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BE9AB667-0196-4D2B-8778-9A876552BEBD}" xr6:coauthVersionLast="47" xr6:coauthVersionMax="47" xr10:uidLastSave="{00000000-0000-0000-0000-000000000000}"/>
  <bookViews>
    <workbookView xWindow="-108" yWindow="-108" windowWidth="23256" windowHeight="12456" activeTab="1" xr2:uid="{00000000-000D-0000-FFFF-FFFF00000000}"/>
  </bookViews>
  <sheets>
    <sheet name="ESTUDIO MERCADO" sheetId="1" r:id="rId1"/>
    <sheet name="Estructura Costos VF" sheetId="5" r:id="rId2"/>
    <sheet name="COTIZACIÓN-1" sheetId="2" r:id="rId3"/>
    <sheet name="COTIZACION 2" sheetId="3" r:id="rId4"/>
    <sheet name="COTIZACION 3" sheetId="4" r:id="rId5"/>
  </sheets>
  <definedNames>
    <definedName name="_xlnm._FilterDatabase" localSheetId="1" hidden="1">'Estructura Costos VF'!$A$10:$P$350</definedName>
    <definedName name="_xlnm._FilterDatabase" localSheetId="0" hidden="1">'ESTUDIO MERCADO'!$A$10:$P$352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Q12eTiIxnGVThHSKMuJwvxQTlbPmUgyadmCf71xsnl4="/>
    </ext>
  </extLst>
</workbook>
</file>

<file path=xl/calcChain.xml><?xml version="1.0" encoding="utf-8"?>
<calcChain xmlns="http://schemas.openxmlformats.org/spreadsheetml/2006/main">
  <c r="I323" i="5" l="1"/>
  <c r="H323" i="5"/>
  <c r="I322" i="5"/>
  <c r="H322" i="5"/>
  <c r="I103" i="5"/>
  <c r="H103" i="5"/>
  <c r="I48" i="5"/>
  <c r="H48" i="5"/>
  <c r="I23" i="5"/>
  <c r="H23" i="5"/>
  <c r="H17" i="1" l="1"/>
  <c r="Z54" i="1"/>
  <c r="AA48" i="1"/>
  <c r="I281" i="5" l="1"/>
  <c r="I279" i="5"/>
  <c r="I280" i="5"/>
  <c r="I245" i="5"/>
  <c r="I183" i="5"/>
  <c r="I85" i="5"/>
  <c r="I40" i="5" l="1"/>
  <c r="I39" i="5"/>
  <c r="I38" i="5"/>
  <c r="I37" i="5"/>
  <c r="J36" i="5"/>
  <c r="I36" i="5"/>
  <c r="J35" i="5"/>
  <c r="I34" i="5"/>
  <c r="I33" i="5"/>
  <c r="I28" i="5"/>
  <c r="I27" i="5"/>
  <c r="I22" i="5"/>
  <c r="J15" i="5"/>
  <c r="I15" i="5"/>
  <c r="I337" i="1"/>
  <c r="J337" i="1" s="1"/>
  <c r="I336" i="1"/>
  <c r="J336" i="1" s="1"/>
  <c r="I337" i="5"/>
  <c r="I336" i="5"/>
  <c r="I77" i="1"/>
  <c r="J77" i="1" s="1"/>
  <c r="J76" i="1"/>
  <c r="I75" i="1"/>
  <c r="J75" i="1" s="1"/>
  <c r="I74" i="1"/>
  <c r="J74" i="1" s="1"/>
  <c r="I73" i="1"/>
  <c r="J73" i="1" s="1"/>
  <c r="I72" i="1"/>
  <c r="J72" i="1" s="1"/>
  <c r="I71" i="1"/>
  <c r="J71" i="1" s="1"/>
  <c r="I70" i="1"/>
  <c r="J70" i="1" s="1"/>
  <c r="I69" i="1"/>
  <c r="J69" i="1" s="1"/>
  <c r="I68" i="1"/>
  <c r="J68" i="1" s="1"/>
  <c r="I67" i="1"/>
  <c r="J67" i="1" s="1"/>
  <c r="I66" i="1"/>
  <c r="J66" i="1" s="1"/>
  <c r="I65" i="1"/>
  <c r="J65" i="1" s="1"/>
  <c r="I64" i="1"/>
  <c r="J64" i="1" s="1"/>
  <c r="I63" i="1"/>
  <c r="J63" i="1" s="1"/>
  <c r="I62" i="1"/>
  <c r="J62" i="1" s="1"/>
  <c r="I61" i="1"/>
  <c r="J61" i="1" s="1"/>
  <c r="I54" i="1"/>
  <c r="J54" i="1" s="1"/>
  <c r="I53" i="1"/>
  <c r="J53" i="1" s="1"/>
  <c r="I52" i="1"/>
  <c r="J52" i="1" s="1"/>
  <c r="I333" i="1" l="1"/>
  <c r="J333" i="1" s="1"/>
  <c r="I332" i="1"/>
  <c r="J332" i="1" s="1"/>
  <c r="I77" i="5"/>
  <c r="J354" i="1" l="1"/>
  <c r="I331" i="5"/>
  <c r="J331" i="5" s="1"/>
  <c r="I332" i="5"/>
  <c r="J332" i="5" s="1"/>
  <c r="J336" i="5"/>
  <c r="J337" i="5"/>
  <c r="I327" i="1"/>
  <c r="I326" i="1"/>
  <c r="J326" i="1" s="1"/>
  <c r="I325" i="1"/>
  <c r="J325" i="1" s="1"/>
  <c r="I324" i="1"/>
  <c r="J324" i="1" s="1"/>
  <c r="I323" i="1"/>
  <c r="J323" i="1" s="1"/>
  <c r="I322" i="1"/>
  <c r="J322" i="1" s="1"/>
  <c r="I321" i="1"/>
  <c r="J321" i="1" s="1"/>
  <c r="I320" i="1"/>
  <c r="J320" i="1" s="1"/>
  <c r="I319" i="1"/>
  <c r="J319" i="1" s="1"/>
  <c r="I318" i="1"/>
  <c r="J318" i="1" s="1"/>
  <c r="I317" i="1"/>
  <c r="J317" i="1" s="1"/>
  <c r="I316" i="1"/>
  <c r="J316" i="1" s="1"/>
  <c r="I315" i="1"/>
  <c r="J315" i="1" s="1"/>
  <c r="I314" i="1"/>
  <c r="J314" i="1" s="1"/>
  <c r="I313" i="1"/>
  <c r="J313" i="1" s="1"/>
  <c r="I307" i="1"/>
  <c r="J307" i="1" s="1"/>
  <c r="I306" i="1"/>
  <c r="J306" i="1" s="1"/>
  <c r="I305" i="1"/>
  <c r="J305" i="1" s="1"/>
  <c r="I304" i="1"/>
  <c r="J304" i="1" s="1"/>
  <c r="I303" i="1"/>
  <c r="J303" i="1" s="1"/>
  <c r="I302" i="1"/>
  <c r="J302" i="1" s="1"/>
  <c r="I301" i="1"/>
  <c r="J301" i="1" s="1"/>
  <c r="I297" i="1"/>
  <c r="J297" i="1" s="1"/>
  <c r="I296" i="1"/>
  <c r="J296" i="1" s="1"/>
  <c r="I295" i="1"/>
  <c r="J295" i="1" s="1"/>
  <c r="I294" i="1"/>
  <c r="J294" i="1" s="1"/>
  <c r="I293" i="1"/>
  <c r="J293" i="1" s="1"/>
  <c r="I292" i="1"/>
  <c r="J292" i="1" s="1"/>
  <c r="I291" i="1"/>
  <c r="J291" i="1" s="1"/>
  <c r="I290" i="1"/>
  <c r="J290" i="1" s="1"/>
  <c r="I289" i="1"/>
  <c r="J289" i="1" s="1"/>
  <c r="I285" i="1"/>
  <c r="J285" i="1" s="1"/>
  <c r="I284" i="1"/>
  <c r="J284" i="1" s="1"/>
  <c r="I283" i="1"/>
  <c r="J283" i="1" s="1"/>
  <c r="I282" i="1"/>
  <c r="J282" i="1" s="1"/>
  <c r="I281" i="1"/>
  <c r="J281" i="1" s="1"/>
  <c r="I280" i="1"/>
  <c r="J280" i="1" s="1"/>
  <c r="I279" i="1"/>
  <c r="J279" i="1" s="1"/>
  <c r="I278" i="1"/>
  <c r="J278" i="1" s="1"/>
  <c r="I277" i="1"/>
  <c r="J277" i="1" s="1"/>
  <c r="I276" i="1"/>
  <c r="J276" i="1" s="1"/>
  <c r="I272" i="1"/>
  <c r="J272" i="1" s="1"/>
  <c r="I271" i="1"/>
  <c r="J271" i="1" s="1"/>
  <c r="I270" i="1"/>
  <c r="J270" i="1" s="1"/>
  <c r="I269" i="1"/>
  <c r="J269" i="1" s="1"/>
  <c r="I267" i="1"/>
  <c r="J267" i="1" s="1"/>
  <c r="I263" i="1"/>
  <c r="J263" i="1" s="1"/>
  <c r="I262" i="1"/>
  <c r="J262" i="1" s="1"/>
  <c r="I261" i="1"/>
  <c r="J261" i="1" s="1"/>
  <c r="I260" i="1"/>
  <c r="J260" i="1" s="1"/>
  <c r="I259" i="1"/>
  <c r="J259" i="1" s="1"/>
  <c r="I258" i="1"/>
  <c r="J258" i="1" s="1"/>
  <c r="I257" i="1"/>
  <c r="J257" i="1" s="1"/>
  <c r="I256" i="1"/>
  <c r="J256" i="1" s="1"/>
  <c r="I255" i="1"/>
  <c r="J255" i="1" s="1"/>
  <c r="I254" i="1"/>
  <c r="J254" i="1" s="1"/>
  <c r="I253" i="1"/>
  <c r="J253" i="1" s="1"/>
  <c r="I249" i="1"/>
  <c r="J249" i="1" s="1"/>
  <c r="I248" i="1"/>
  <c r="J248" i="1" s="1"/>
  <c r="I247" i="1"/>
  <c r="J247" i="1" s="1"/>
  <c r="I246" i="1"/>
  <c r="J246" i="1" s="1"/>
  <c r="I245" i="1"/>
  <c r="J245" i="1" s="1"/>
  <c r="I244" i="1"/>
  <c r="J244" i="1" s="1"/>
  <c r="I243" i="1"/>
  <c r="J243" i="1" s="1"/>
  <c r="I242" i="1"/>
  <c r="J242" i="1" s="1"/>
  <c r="I238" i="1"/>
  <c r="J238" i="1" s="1"/>
  <c r="I237" i="1"/>
  <c r="J237" i="1" s="1"/>
  <c r="I236" i="1"/>
  <c r="J236" i="1" s="1"/>
  <c r="I235" i="1"/>
  <c r="J235" i="1" s="1"/>
  <c r="I234" i="1"/>
  <c r="J234" i="1" s="1"/>
  <c r="I233" i="1"/>
  <c r="J233" i="1" s="1"/>
  <c r="J229" i="1"/>
  <c r="I228" i="1"/>
  <c r="J228" i="1" s="1"/>
  <c r="I227" i="1"/>
  <c r="J227" i="1" s="1"/>
  <c r="I226" i="1"/>
  <c r="J226" i="1" s="1"/>
  <c r="I225" i="1"/>
  <c r="J225" i="1" s="1"/>
  <c r="I224" i="1"/>
  <c r="J224" i="1" s="1"/>
  <c r="J223" i="1"/>
  <c r="I223" i="1"/>
  <c r="J222" i="1"/>
  <c r="I222" i="1"/>
  <c r="J221" i="1"/>
  <c r="I221" i="1"/>
  <c r="I220" i="1"/>
  <c r="J220" i="1" s="1"/>
  <c r="I219" i="1"/>
  <c r="J219" i="1" s="1"/>
  <c r="I218" i="1"/>
  <c r="J218" i="1" s="1"/>
  <c r="I213" i="1"/>
  <c r="J213" i="1" s="1"/>
  <c r="I212" i="1"/>
  <c r="J212" i="1" s="1"/>
  <c r="I211" i="1"/>
  <c r="J211" i="1" s="1"/>
  <c r="I210" i="1"/>
  <c r="J210" i="1" s="1"/>
  <c r="I209" i="1"/>
  <c r="J209" i="1" s="1"/>
  <c r="I208" i="1"/>
  <c r="J208" i="1" s="1"/>
  <c r="I207" i="1"/>
  <c r="J207" i="1" s="1"/>
  <c r="I206" i="1"/>
  <c r="J206" i="1" s="1"/>
  <c r="I205" i="1"/>
  <c r="J205" i="1" s="1"/>
  <c r="I204" i="1"/>
  <c r="J204" i="1" s="1"/>
  <c r="I203" i="1"/>
  <c r="J203" i="1" s="1"/>
  <c r="I202" i="1"/>
  <c r="J202" i="1" s="1"/>
  <c r="I198" i="1"/>
  <c r="J198" i="1" s="1"/>
  <c r="I197" i="1"/>
  <c r="J197" i="1" s="1"/>
  <c r="I196" i="1"/>
  <c r="J196" i="1" s="1"/>
  <c r="I195" i="1"/>
  <c r="J195" i="1" s="1"/>
  <c r="I194" i="1"/>
  <c r="J194" i="1" s="1"/>
  <c r="I193" i="1"/>
  <c r="I192" i="1"/>
  <c r="J192" i="1" s="1"/>
  <c r="I186" i="1"/>
  <c r="J186" i="1" s="1"/>
  <c r="I185" i="1"/>
  <c r="J185" i="1" s="1"/>
  <c r="I184" i="1"/>
  <c r="J184" i="1" s="1"/>
  <c r="I183" i="1"/>
  <c r="J183" i="1" s="1"/>
  <c r="I182" i="1"/>
  <c r="J182" i="1" s="1"/>
  <c r="I181" i="1"/>
  <c r="J181" i="1" s="1"/>
  <c r="I180" i="1"/>
  <c r="J180" i="1" s="1"/>
  <c r="I179" i="1"/>
  <c r="J179" i="1" s="1"/>
  <c r="I178" i="1"/>
  <c r="J178" i="1" s="1"/>
  <c r="I177" i="1"/>
  <c r="J177" i="1" s="1"/>
  <c r="I176" i="1"/>
  <c r="J176" i="1" s="1"/>
  <c r="I198" i="5"/>
  <c r="J198" i="5" s="1"/>
  <c r="I197" i="5"/>
  <c r="J197" i="5" s="1"/>
  <c r="I196" i="5"/>
  <c r="J196" i="5" s="1"/>
  <c r="I195" i="5"/>
  <c r="J195" i="5" s="1"/>
  <c r="I194" i="5"/>
  <c r="J194" i="5" s="1"/>
  <c r="I193" i="5"/>
  <c r="I192" i="5"/>
  <c r="J192" i="5" s="1"/>
  <c r="I172" i="1"/>
  <c r="J172" i="1" s="1"/>
  <c r="I168" i="1"/>
  <c r="J168" i="1" s="1"/>
  <c r="I167" i="1"/>
  <c r="J167" i="1" s="1"/>
  <c r="I163" i="1"/>
  <c r="J163" i="1" s="1"/>
  <c r="I162" i="1"/>
  <c r="J162" i="1" s="1"/>
  <c r="I161" i="1"/>
  <c r="J161" i="1" s="1"/>
  <c r="I160" i="1"/>
  <c r="J160" i="1" s="1"/>
  <c r="I159" i="1"/>
  <c r="J159" i="1" s="1"/>
  <c r="I158" i="1"/>
  <c r="J158" i="1" s="1"/>
  <c r="I157" i="1"/>
  <c r="J157" i="1" s="1"/>
  <c r="I156" i="1"/>
  <c r="J156" i="1" s="1"/>
  <c r="I155" i="1"/>
  <c r="J155" i="1" s="1"/>
  <c r="I149" i="1"/>
  <c r="J149" i="1" s="1"/>
  <c r="I148" i="1"/>
  <c r="J148" i="1" s="1"/>
  <c r="I147" i="1"/>
  <c r="J147" i="1" s="1"/>
  <c r="I146" i="1"/>
  <c r="J146" i="1" s="1"/>
  <c r="I145" i="1"/>
  <c r="J145" i="1" s="1"/>
  <c r="I141" i="1"/>
  <c r="J141" i="1" s="1"/>
  <c r="I140" i="1"/>
  <c r="J140" i="1" s="1"/>
  <c r="I139" i="1"/>
  <c r="J139" i="1" s="1"/>
  <c r="I138" i="1"/>
  <c r="J138" i="1" s="1"/>
  <c r="I137" i="1"/>
  <c r="J137" i="1" s="1"/>
  <c r="I136" i="1"/>
  <c r="J136" i="1" s="1"/>
  <c r="I132" i="1"/>
  <c r="J132" i="1" s="1"/>
  <c r="I131" i="1"/>
  <c r="J131" i="1" s="1"/>
  <c r="I130" i="1"/>
  <c r="J130" i="1" s="1"/>
  <c r="I129" i="1"/>
  <c r="J129" i="1" s="1"/>
  <c r="J128" i="1"/>
  <c r="I128" i="1"/>
  <c r="J127" i="1"/>
  <c r="I127" i="1"/>
  <c r="J123" i="1"/>
  <c r="I123" i="1"/>
  <c r="J122" i="1"/>
  <c r="I122" i="1"/>
  <c r="J121" i="1"/>
  <c r="I121" i="1"/>
  <c r="J120" i="1"/>
  <c r="I120" i="1"/>
  <c r="J119" i="1"/>
  <c r="I119" i="1"/>
  <c r="J118" i="1"/>
  <c r="I118" i="1"/>
  <c r="J117" i="1"/>
  <c r="I117" i="1"/>
  <c r="J116" i="1"/>
  <c r="I116" i="1"/>
  <c r="J115" i="1"/>
  <c r="I115" i="1"/>
  <c r="J114" i="1"/>
  <c r="I114" i="1"/>
  <c r="J110" i="1"/>
  <c r="I110" i="1"/>
  <c r="J109" i="1"/>
  <c r="I109" i="1"/>
  <c r="J108" i="1"/>
  <c r="I108" i="1"/>
  <c r="J107" i="1"/>
  <c r="I107" i="1"/>
  <c r="J106" i="1"/>
  <c r="I106" i="1"/>
  <c r="J105" i="1"/>
  <c r="I105" i="1"/>
  <c r="I104" i="1"/>
  <c r="J104" i="1" s="1"/>
  <c r="I103" i="1"/>
  <c r="J103" i="1" s="1"/>
  <c r="I102" i="1"/>
  <c r="J102" i="1" s="1"/>
  <c r="J101" i="1"/>
  <c r="I101" i="1"/>
  <c r="I100" i="1"/>
  <c r="J100" i="1" s="1"/>
  <c r="J99" i="1"/>
  <c r="I99" i="1"/>
  <c r="J98" i="1"/>
  <c r="I98" i="1"/>
  <c r="J97" i="1"/>
  <c r="I97" i="1"/>
  <c r="J96" i="1"/>
  <c r="I96" i="1"/>
  <c r="I95" i="1"/>
  <c r="J95" i="1" s="1"/>
  <c r="I94" i="1"/>
  <c r="J94" i="1" s="1"/>
  <c r="I90" i="1"/>
  <c r="J90" i="1" s="1"/>
  <c r="J89" i="1"/>
  <c r="I89" i="1"/>
  <c r="J88" i="1"/>
  <c r="I88" i="1"/>
  <c r="J87" i="1"/>
  <c r="I87" i="1"/>
  <c r="J86" i="1"/>
  <c r="I86" i="1"/>
  <c r="J85" i="1"/>
  <c r="I85" i="1"/>
  <c r="J84" i="1"/>
  <c r="I84" i="1"/>
  <c r="I83" i="1"/>
  <c r="J83" i="1" s="1"/>
  <c r="I82" i="1"/>
  <c r="J82" i="1" s="1"/>
  <c r="I81" i="1"/>
  <c r="J81" i="1" s="1"/>
  <c r="I48" i="1"/>
  <c r="J48" i="1" s="1"/>
  <c r="I47" i="1"/>
  <c r="J47" i="1" s="1"/>
  <c r="I46" i="1"/>
  <c r="J46" i="1" s="1"/>
  <c r="I45" i="1"/>
  <c r="J45" i="1" s="1"/>
  <c r="I41" i="1"/>
  <c r="J41" i="1" s="1"/>
  <c r="I40" i="1"/>
  <c r="J40" i="1" s="1"/>
  <c r="I39" i="1"/>
  <c r="J39" i="1" s="1"/>
  <c r="I38" i="1"/>
  <c r="J38" i="1" s="1"/>
  <c r="I37" i="1"/>
  <c r="J37" i="1" s="1"/>
  <c r="I36" i="1"/>
  <c r="J36" i="1" s="1"/>
  <c r="J35" i="1"/>
  <c r="I34" i="1"/>
  <c r="J34" i="1" s="1"/>
  <c r="I33" i="1"/>
  <c r="J33" i="1" s="1"/>
  <c r="J28" i="1"/>
  <c r="I27" i="1"/>
  <c r="J27" i="1" s="1"/>
  <c r="I26" i="1"/>
  <c r="J26" i="1" s="1"/>
  <c r="I25" i="1"/>
  <c r="J25" i="1" s="1"/>
  <c r="I24" i="1"/>
  <c r="J24" i="1" s="1"/>
  <c r="I23" i="1"/>
  <c r="J23" i="1" s="1"/>
  <c r="I22" i="1"/>
  <c r="J22" i="1" s="1"/>
  <c r="I21" i="1"/>
  <c r="J21" i="1" s="1"/>
  <c r="I17" i="1"/>
  <c r="J17" i="1" s="1"/>
  <c r="I16" i="1"/>
  <c r="J16" i="1" s="1"/>
  <c r="I15" i="1"/>
  <c r="J15" i="1" s="1"/>
  <c r="I14" i="1"/>
  <c r="J14" i="1" s="1"/>
  <c r="I13" i="1"/>
  <c r="J13" i="1" s="1"/>
  <c r="I12" i="1"/>
  <c r="J12" i="1" s="1"/>
  <c r="I11" i="1"/>
  <c r="J11" i="1" s="1"/>
  <c r="I320" i="5"/>
  <c r="I319" i="5"/>
  <c r="I318" i="5"/>
  <c r="I182" i="5" l="1"/>
  <c r="X25" i="1"/>
  <c r="Y25" i="1" s="1"/>
  <c r="W25" i="1"/>
  <c r="J123" i="5"/>
  <c r="I45" i="5"/>
  <c r="I46" i="5"/>
  <c r="I47" i="5"/>
  <c r="I327" i="5" l="1"/>
  <c r="I326" i="5"/>
  <c r="J326" i="5" s="1"/>
  <c r="I325" i="5"/>
  <c r="J325" i="5" s="1"/>
  <c r="I324" i="5"/>
  <c r="J324" i="5" s="1"/>
  <c r="J323" i="5"/>
  <c r="J322" i="5"/>
  <c r="I321" i="5"/>
  <c r="J321" i="5" s="1"/>
  <c r="J320" i="5"/>
  <c r="J319" i="5"/>
  <c r="I317" i="5"/>
  <c r="J317" i="5" s="1"/>
  <c r="I316" i="5"/>
  <c r="J316" i="5" s="1"/>
  <c r="I315" i="5"/>
  <c r="J315" i="5" s="1"/>
  <c r="I314" i="5"/>
  <c r="J314" i="5" s="1"/>
  <c r="I313" i="5"/>
  <c r="J313" i="5" s="1"/>
  <c r="I272" i="5"/>
  <c r="J272" i="5" s="1"/>
  <c r="I271" i="5"/>
  <c r="J271" i="5" s="1"/>
  <c r="I270" i="5"/>
  <c r="J270" i="5" s="1"/>
  <c r="I269" i="5"/>
  <c r="J269" i="5" s="1"/>
  <c r="I267" i="5"/>
  <c r="J267" i="5" s="1"/>
  <c r="I242" i="5"/>
  <c r="J242" i="5" s="1"/>
  <c r="I243" i="5"/>
  <c r="J243" i="5" s="1"/>
  <c r="I244" i="5"/>
  <c r="J244" i="5" s="1"/>
  <c r="J245" i="5"/>
  <c r="I246" i="5"/>
  <c r="J246" i="5" s="1"/>
  <c r="I247" i="5"/>
  <c r="J247" i="5" s="1"/>
  <c r="I248" i="5"/>
  <c r="J248" i="5" s="1"/>
  <c r="I249" i="5"/>
  <c r="J249" i="5" s="1"/>
  <c r="J229" i="5"/>
  <c r="I228" i="5"/>
  <c r="J228" i="5" s="1"/>
  <c r="I227" i="5"/>
  <c r="J227" i="5" s="1"/>
  <c r="I226" i="5"/>
  <c r="J226" i="5" s="1"/>
  <c r="I225" i="5"/>
  <c r="J225" i="5" s="1"/>
  <c r="I224" i="5"/>
  <c r="J224" i="5" s="1"/>
  <c r="J223" i="5"/>
  <c r="I223" i="5"/>
  <c r="J222" i="5"/>
  <c r="I222" i="5"/>
  <c r="J221" i="5"/>
  <c r="I221" i="5"/>
  <c r="I220" i="5"/>
  <c r="J220" i="5" s="1"/>
  <c r="I219" i="5"/>
  <c r="J219" i="5" s="1"/>
  <c r="I218" i="5"/>
  <c r="J218" i="5" s="1"/>
  <c r="I186" i="5"/>
  <c r="J186" i="5" s="1"/>
  <c r="I185" i="5"/>
  <c r="J185" i="5" s="1"/>
  <c r="I184" i="5"/>
  <c r="J184" i="5" s="1"/>
  <c r="J183" i="5"/>
  <c r="J182" i="5"/>
  <c r="I181" i="5"/>
  <c r="J181" i="5" s="1"/>
  <c r="I180" i="5"/>
  <c r="J180" i="5" s="1"/>
  <c r="I179" i="5"/>
  <c r="J179" i="5" s="1"/>
  <c r="I178" i="5"/>
  <c r="J178" i="5" s="1"/>
  <c r="I177" i="5"/>
  <c r="J177" i="5" s="1"/>
  <c r="I176" i="5"/>
  <c r="J176" i="5" s="1"/>
  <c r="I149" i="5"/>
  <c r="J149" i="5" s="1"/>
  <c r="I148" i="5"/>
  <c r="J148" i="5" s="1"/>
  <c r="I147" i="5"/>
  <c r="J147" i="5" s="1"/>
  <c r="I146" i="5"/>
  <c r="J146" i="5" s="1"/>
  <c r="I145" i="5"/>
  <c r="J145" i="5" s="1"/>
  <c r="I132" i="5"/>
  <c r="J132" i="5" s="1"/>
  <c r="I131" i="5"/>
  <c r="J131" i="5" s="1"/>
  <c r="I130" i="5"/>
  <c r="J130" i="5" s="1"/>
  <c r="I129" i="5"/>
  <c r="J129" i="5" s="1"/>
  <c r="J128" i="5"/>
  <c r="I128" i="5"/>
  <c r="J127" i="5"/>
  <c r="I127" i="5"/>
  <c r="I123" i="5"/>
  <c r="J122" i="5"/>
  <c r="I122" i="5"/>
  <c r="J121" i="5"/>
  <c r="I121" i="5"/>
  <c r="J120" i="5"/>
  <c r="I120" i="5"/>
  <c r="J119" i="5"/>
  <c r="I119" i="5"/>
  <c r="J118" i="5"/>
  <c r="I118" i="5"/>
  <c r="J117" i="5"/>
  <c r="I117" i="5"/>
  <c r="J116" i="5"/>
  <c r="I116" i="5"/>
  <c r="J115" i="5"/>
  <c r="I115" i="5"/>
  <c r="J114" i="5"/>
  <c r="I114" i="5"/>
  <c r="J110" i="5"/>
  <c r="I110" i="5"/>
  <c r="J109" i="5"/>
  <c r="I109" i="5"/>
  <c r="J108" i="5"/>
  <c r="I108" i="5"/>
  <c r="J107" i="5"/>
  <c r="I107" i="5"/>
  <c r="J106" i="5"/>
  <c r="I106" i="5"/>
  <c r="J105" i="5"/>
  <c r="I105" i="5"/>
  <c r="I104" i="5"/>
  <c r="J104" i="5" s="1"/>
  <c r="J103" i="5"/>
  <c r="I102" i="5"/>
  <c r="J102" i="5" s="1"/>
  <c r="I101" i="5"/>
  <c r="J101" i="5" s="1"/>
  <c r="I100" i="5"/>
  <c r="J100" i="5" s="1"/>
  <c r="J99" i="5"/>
  <c r="I99" i="5"/>
  <c r="J98" i="5"/>
  <c r="I98" i="5"/>
  <c r="J97" i="5"/>
  <c r="I97" i="5"/>
  <c r="J96" i="5"/>
  <c r="I96" i="5"/>
  <c r="I95" i="5"/>
  <c r="J95" i="5" s="1"/>
  <c r="I94" i="5"/>
  <c r="J94" i="5" s="1"/>
  <c r="I90" i="5"/>
  <c r="J90" i="5" s="1"/>
  <c r="J89" i="5"/>
  <c r="I89" i="5"/>
  <c r="J88" i="5"/>
  <c r="I88" i="5"/>
  <c r="J87" i="5"/>
  <c r="I87" i="5"/>
  <c r="J86" i="5"/>
  <c r="I86" i="5"/>
  <c r="J85" i="5"/>
  <c r="J84" i="5"/>
  <c r="I84" i="5"/>
  <c r="I83" i="5"/>
  <c r="J83" i="5" s="1"/>
  <c r="I82" i="5"/>
  <c r="J82" i="5" s="1"/>
  <c r="I81" i="5"/>
  <c r="J81" i="5" s="1"/>
  <c r="J77" i="5"/>
  <c r="J76" i="5"/>
  <c r="I75" i="5"/>
  <c r="J75" i="5" s="1"/>
  <c r="I74" i="5"/>
  <c r="J74" i="5" s="1"/>
  <c r="I73" i="5"/>
  <c r="J73" i="5" s="1"/>
  <c r="I72" i="5"/>
  <c r="J72" i="5" s="1"/>
  <c r="I71" i="5"/>
  <c r="J71" i="5" s="1"/>
  <c r="I70" i="5"/>
  <c r="J70" i="5" s="1"/>
  <c r="I69" i="5"/>
  <c r="J69" i="5" s="1"/>
  <c r="I68" i="5"/>
  <c r="J68" i="5" s="1"/>
  <c r="I67" i="5"/>
  <c r="J67" i="5" s="1"/>
  <c r="I66" i="5"/>
  <c r="J66" i="5" s="1"/>
  <c r="I65" i="5"/>
  <c r="J65" i="5" s="1"/>
  <c r="I64" i="5"/>
  <c r="J64" i="5" s="1"/>
  <c r="I63" i="5"/>
  <c r="J63" i="5" s="1"/>
  <c r="I62" i="5"/>
  <c r="J62" i="5" s="1"/>
  <c r="I61" i="5"/>
  <c r="J61" i="5" s="1"/>
  <c r="I54" i="5"/>
  <c r="J54" i="5" s="1"/>
  <c r="I53" i="5"/>
  <c r="J53" i="5" s="1"/>
  <c r="I52" i="5"/>
  <c r="J52" i="5" s="1"/>
  <c r="J318" i="5" l="1"/>
  <c r="J46" i="5"/>
  <c r="I303" i="5"/>
  <c r="I302" i="5"/>
  <c r="I301" i="5"/>
  <c r="I297" i="5"/>
  <c r="I296" i="5"/>
  <c r="I295" i="5"/>
  <c r="I293" i="5"/>
  <c r="I292" i="5"/>
  <c r="I291" i="5"/>
  <c r="I290" i="5"/>
  <c r="I289" i="5"/>
  <c r="I285" i="5"/>
  <c r="J285" i="5" s="1"/>
  <c r="I278" i="5"/>
  <c r="I276" i="5"/>
  <c r="I259" i="5"/>
  <c r="I258" i="5"/>
  <c r="I257" i="5"/>
  <c r="I256" i="5"/>
  <c r="I255" i="5"/>
  <c r="I254" i="5"/>
  <c r="I253" i="5"/>
  <c r="I250" i="5"/>
  <c r="I238" i="5"/>
  <c r="I237" i="5"/>
  <c r="I236" i="5"/>
  <c r="I235" i="5"/>
  <c r="I234" i="5"/>
  <c r="I233" i="5"/>
  <c r="I213" i="5"/>
  <c r="I212" i="5"/>
  <c r="I211" i="5"/>
  <c r="I210" i="5"/>
  <c r="I209" i="5"/>
  <c r="I208" i="5"/>
  <c r="I207" i="5"/>
  <c r="I205" i="5"/>
  <c r="I204" i="5"/>
  <c r="I203" i="5"/>
  <c r="I202" i="5"/>
  <c r="I172" i="5"/>
  <c r="I168" i="5"/>
  <c r="I167" i="5"/>
  <c r="I163" i="5"/>
  <c r="I162" i="5"/>
  <c r="J162" i="5" s="1"/>
  <c r="I161" i="5"/>
  <c r="I160" i="5"/>
  <c r="I159" i="5"/>
  <c r="I158" i="5"/>
  <c r="I157" i="5"/>
  <c r="I156" i="5"/>
  <c r="I155" i="5"/>
  <c r="I141" i="5"/>
  <c r="I140" i="5"/>
  <c r="I139" i="5"/>
  <c r="I138" i="5"/>
  <c r="I137" i="5"/>
  <c r="I136" i="5"/>
  <c r="J47" i="5"/>
  <c r="I41" i="5"/>
  <c r="I26" i="5"/>
  <c r="I25" i="5"/>
  <c r="I24" i="5"/>
  <c r="I21" i="5"/>
  <c r="I11" i="5"/>
  <c r="AA224" i="5"/>
  <c r="AA223" i="5"/>
  <c r="J338" i="5" l="1"/>
  <c r="I338" i="5" l="1"/>
  <c r="AB337" i="5"/>
  <c r="L337" i="5"/>
  <c r="J349" i="5"/>
  <c r="AB336" i="5"/>
  <c r="M335" i="5"/>
  <c r="L335" i="5"/>
  <c r="AB331" i="5"/>
  <c r="AB327" i="5"/>
  <c r="AB326" i="5"/>
  <c r="AA326" i="5"/>
  <c r="AB325" i="5"/>
  <c r="AA325" i="5"/>
  <c r="AB324" i="5"/>
  <c r="AA324" i="5"/>
  <c r="AB323" i="5"/>
  <c r="AA323" i="5"/>
  <c r="AB322" i="5"/>
  <c r="AA322" i="5"/>
  <c r="AB321" i="5"/>
  <c r="AA321" i="5"/>
  <c r="AB320" i="5"/>
  <c r="AA320" i="5"/>
  <c r="AB319" i="5"/>
  <c r="AA319" i="5"/>
  <c r="AB318" i="5"/>
  <c r="AA318" i="5"/>
  <c r="AB317" i="5"/>
  <c r="AA317" i="5"/>
  <c r="AB316" i="5"/>
  <c r="AA316" i="5"/>
  <c r="AB315" i="5"/>
  <c r="AA315" i="5"/>
  <c r="AB314" i="5"/>
  <c r="AA314" i="5"/>
  <c r="AB313" i="5"/>
  <c r="AA313" i="5"/>
  <c r="AB307" i="5"/>
  <c r="AA307" i="5"/>
  <c r="I307" i="5"/>
  <c r="J307" i="5" s="1"/>
  <c r="AB306" i="5"/>
  <c r="AA306" i="5"/>
  <c r="I306" i="5"/>
  <c r="J306" i="5" s="1"/>
  <c r="AB305" i="5"/>
  <c r="AA305" i="5"/>
  <c r="I305" i="5"/>
  <c r="J305" i="5" s="1"/>
  <c r="AB304" i="5"/>
  <c r="AA304" i="5"/>
  <c r="I304" i="5"/>
  <c r="J304" i="5" s="1"/>
  <c r="AB303" i="5"/>
  <c r="AA303" i="5"/>
  <c r="J303" i="5"/>
  <c r="J302" i="5"/>
  <c r="AB301" i="5"/>
  <c r="AA301" i="5"/>
  <c r="AB297" i="5"/>
  <c r="AA297" i="5"/>
  <c r="J297" i="5"/>
  <c r="AB296" i="5"/>
  <c r="AA296" i="5"/>
  <c r="J296" i="5"/>
  <c r="AB295" i="5"/>
  <c r="AA295" i="5"/>
  <c r="J295" i="5"/>
  <c r="AB294" i="5"/>
  <c r="AA294" i="5"/>
  <c r="I294" i="5"/>
  <c r="J294" i="5" s="1"/>
  <c r="AB293" i="5"/>
  <c r="AA293" i="5"/>
  <c r="J293" i="5"/>
  <c r="AB292" i="5"/>
  <c r="AA292" i="5"/>
  <c r="J292" i="5"/>
  <c r="J291" i="5"/>
  <c r="AB290" i="5"/>
  <c r="AA290" i="5"/>
  <c r="J290" i="5"/>
  <c r="AB289" i="5"/>
  <c r="AA289" i="5"/>
  <c r="J289" i="5"/>
  <c r="AB285" i="5"/>
  <c r="AB284" i="5"/>
  <c r="AA284" i="5"/>
  <c r="I284" i="5"/>
  <c r="J284" i="5" s="1"/>
  <c r="AB283" i="5"/>
  <c r="AA283" i="5"/>
  <c r="I283" i="5"/>
  <c r="J283" i="5" s="1"/>
  <c r="AB282" i="5"/>
  <c r="AA282" i="5"/>
  <c r="I282" i="5"/>
  <c r="J282" i="5" s="1"/>
  <c r="AB281" i="5"/>
  <c r="AA281" i="5"/>
  <c r="J281" i="5"/>
  <c r="AB280" i="5"/>
  <c r="AA280" i="5"/>
  <c r="J280" i="5"/>
  <c r="AB279" i="5"/>
  <c r="AA279" i="5"/>
  <c r="J279" i="5"/>
  <c r="AB278" i="5"/>
  <c r="AA278" i="5"/>
  <c r="J278" i="5"/>
  <c r="AB277" i="5"/>
  <c r="I277" i="5"/>
  <c r="J277" i="5" s="1"/>
  <c r="AB276" i="5"/>
  <c r="AA276" i="5"/>
  <c r="J276" i="5"/>
  <c r="AB272" i="5"/>
  <c r="AA272" i="5"/>
  <c r="AB271" i="5"/>
  <c r="AA271" i="5"/>
  <c r="AB270" i="5"/>
  <c r="AA270" i="5"/>
  <c r="AB269" i="5"/>
  <c r="AA269" i="5"/>
  <c r="AB268" i="5"/>
  <c r="AB267" i="5"/>
  <c r="AA267" i="5"/>
  <c r="AB263" i="5"/>
  <c r="AA263" i="5"/>
  <c r="I263" i="5"/>
  <c r="J263" i="5" s="1"/>
  <c r="AB262" i="5"/>
  <c r="AA262" i="5"/>
  <c r="I262" i="5"/>
  <c r="J262" i="5" s="1"/>
  <c r="AB261" i="5"/>
  <c r="AA261" i="5"/>
  <c r="I261" i="5"/>
  <c r="J261" i="5" s="1"/>
  <c r="AB260" i="5"/>
  <c r="AA260" i="5"/>
  <c r="I260" i="5"/>
  <c r="J260" i="5" s="1"/>
  <c r="AB259" i="5"/>
  <c r="AA259" i="5"/>
  <c r="J259" i="5"/>
  <c r="AB258" i="5"/>
  <c r="AA258" i="5"/>
  <c r="J258" i="5"/>
  <c r="AB257" i="5"/>
  <c r="AA257" i="5"/>
  <c r="J257" i="5"/>
  <c r="AB256" i="5"/>
  <c r="AA256" i="5"/>
  <c r="J256" i="5"/>
  <c r="J255" i="5"/>
  <c r="AB254" i="5"/>
  <c r="AA254" i="5"/>
  <c r="J254" i="5"/>
  <c r="AB253" i="5"/>
  <c r="AA253" i="5"/>
  <c r="J253" i="5"/>
  <c r="AB249" i="5"/>
  <c r="AA249" i="5"/>
  <c r="AB248" i="5"/>
  <c r="AA248" i="5"/>
  <c r="AB247" i="5"/>
  <c r="AA247" i="5"/>
  <c r="AB246" i="5"/>
  <c r="AA246" i="5"/>
  <c r="AB245" i="5"/>
  <c r="AA245" i="5"/>
  <c r="AB244" i="5"/>
  <c r="AA244" i="5"/>
  <c r="AB242" i="5"/>
  <c r="AA242" i="5"/>
  <c r="AB238" i="5"/>
  <c r="AA238" i="5"/>
  <c r="J238" i="5"/>
  <c r="AB237" i="5"/>
  <c r="AA237" i="5"/>
  <c r="J237" i="5"/>
  <c r="AB236" i="5"/>
  <c r="AA236" i="5"/>
  <c r="J236" i="5"/>
  <c r="AB235" i="5"/>
  <c r="AA235" i="5"/>
  <c r="J235" i="5"/>
  <c r="AB234" i="5"/>
  <c r="J234" i="5"/>
  <c r="AB233" i="5"/>
  <c r="AA233" i="5"/>
  <c r="J233" i="5"/>
  <c r="AB229" i="5"/>
  <c r="AA229" i="5"/>
  <c r="AB228" i="5"/>
  <c r="AA228" i="5"/>
  <c r="AB227" i="5"/>
  <c r="AA227" i="5"/>
  <c r="AB226" i="5"/>
  <c r="AA226" i="5"/>
  <c r="AB225" i="5"/>
  <c r="AA225" i="5"/>
  <c r="AB224" i="5"/>
  <c r="AB223" i="5"/>
  <c r="AB222" i="5"/>
  <c r="AA222" i="5"/>
  <c r="AB221" i="5"/>
  <c r="AA221" i="5"/>
  <c r="AB220" i="5"/>
  <c r="AA220" i="5"/>
  <c r="AB219" i="5"/>
  <c r="AA219" i="5"/>
  <c r="AB218" i="5"/>
  <c r="AA218" i="5"/>
  <c r="AB213" i="5"/>
  <c r="AA213" i="5"/>
  <c r="J213" i="5"/>
  <c r="AB212" i="5"/>
  <c r="AA212" i="5"/>
  <c r="J212" i="5"/>
  <c r="AB211" i="5"/>
  <c r="AA211" i="5"/>
  <c r="J211" i="5"/>
  <c r="AB210" i="5"/>
  <c r="AA210" i="5"/>
  <c r="J210" i="5"/>
  <c r="AB209" i="5"/>
  <c r="AA209" i="5"/>
  <c r="J209" i="5"/>
  <c r="AB208" i="5"/>
  <c r="AA208" i="5"/>
  <c r="J208" i="5"/>
  <c r="AB207" i="5"/>
  <c r="AA207" i="5"/>
  <c r="J207" i="5"/>
  <c r="AB206" i="5"/>
  <c r="AA206" i="5"/>
  <c r="I206" i="5"/>
  <c r="J206" i="5" s="1"/>
  <c r="AB205" i="5"/>
  <c r="AA205" i="5"/>
  <c r="J205" i="5"/>
  <c r="AB204" i="5"/>
  <c r="AA204" i="5"/>
  <c r="J204" i="5"/>
  <c r="J203" i="5"/>
  <c r="AB202" i="5"/>
  <c r="AA202" i="5"/>
  <c r="AB198" i="5"/>
  <c r="AA198" i="5"/>
  <c r="AB197" i="5"/>
  <c r="AA197" i="5"/>
  <c r="AB196" i="5"/>
  <c r="AA196" i="5"/>
  <c r="AB195" i="5"/>
  <c r="AA195" i="5"/>
  <c r="AB194" i="5"/>
  <c r="AA194" i="5"/>
  <c r="AB192" i="5"/>
  <c r="AA192" i="5"/>
  <c r="AB186" i="5"/>
  <c r="AA186" i="5"/>
  <c r="AB185" i="5"/>
  <c r="AA185" i="5"/>
  <c r="AB184" i="5"/>
  <c r="AA184" i="5"/>
  <c r="AB183" i="5"/>
  <c r="AA183" i="5"/>
  <c r="AB182" i="5"/>
  <c r="AA182" i="5"/>
  <c r="AB181" i="5"/>
  <c r="AA181" i="5"/>
  <c r="AB180" i="5"/>
  <c r="AA180" i="5"/>
  <c r="AB179" i="5"/>
  <c r="AA179" i="5"/>
  <c r="AB178" i="5"/>
  <c r="AA178" i="5"/>
  <c r="AB177" i="5"/>
  <c r="AA177" i="5"/>
  <c r="AB176" i="5"/>
  <c r="AA176" i="5"/>
  <c r="AB172" i="5"/>
  <c r="I173" i="5"/>
  <c r="AB168" i="5"/>
  <c r="J168" i="5"/>
  <c r="AB167" i="5"/>
  <c r="AA167" i="5"/>
  <c r="J167" i="5"/>
  <c r="AB163" i="5"/>
  <c r="AA163" i="5"/>
  <c r="J163" i="5"/>
  <c r="AB162" i="5"/>
  <c r="AB161" i="5"/>
  <c r="AA161" i="5"/>
  <c r="J161" i="5"/>
  <c r="AB160" i="5"/>
  <c r="AA160" i="5"/>
  <c r="J160" i="5"/>
  <c r="AB159" i="5"/>
  <c r="AA159" i="5"/>
  <c r="J159" i="5"/>
  <c r="AB158" i="5"/>
  <c r="AA158" i="5"/>
  <c r="J158" i="5"/>
  <c r="AB157" i="5"/>
  <c r="AA157" i="5"/>
  <c r="J157" i="5"/>
  <c r="AB156" i="5"/>
  <c r="AA156" i="5"/>
  <c r="J156" i="5"/>
  <c r="AB155" i="5"/>
  <c r="AA155" i="5"/>
  <c r="AB149" i="5"/>
  <c r="AA149" i="5"/>
  <c r="AB148" i="5"/>
  <c r="AA148" i="5"/>
  <c r="AB147" i="5"/>
  <c r="AA147" i="5"/>
  <c r="AB146" i="5"/>
  <c r="AA146" i="5"/>
  <c r="AB145" i="5"/>
  <c r="AA145" i="5"/>
  <c r="AB141" i="5"/>
  <c r="AA141" i="5"/>
  <c r="J141" i="5"/>
  <c r="AB140" i="5"/>
  <c r="AA140" i="5"/>
  <c r="J140" i="5"/>
  <c r="AB139" i="5"/>
  <c r="AA139" i="5"/>
  <c r="J139" i="5"/>
  <c r="AB138" i="5"/>
  <c r="AA138" i="5"/>
  <c r="J138" i="5"/>
  <c r="AB137" i="5"/>
  <c r="AA137" i="5"/>
  <c r="J137" i="5"/>
  <c r="AB136" i="5"/>
  <c r="AA136" i="5"/>
  <c r="J136" i="5"/>
  <c r="H133" i="5"/>
  <c r="AB132" i="5"/>
  <c r="AA132" i="5"/>
  <c r="AB131" i="5"/>
  <c r="AA131" i="5"/>
  <c r="AB130" i="5"/>
  <c r="AA130" i="5"/>
  <c r="AB129" i="5"/>
  <c r="AA129" i="5"/>
  <c r="AB128" i="5"/>
  <c r="AA128" i="5"/>
  <c r="AB127" i="5"/>
  <c r="AC127" i="5" s="1"/>
  <c r="AA127" i="5"/>
  <c r="AB123" i="5"/>
  <c r="AA123" i="5"/>
  <c r="AB122" i="5"/>
  <c r="AA122" i="5"/>
  <c r="AB121" i="5"/>
  <c r="AA121" i="5"/>
  <c r="AB120" i="5"/>
  <c r="AA120" i="5"/>
  <c r="AB119" i="5"/>
  <c r="AA119" i="5"/>
  <c r="AB118" i="5"/>
  <c r="AA118" i="5"/>
  <c r="AB117" i="5"/>
  <c r="AA117" i="5"/>
  <c r="AB116" i="5"/>
  <c r="AA116" i="5"/>
  <c r="AB115" i="5"/>
  <c r="AA115" i="5"/>
  <c r="AB114" i="5"/>
  <c r="AA114" i="5"/>
  <c r="AB110" i="5"/>
  <c r="AA110" i="5"/>
  <c r="AB109" i="5"/>
  <c r="AA109" i="5"/>
  <c r="AB108" i="5"/>
  <c r="AA108" i="5"/>
  <c r="AB107" i="5"/>
  <c r="AA107" i="5"/>
  <c r="AB106" i="5"/>
  <c r="AA106" i="5"/>
  <c r="AB105" i="5"/>
  <c r="AA105" i="5"/>
  <c r="AB104" i="5"/>
  <c r="AA104" i="5"/>
  <c r="AB103" i="5"/>
  <c r="AA103" i="5"/>
  <c r="AB102" i="5"/>
  <c r="AA102" i="5"/>
  <c r="AB101" i="5"/>
  <c r="AA101" i="5"/>
  <c r="AB100" i="5"/>
  <c r="AA100" i="5"/>
  <c r="AB99" i="5"/>
  <c r="AA99" i="5"/>
  <c r="AB98" i="5"/>
  <c r="AA98" i="5"/>
  <c r="AB97" i="5"/>
  <c r="AA97" i="5"/>
  <c r="AB96" i="5"/>
  <c r="AA96" i="5"/>
  <c r="AB95" i="5"/>
  <c r="AA95" i="5"/>
  <c r="AB94" i="5"/>
  <c r="AA94" i="5"/>
  <c r="AB90" i="5"/>
  <c r="AA90" i="5"/>
  <c r="AB89" i="5"/>
  <c r="AA89" i="5"/>
  <c r="AB88" i="5"/>
  <c r="AA88" i="5"/>
  <c r="AB87" i="5"/>
  <c r="AA87" i="5"/>
  <c r="AB86" i="5"/>
  <c r="AA86" i="5"/>
  <c r="AB85" i="5"/>
  <c r="AA85" i="5"/>
  <c r="AB84" i="5"/>
  <c r="AA84" i="5"/>
  <c r="AB83" i="5"/>
  <c r="AA83" i="5"/>
  <c r="AB82" i="5"/>
  <c r="AA82" i="5"/>
  <c r="AB81" i="5"/>
  <c r="AA81" i="5"/>
  <c r="AB77" i="5"/>
  <c r="AA77" i="5"/>
  <c r="AB76" i="5"/>
  <c r="AA76" i="5"/>
  <c r="AB75" i="5"/>
  <c r="AA75" i="5"/>
  <c r="AB74" i="5"/>
  <c r="AA74" i="5"/>
  <c r="AB73" i="5"/>
  <c r="AA73" i="5"/>
  <c r="AB72" i="5"/>
  <c r="AA72" i="5"/>
  <c r="AB71" i="5"/>
  <c r="AA71" i="5"/>
  <c r="AB70" i="5"/>
  <c r="AA70" i="5"/>
  <c r="AB69" i="5"/>
  <c r="AA69" i="5"/>
  <c r="AB68" i="5"/>
  <c r="AA68" i="5"/>
  <c r="AB67" i="5"/>
  <c r="AA67" i="5"/>
  <c r="AB66" i="5"/>
  <c r="AA66" i="5"/>
  <c r="AB64" i="5"/>
  <c r="AA64" i="5"/>
  <c r="AB63" i="5"/>
  <c r="AA63" i="5"/>
  <c r="AB62" i="5"/>
  <c r="AA62" i="5"/>
  <c r="AB61" i="5"/>
  <c r="AA61" i="5"/>
  <c r="AB55" i="5"/>
  <c r="AA55" i="5"/>
  <c r="AB54" i="5"/>
  <c r="AA54" i="5"/>
  <c r="AB53" i="5"/>
  <c r="AA53" i="5"/>
  <c r="AB52" i="5"/>
  <c r="AA52" i="5"/>
  <c r="AB48" i="5"/>
  <c r="AA48" i="5"/>
  <c r="J48" i="5"/>
  <c r="AB47" i="5"/>
  <c r="AA47" i="5"/>
  <c r="AB46" i="5"/>
  <c r="AA46" i="5"/>
  <c r="AB45" i="5"/>
  <c r="AA45" i="5"/>
  <c r="M45" i="5"/>
  <c r="N45" i="5" s="1"/>
  <c r="O45" i="5" s="1"/>
  <c r="P45" i="5" s="1"/>
  <c r="AB41" i="5"/>
  <c r="AA41" i="5"/>
  <c r="J41" i="5"/>
  <c r="AB40" i="5"/>
  <c r="AA40" i="5"/>
  <c r="J40" i="5"/>
  <c r="AB39" i="5"/>
  <c r="AA39" i="5"/>
  <c r="J39" i="5"/>
  <c r="AB38" i="5"/>
  <c r="AA38" i="5"/>
  <c r="J38" i="5"/>
  <c r="AB37" i="5"/>
  <c r="AA37" i="5"/>
  <c r="J37" i="5"/>
  <c r="AB36" i="5"/>
  <c r="AA36" i="5"/>
  <c r="AB35" i="5"/>
  <c r="AA35" i="5"/>
  <c r="AB34" i="5"/>
  <c r="AA34" i="5"/>
  <c r="J34" i="5"/>
  <c r="AB33" i="5"/>
  <c r="AA33" i="5"/>
  <c r="J33" i="5"/>
  <c r="AB28" i="5"/>
  <c r="AA28" i="5"/>
  <c r="J28" i="5"/>
  <c r="AB27" i="5"/>
  <c r="AA27" i="5"/>
  <c r="J27" i="5"/>
  <c r="AB26" i="5"/>
  <c r="AA26" i="5"/>
  <c r="J26" i="5"/>
  <c r="AB25" i="5"/>
  <c r="AA25" i="5"/>
  <c r="J25" i="5"/>
  <c r="AB24" i="5"/>
  <c r="AA24" i="5"/>
  <c r="J24" i="5"/>
  <c r="AB23" i="5"/>
  <c r="AA23" i="5"/>
  <c r="J23" i="5"/>
  <c r="AB22" i="5"/>
  <c r="AA22" i="5"/>
  <c r="J22" i="5"/>
  <c r="AB21" i="5"/>
  <c r="AA21" i="5"/>
  <c r="J17" i="5"/>
  <c r="J18" i="5" s="1"/>
  <c r="J340" i="5" s="1"/>
  <c r="I16" i="5"/>
  <c r="J16" i="5" s="1"/>
  <c r="I14" i="5"/>
  <c r="J14" i="5" s="1"/>
  <c r="I13" i="5"/>
  <c r="J13" i="5" s="1"/>
  <c r="I12" i="5"/>
  <c r="J12" i="5" s="1"/>
  <c r="K2" i="5"/>
  <c r="K1" i="5" s="1"/>
  <c r="AC163" i="5" l="1"/>
  <c r="AC89" i="5"/>
  <c r="AC83" i="5"/>
  <c r="AC262" i="5"/>
  <c r="AC70" i="5"/>
  <c r="J333" i="5"/>
  <c r="AC146" i="5"/>
  <c r="AC62" i="5"/>
  <c r="AC128" i="5"/>
  <c r="AC314" i="5"/>
  <c r="AC221" i="5"/>
  <c r="AC282" i="5"/>
  <c r="AC197" i="5"/>
  <c r="AC248" i="5"/>
  <c r="J42" i="5"/>
  <c r="AC228" i="5"/>
  <c r="AC237" i="5"/>
  <c r="L339" i="5"/>
  <c r="AC85" i="5"/>
  <c r="AC137" i="5"/>
  <c r="J133" i="5"/>
  <c r="AC84" i="5"/>
  <c r="AC107" i="5"/>
  <c r="AC114" i="5"/>
  <c r="AC116" i="5"/>
  <c r="AC132" i="5"/>
  <c r="AC276" i="5"/>
  <c r="AC279" i="5"/>
  <c r="AC318" i="5"/>
  <c r="AC160" i="5"/>
  <c r="AC64" i="5"/>
  <c r="AC24" i="5"/>
  <c r="AC326" i="5"/>
  <c r="AC41" i="5"/>
  <c r="AC261" i="5"/>
  <c r="AC294" i="5"/>
  <c r="AC94" i="5"/>
  <c r="AC206" i="5"/>
  <c r="AC242" i="5"/>
  <c r="AC226" i="5"/>
  <c r="AC27" i="5"/>
  <c r="AC61" i="5"/>
  <c r="AC284" i="5"/>
  <c r="AC316" i="5"/>
  <c r="AC324" i="5"/>
  <c r="AC97" i="5"/>
  <c r="AC108" i="5"/>
  <c r="AC119" i="5"/>
  <c r="AC22" i="5"/>
  <c r="AC138" i="5"/>
  <c r="AC229" i="5"/>
  <c r="AC25" i="5"/>
  <c r="AC39" i="5"/>
  <c r="AC76" i="5"/>
  <c r="AC90" i="5"/>
  <c r="AC100" i="5"/>
  <c r="AC131" i="5"/>
  <c r="AC136" i="5"/>
  <c r="AC157" i="5"/>
  <c r="J172" i="5"/>
  <c r="J173" i="5" s="1"/>
  <c r="AC180" i="5"/>
  <c r="AC185" i="5"/>
  <c r="AC224" i="5"/>
  <c r="AC256" i="5"/>
  <c r="AC272" i="5"/>
  <c r="AC278" i="5"/>
  <c r="AC307" i="5"/>
  <c r="AC317" i="5"/>
  <c r="AC67" i="5"/>
  <c r="AC99" i="5"/>
  <c r="AC121" i="5"/>
  <c r="AC159" i="5"/>
  <c r="AC293" i="5"/>
  <c r="AC129" i="5"/>
  <c r="AC247" i="5"/>
  <c r="AC268" i="5"/>
  <c r="AC296" i="5"/>
  <c r="AC101" i="5"/>
  <c r="AC176" i="5"/>
  <c r="AC257" i="5"/>
  <c r="AC156" i="5"/>
  <c r="AC223" i="5"/>
  <c r="AC285" i="5"/>
  <c r="AC306" i="5"/>
  <c r="AC46" i="5"/>
  <c r="AC81" i="5"/>
  <c r="AC123" i="5"/>
  <c r="AC182" i="5"/>
  <c r="AC207" i="5"/>
  <c r="AC177" i="5"/>
  <c r="AC225" i="5"/>
  <c r="AC249" i="5"/>
  <c r="AC304" i="5"/>
  <c r="AC327" i="5"/>
  <c r="AC28" i="5"/>
  <c r="AC69" i="5"/>
  <c r="AC98" i="5"/>
  <c r="AC186" i="5"/>
  <c r="AC211" i="5"/>
  <c r="AC236" i="5"/>
  <c r="AC259" i="5"/>
  <c r="AC325" i="5"/>
  <c r="AC47" i="5"/>
  <c r="AC178" i="5"/>
  <c r="AC183" i="5"/>
  <c r="AC245" i="5"/>
  <c r="AC270" i="5"/>
  <c r="AC139" i="5"/>
  <c r="AC192" i="5"/>
  <c r="AC254" i="5"/>
  <c r="AC40" i="5"/>
  <c r="I29" i="5"/>
  <c r="AC36" i="5"/>
  <c r="AC45" i="5"/>
  <c r="AC63" i="5"/>
  <c r="AC102" i="5"/>
  <c r="AC196" i="5"/>
  <c r="AC209" i="5"/>
  <c r="AC218" i="5"/>
  <c r="AC260" i="5"/>
  <c r="AC297" i="5"/>
  <c r="AC23" i="5"/>
  <c r="AC77" i="5"/>
  <c r="J111" i="5"/>
  <c r="I133" i="5"/>
  <c r="AC168" i="5"/>
  <c r="AC195" i="5"/>
  <c r="AC227" i="5"/>
  <c r="AC246" i="5"/>
  <c r="AC271" i="5"/>
  <c r="AC283" i="5"/>
  <c r="AC295" i="5"/>
  <c r="I308" i="5"/>
  <c r="AC303" i="5"/>
  <c r="AC315" i="5"/>
  <c r="AC26" i="5"/>
  <c r="AC48" i="5"/>
  <c r="AC66" i="5"/>
  <c r="AC75" i="5"/>
  <c r="AC115" i="5"/>
  <c r="AC117" i="5"/>
  <c r="AC212" i="5"/>
  <c r="AC238" i="5"/>
  <c r="AC253" i="5"/>
  <c r="AC258" i="5"/>
  <c r="I286" i="5"/>
  <c r="AC289" i="5"/>
  <c r="J301" i="5"/>
  <c r="J308" i="5" s="1"/>
  <c r="AC313" i="5"/>
  <c r="AC322" i="5"/>
  <c r="AC52" i="5"/>
  <c r="AC71" i="5"/>
  <c r="AC74" i="5"/>
  <c r="AC104" i="5"/>
  <c r="AC122" i="5"/>
  <c r="AC155" i="5"/>
  <c r="AC161" i="5"/>
  <c r="AC204" i="5"/>
  <c r="AC222" i="5"/>
  <c r="AC34" i="5"/>
  <c r="AC82" i="5"/>
  <c r="AC86" i="5"/>
  <c r="AC88" i="5"/>
  <c r="AC149" i="5"/>
  <c r="I199" i="5"/>
  <c r="AC198" i="5"/>
  <c r="AC263" i="5"/>
  <c r="AC269" i="5"/>
  <c r="AC319" i="5"/>
  <c r="AC320" i="5"/>
  <c r="J230" i="5"/>
  <c r="J21" i="5"/>
  <c r="J29" i="5" s="1"/>
  <c r="J341" i="5" s="1"/>
  <c r="AC54" i="5"/>
  <c r="AC73" i="5"/>
  <c r="AC110" i="5"/>
  <c r="AC118" i="5"/>
  <c r="AC194" i="5"/>
  <c r="J250" i="5"/>
  <c r="AC244" i="5"/>
  <c r="I111" i="5"/>
  <c r="J124" i="5"/>
  <c r="I169" i="5"/>
  <c r="AC158" i="5"/>
  <c r="J199" i="5"/>
  <c r="AC305" i="5"/>
  <c r="AC323" i="5"/>
  <c r="AC21" i="5"/>
  <c r="J155" i="5"/>
  <c r="J169" i="5" s="1"/>
  <c r="I214" i="5"/>
  <c r="J202" i="5"/>
  <c r="J214" i="5" s="1"/>
  <c r="AC208" i="5"/>
  <c r="J273" i="5"/>
  <c r="I298" i="5"/>
  <c r="I230" i="5"/>
  <c r="AC68" i="5"/>
  <c r="AC109" i="5"/>
  <c r="I150" i="5"/>
  <c r="AC267" i="5"/>
  <c r="I18" i="5"/>
  <c r="J11" i="5"/>
  <c r="AC38" i="5"/>
  <c r="I49" i="5"/>
  <c r="J45" i="5"/>
  <c r="J49" i="5" s="1"/>
  <c r="J142" i="5"/>
  <c r="J150" i="5"/>
  <c r="AC184" i="5"/>
  <c r="J239" i="5"/>
  <c r="J264" i="5"/>
  <c r="I42" i="5"/>
  <c r="J56" i="5"/>
  <c r="I56" i="5"/>
  <c r="J78" i="5"/>
  <c r="I78" i="5"/>
  <c r="AC96" i="5"/>
  <c r="AC130" i="5"/>
  <c r="AC140" i="5"/>
  <c r="AC145" i="5"/>
  <c r="I187" i="5"/>
  <c r="AC220" i="5"/>
  <c r="AC280" i="5"/>
  <c r="I124" i="5"/>
  <c r="AC120" i="5"/>
  <c r="AC202" i="5"/>
  <c r="AC210" i="5"/>
  <c r="AC235" i="5"/>
  <c r="J298" i="5"/>
  <c r="AC292" i="5"/>
  <c r="AC55" i="5"/>
  <c r="AC95" i="5"/>
  <c r="AC141" i="5"/>
  <c r="AC179" i="5"/>
  <c r="J286" i="5"/>
  <c r="AC301" i="5"/>
  <c r="I328" i="5"/>
  <c r="AC33" i="5"/>
  <c r="I91" i="5"/>
  <c r="AC87" i="5"/>
  <c r="I142" i="5"/>
  <c r="AC233" i="5"/>
  <c r="I273" i="5"/>
  <c r="AC290" i="5"/>
  <c r="AC321" i="5"/>
  <c r="AC37" i="5"/>
  <c r="AC72" i="5"/>
  <c r="AC53" i="5"/>
  <c r="J91" i="5"/>
  <c r="J187" i="5"/>
  <c r="AC205" i="5"/>
  <c r="AC213" i="5"/>
  <c r="AC219" i="5"/>
  <c r="AC281" i="5"/>
  <c r="I333" i="5"/>
  <c r="I264" i="5"/>
  <c r="I239" i="5"/>
  <c r="J328" i="5"/>
  <c r="J49" i="1"/>
  <c r="J18" i="1"/>
  <c r="J340" i="1" s="1"/>
  <c r="J334" i="5" l="1"/>
  <c r="J347" i="5" s="1"/>
  <c r="J57" i="5"/>
  <c r="J342" i="5" s="1"/>
  <c r="J188" i="5"/>
  <c r="J345" i="5" s="1"/>
  <c r="I188" i="5"/>
  <c r="I57" i="5"/>
  <c r="J309" i="5"/>
  <c r="J346" i="5" s="1"/>
  <c r="I309" i="5"/>
  <c r="J151" i="5"/>
  <c r="J343" i="5" s="1"/>
  <c r="I151" i="5"/>
  <c r="I340" i="4"/>
  <c r="L339" i="4"/>
  <c r="J339" i="4"/>
  <c r="J338" i="4"/>
  <c r="M337" i="4"/>
  <c r="L337" i="4"/>
  <c r="I335" i="4"/>
  <c r="J335" i="4" s="1"/>
  <c r="I334" i="4"/>
  <c r="I329" i="4"/>
  <c r="I328" i="4"/>
  <c r="J328" i="4" s="1"/>
  <c r="I327" i="4"/>
  <c r="J327" i="4" s="1"/>
  <c r="I326" i="4"/>
  <c r="J326" i="4" s="1"/>
  <c r="I325" i="4"/>
  <c r="J325" i="4" s="1"/>
  <c r="I324" i="4"/>
  <c r="J324" i="4" s="1"/>
  <c r="I323" i="4"/>
  <c r="J323" i="4" s="1"/>
  <c r="I322" i="4"/>
  <c r="J322" i="4" s="1"/>
  <c r="I321" i="4"/>
  <c r="J321" i="4" s="1"/>
  <c r="I320" i="4"/>
  <c r="J320" i="4" s="1"/>
  <c r="I319" i="4"/>
  <c r="J319" i="4" s="1"/>
  <c r="I318" i="4"/>
  <c r="J318" i="4" s="1"/>
  <c r="I317" i="4"/>
  <c r="J317" i="4" s="1"/>
  <c r="I316" i="4"/>
  <c r="J316" i="4" s="1"/>
  <c r="I315" i="4"/>
  <c r="I309" i="4"/>
  <c r="J309" i="4" s="1"/>
  <c r="I308" i="4"/>
  <c r="J308" i="4" s="1"/>
  <c r="I307" i="4"/>
  <c r="J307" i="4" s="1"/>
  <c r="I306" i="4"/>
  <c r="J306" i="4" s="1"/>
  <c r="I305" i="4"/>
  <c r="J305" i="4" s="1"/>
  <c r="I304" i="4"/>
  <c r="J304" i="4" s="1"/>
  <c r="I303" i="4"/>
  <c r="J299" i="4"/>
  <c r="I299" i="4"/>
  <c r="I298" i="4"/>
  <c r="J298" i="4" s="1"/>
  <c r="I297" i="4"/>
  <c r="J297" i="4" s="1"/>
  <c r="J296" i="4"/>
  <c r="I296" i="4"/>
  <c r="J295" i="4"/>
  <c r="I295" i="4"/>
  <c r="J294" i="4"/>
  <c r="I294" i="4"/>
  <c r="J293" i="4"/>
  <c r="I293" i="4"/>
  <c r="J292" i="4"/>
  <c r="I292" i="4"/>
  <c r="J291" i="4"/>
  <c r="I291" i="4"/>
  <c r="I286" i="4"/>
  <c r="J286" i="4" s="1"/>
  <c r="I285" i="4"/>
  <c r="J285" i="4" s="1"/>
  <c r="I284" i="4"/>
  <c r="J284" i="4" s="1"/>
  <c r="I283" i="4"/>
  <c r="J283" i="4" s="1"/>
  <c r="I282" i="4"/>
  <c r="J282" i="4" s="1"/>
  <c r="I281" i="4"/>
  <c r="J281" i="4" s="1"/>
  <c r="I280" i="4"/>
  <c r="J280" i="4" s="1"/>
  <c r="I279" i="4"/>
  <c r="J279" i="4" s="1"/>
  <c r="I278" i="4"/>
  <c r="I274" i="4"/>
  <c r="J274" i="4" s="1"/>
  <c r="I273" i="4"/>
  <c r="J273" i="4" s="1"/>
  <c r="I272" i="4"/>
  <c r="J272" i="4" s="1"/>
  <c r="I271" i="4"/>
  <c r="J271" i="4" s="1"/>
  <c r="I270" i="4"/>
  <c r="I269" i="4"/>
  <c r="I265" i="4"/>
  <c r="J265" i="4" s="1"/>
  <c r="I264" i="4"/>
  <c r="J264" i="4" s="1"/>
  <c r="I263" i="4"/>
  <c r="J263" i="4" s="1"/>
  <c r="I262" i="4"/>
  <c r="J262" i="4" s="1"/>
  <c r="I261" i="4"/>
  <c r="J261" i="4" s="1"/>
  <c r="I260" i="4"/>
  <c r="J260" i="4" s="1"/>
  <c r="I259" i="4"/>
  <c r="J259" i="4" s="1"/>
  <c r="I258" i="4"/>
  <c r="J258" i="4" s="1"/>
  <c r="I257" i="4"/>
  <c r="J257" i="4" s="1"/>
  <c r="I256" i="4"/>
  <c r="J256" i="4" s="1"/>
  <c r="I255" i="4"/>
  <c r="I251" i="4"/>
  <c r="J251" i="4" s="1"/>
  <c r="I250" i="4"/>
  <c r="J250" i="4" s="1"/>
  <c r="I249" i="4"/>
  <c r="J249" i="4" s="1"/>
  <c r="I248" i="4"/>
  <c r="J248" i="4" s="1"/>
  <c r="I247" i="4"/>
  <c r="J247" i="4" s="1"/>
  <c r="I246" i="4"/>
  <c r="J246" i="4" s="1"/>
  <c r="I245" i="4"/>
  <c r="I244" i="4"/>
  <c r="J244" i="4" s="1"/>
  <c r="I240" i="4"/>
  <c r="J240" i="4" s="1"/>
  <c r="I239" i="4"/>
  <c r="J239" i="4" s="1"/>
  <c r="I238" i="4"/>
  <c r="J238" i="4" s="1"/>
  <c r="I237" i="4"/>
  <c r="J237" i="4" s="1"/>
  <c r="I236" i="4"/>
  <c r="I235" i="4"/>
  <c r="J235" i="4" s="1"/>
  <c r="J231" i="4"/>
  <c r="I230" i="4"/>
  <c r="J230" i="4" s="1"/>
  <c r="I229" i="4"/>
  <c r="J229" i="4" s="1"/>
  <c r="I228" i="4"/>
  <c r="J228" i="4" s="1"/>
  <c r="I227" i="4"/>
  <c r="J227" i="4" s="1"/>
  <c r="I226" i="4"/>
  <c r="J226" i="4" s="1"/>
  <c r="J225" i="4"/>
  <c r="I225" i="4"/>
  <c r="J224" i="4"/>
  <c r="I224" i="4"/>
  <c r="J223" i="4"/>
  <c r="I223" i="4"/>
  <c r="I222" i="4"/>
  <c r="J222" i="4" s="1"/>
  <c r="I221" i="4"/>
  <c r="I220" i="4"/>
  <c r="J220" i="4" s="1"/>
  <c r="I215" i="4"/>
  <c r="J215" i="4" s="1"/>
  <c r="I214" i="4"/>
  <c r="J214" i="4" s="1"/>
  <c r="I213" i="4"/>
  <c r="J213" i="4" s="1"/>
  <c r="I212" i="4"/>
  <c r="J212" i="4" s="1"/>
  <c r="I211" i="4"/>
  <c r="J211" i="4" s="1"/>
  <c r="I210" i="4"/>
  <c r="J210" i="4" s="1"/>
  <c r="I209" i="4"/>
  <c r="J209" i="4" s="1"/>
  <c r="I208" i="4"/>
  <c r="J208" i="4" s="1"/>
  <c r="I207" i="4"/>
  <c r="J207" i="4" s="1"/>
  <c r="I206" i="4"/>
  <c r="J206" i="4" s="1"/>
  <c r="I205" i="4"/>
  <c r="I204" i="4"/>
  <c r="J204" i="4" s="1"/>
  <c r="I200" i="4"/>
  <c r="J200" i="4" s="1"/>
  <c r="I199" i="4"/>
  <c r="J199" i="4" s="1"/>
  <c r="I198" i="4"/>
  <c r="J198" i="4" s="1"/>
  <c r="I197" i="4"/>
  <c r="J197" i="4" s="1"/>
  <c r="I196" i="4"/>
  <c r="J196" i="4" s="1"/>
  <c r="I195" i="4"/>
  <c r="I194" i="4"/>
  <c r="I188" i="4"/>
  <c r="J188" i="4" s="1"/>
  <c r="I187" i="4"/>
  <c r="J187" i="4" s="1"/>
  <c r="I186" i="4"/>
  <c r="J186" i="4" s="1"/>
  <c r="I185" i="4"/>
  <c r="J185" i="4" s="1"/>
  <c r="J184" i="4"/>
  <c r="I183" i="4"/>
  <c r="J183" i="4" s="1"/>
  <c r="I182" i="4"/>
  <c r="J182" i="4" s="1"/>
  <c r="I181" i="4"/>
  <c r="J181" i="4" s="1"/>
  <c r="I180" i="4"/>
  <c r="J180" i="4" s="1"/>
  <c r="I179" i="4"/>
  <c r="J179" i="4" s="1"/>
  <c r="I178" i="4"/>
  <c r="J178" i="4" s="1"/>
  <c r="I174" i="4"/>
  <c r="I175" i="4" s="1"/>
  <c r="I170" i="4"/>
  <c r="J170" i="4" s="1"/>
  <c r="I169" i="4"/>
  <c r="J169" i="4" s="1"/>
  <c r="I165" i="4"/>
  <c r="J165" i="4" s="1"/>
  <c r="I163" i="4"/>
  <c r="J163" i="4" s="1"/>
  <c r="I162" i="4"/>
  <c r="J162" i="4" s="1"/>
  <c r="I161" i="4"/>
  <c r="J161" i="4" s="1"/>
  <c r="J160" i="4"/>
  <c r="I159" i="4"/>
  <c r="J159" i="4" s="1"/>
  <c r="I158" i="4"/>
  <c r="J158" i="4" s="1"/>
  <c r="I157" i="4"/>
  <c r="J157" i="4" s="1"/>
  <c r="I151" i="4"/>
  <c r="J151" i="4" s="1"/>
  <c r="I150" i="4"/>
  <c r="J150" i="4" s="1"/>
  <c r="I149" i="4"/>
  <c r="J149" i="4" s="1"/>
  <c r="I148" i="4"/>
  <c r="J148" i="4" s="1"/>
  <c r="I147" i="4"/>
  <c r="I143" i="4"/>
  <c r="J143" i="4" s="1"/>
  <c r="I142" i="4"/>
  <c r="J142" i="4" s="1"/>
  <c r="I141" i="4"/>
  <c r="J141" i="4" s="1"/>
  <c r="I140" i="4"/>
  <c r="J140" i="4" s="1"/>
  <c r="I139" i="4"/>
  <c r="J139" i="4" s="1"/>
  <c r="I138" i="4"/>
  <c r="J138" i="4" s="1"/>
  <c r="H135" i="4"/>
  <c r="I134" i="4"/>
  <c r="J134" i="4" s="1"/>
  <c r="I133" i="4"/>
  <c r="J133" i="4" s="1"/>
  <c r="I132" i="4"/>
  <c r="J132" i="4" s="1"/>
  <c r="I131" i="4"/>
  <c r="J131" i="4" s="1"/>
  <c r="J130" i="4"/>
  <c r="I130" i="4"/>
  <c r="J129" i="4"/>
  <c r="I129" i="4"/>
  <c r="J128" i="4"/>
  <c r="I128" i="4"/>
  <c r="J124" i="4"/>
  <c r="I124" i="4"/>
  <c r="J123" i="4"/>
  <c r="I123" i="4"/>
  <c r="J122" i="4"/>
  <c r="I122" i="4"/>
  <c r="J121" i="4"/>
  <c r="I121" i="4"/>
  <c r="J120" i="4"/>
  <c r="I120" i="4"/>
  <c r="J119" i="4"/>
  <c r="I119" i="4"/>
  <c r="J118" i="4"/>
  <c r="I118" i="4"/>
  <c r="J117" i="4"/>
  <c r="I117" i="4"/>
  <c r="J116" i="4"/>
  <c r="I116" i="4"/>
  <c r="J115" i="4"/>
  <c r="I115" i="4"/>
  <c r="J111" i="4"/>
  <c r="I111" i="4"/>
  <c r="J110" i="4"/>
  <c r="I110" i="4"/>
  <c r="J109" i="4"/>
  <c r="I109" i="4"/>
  <c r="J108" i="4"/>
  <c r="I108" i="4"/>
  <c r="J107" i="4"/>
  <c r="I107" i="4"/>
  <c r="J106" i="4"/>
  <c r="I106" i="4"/>
  <c r="I105" i="4"/>
  <c r="J105" i="4" s="1"/>
  <c r="I104" i="4"/>
  <c r="J104" i="4" s="1"/>
  <c r="I103" i="4"/>
  <c r="J103" i="4" s="1"/>
  <c r="I102" i="4"/>
  <c r="J102" i="4" s="1"/>
  <c r="I101" i="4"/>
  <c r="J101" i="4" s="1"/>
  <c r="J100" i="4"/>
  <c r="I100" i="4"/>
  <c r="J99" i="4"/>
  <c r="I99" i="4"/>
  <c r="J98" i="4"/>
  <c r="I98" i="4"/>
  <c r="J97" i="4"/>
  <c r="I97" i="4"/>
  <c r="I96" i="4"/>
  <c r="J96" i="4" s="1"/>
  <c r="I95" i="4"/>
  <c r="J95" i="4" s="1"/>
  <c r="I91" i="4"/>
  <c r="J91" i="4" s="1"/>
  <c r="J90" i="4"/>
  <c r="I90" i="4"/>
  <c r="J89" i="4"/>
  <c r="I89" i="4"/>
  <c r="J88" i="4"/>
  <c r="I88" i="4"/>
  <c r="J87" i="4"/>
  <c r="I87" i="4"/>
  <c r="J86" i="4"/>
  <c r="I86" i="4"/>
  <c r="J85" i="4"/>
  <c r="I85" i="4"/>
  <c r="I84" i="4"/>
  <c r="J84" i="4" s="1"/>
  <c r="I83" i="4"/>
  <c r="J83" i="4" s="1"/>
  <c r="I82" i="4"/>
  <c r="J82" i="4" s="1"/>
  <c r="I78" i="4"/>
  <c r="J78" i="4" s="1"/>
  <c r="J77" i="4"/>
  <c r="I76" i="4"/>
  <c r="J76" i="4" s="1"/>
  <c r="I75" i="4"/>
  <c r="J75" i="4" s="1"/>
  <c r="I74" i="4"/>
  <c r="J74" i="4" s="1"/>
  <c r="I73" i="4"/>
  <c r="J73" i="4" s="1"/>
  <c r="I72" i="4"/>
  <c r="J72" i="4" s="1"/>
  <c r="I71" i="4"/>
  <c r="J71" i="4" s="1"/>
  <c r="I70" i="4"/>
  <c r="J70" i="4" s="1"/>
  <c r="I69" i="4"/>
  <c r="J69" i="4" s="1"/>
  <c r="I68" i="4"/>
  <c r="J68" i="4" s="1"/>
  <c r="I67" i="4"/>
  <c r="J67" i="4" s="1"/>
  <c r="I66" i="4"/>
  <c r="J66" i="4" s="1"/>
  <c r="I65" i="4"/>
  <c r="J65" i="4" s="1"/>
  <c r="I64" i="4"/>
  <c r="J64" i="4" s="1"/>
  <c r="I63" i="4"/>
  <c r="J63" i="4" s="1"/>
  <c r="I62" i="4"/>
  <c r="I55" i="4"/>
  <c r="J55" i="4" s="1"/>
  <c r="I54" i="4"/>
  <c r="J54" i="4" s="1"/>
  <c r="I53" i="4"/>
  <c r="I49" i="4"/>
  <c r="J49" i="4" s="1"/>
  <c r="I47" i="4"/>
  <c r="J47" i="4" s="1"/>
  <c r="M46" i="4"/>
  <c r="N46" i="4" s="1"/>
  <c r="O46" i="4" s="1"/>
  <c r="P46" i="4" s="1"/>
  <c r="I46" i="4"/>
  <c r="I42" i="4"/>
  <c r="J42" i="4" s="1"/>
  <c r="I41" i="4"/>
  <c r="J41" i="4" s="1"/>
  <c r="I40" i="4"/>
  <c r="J40" i="4" s="1"/>
  <c r="I39" i="4"/>
  <c r="J39" i="4" s="1"/>
  <c r="I38" i="4"/>
  <c r="J38" i="4" s="1"/>
  <c r="I37" i="4"/>
  <c r="J37" i="4" s="1"/>
  <c r="I35" i="4"/>
  <c r="J35" i="4" s="1"/>
  <c r="I34" i="4"/>
  <c r="J29" i="4"/>
  <c r="I28" i="4"/>
  <c r="J28" i="4" s="1"/>
  <c r="I27" i="4"/>
  <c r="J27" i="4" s="1"/>
  <c r="I26" i="4"/>
  <c r="J26" i="4" s="1"/>
  <c r="J25" i="4"/>
  <c r="I24" i="4"/>
  <c r="J24" i="4" s="1"/>
  <c r="I23" i="4"/>
  <c r="J23" i="4" s="1"/>
  <c r="I22" i="4"/>
  <c r="J22" i="4" s="1"/>
  <c r="I18" i="4"/>
  <c r="J18" i="4" s="1"/>
  <c r="I17" i="4"/>
  <c r="J17" i="4" s="1"/>
  <c r="I16" i="4"/>
  <c r="J16" i="4" s="1"/>
  <c r="I15" i="4"/>
  <c r="J15" i="4" s="1"/>
  <c r="I14" i="4"/>
  <c r="I13" i="4"/>
  <c r="J13" i="4" s="1"/>
  <c r="I12" i="4"/>
  <c r="J12" i="4" s="1"/>
  <c r="K2" i="4"/>
  <c r="K1" i="4" s="1"/>
  <c r="W322" i="1"/>
  <c r="I213" i="3"/>
  <c r="J213" i="3" s="1"/>
  <c r="I210" i="3"/>
  <c r="J210" i="3" s="1"/>
  <c r="I66" i="3"/>
  <c r="J66" i="3" s="1"/>
  <c r="I340" i="3"/>
  <c r="L339" i="3"/>
  <c r="J339" i="3"/>
  <c r="J338" i="3"/>
  <c r="M337" i="3"/>
  <c r="L337" i="3"/>
  <c r="I335" i="3"/>
  <c r="J335" i="3" s="1"/>
  <c r="I334" i="3"/>
  <c r="I329" i="3"/>
  <c r="I328" i="3"/>
  <c r="J328" i="3" s="1"/>
  <c r="I327" i="3"/>
  <c r="J327" i="3" s="1"/>
  <c r="I326" i="3"/>
  <c r="J326" i="3" s="1"/>
  <c r="I325" i="3"/>
  <c r="J325" i="3" s="1"/>
  <c r="I324" i="3"/>
  <c r="J324" i="3" s="1"/>
  <c r="I323" i="3"/>
  <c r="J323" i="3" s="1"/>
  <c r="I322" i="3"/>
  <c r="J322" i="3" s="1"/>
  <c r="I321" i="3"/>
  <c r="J321" i="3" s="1"/>
  <c r="I320" i="3"/>
  <c r="J320" i="3" s="1"/>
  <c r="I319" i="3"/>
  <c r="J319" i="3" s="1"/>
  <c r="I318" i="3"/>
  <c r="J318" i="3" s="1"/>
  <c r="I317" i="3"/>
  <c r="J317" i="3" s="1"/>
  <c r="I316" i="3"/>
  <c r="J316" i="3" s="1"/>
  <c r="I315" i="3"/>
  <c r="J315" i="3" s="1"/>
  <c r="I309" i="3"/>
  <c r="J309" i="3" s="1"/>
  <c r="I308" i="3"/>
  <c r="J308" i="3" s="1"/>
  <c r="I307" i="3"/>
  <c r="J307" i="3" s="1"/>
  <c r="I306" i="3"/>
  <c r="J306" i="3" s="1"/>
  <c r="I305" i="3"/>
  <c r="J305" i="3" s="1"/>
  <c r="I304" i="3"/>
  <c r="J304" i="3" s="1"/>
  <c r="I303" i="3"/>
  <c r="J303" i="3" s="1"/>
  <c r="J299" i="3"/>
  <c r="I299" i="3"/>
  <c r="I298" i="3"/>
  <c r="J298" i="3" s="1"/>
  <c r="I297" i="3"/>
  <c r="J297" i="3" s="1"/>
  <c r="J296" i="3"/>
  <c r="I296" i="3"/>
  <c r="J295" i="3"/>
  <c r="I295" i="3"/>
  <c r="J294" i="3"/>
  <c r="I294" i="3"/>
  <c r="J293" i="3"/>
  <c r="I293" i="3"/>
  <c r="J292" i="3"/>
  <c r="I292" i="3"/>
  <c r="J291" i="3"/>
  <c r="I291" i="3"/>
  <c r="I286" i="3"/>
  <c r="J286" i="3" s="1"/>
  <c r="I285" i="3"/>
  <c r="J285" i="3" s="1"/>
  <c r="I284" i="3"/>
  <c r="J284" i="3" s="1"/>
  <c r="I283" i="3"/>
  <c r="J283" i="3" s="1"/>
  <c r="I282" i="3"/>
  <c r="J282" i="3" s="1"/>
  <c r="I281" i="3"/>
  <c r="J281" i="3" s="1"/>
  <c r="I280" i="3"/>
  <c r="J280" i="3" s="1"/>
  <c r="I279" i="3"/>
  <c r="J279" i="3" s="1"/>
  <c r="I278" i="3"/>
  <c r="I274" i="3"/>
  <c r="J274" i="3" s="1"/>
  <c r="I273" i="3"/>
  <c r="J273" i="3" s="1"/>
  <c r="I272" i="3"/>
  <c r="J272" i="3" s="1"/>
  <c r="I271" i="3"/>
  <c r="J271" i="3" s="1"/>
  <c r="I270" i="3"/>
  <c r="I269" i="3"/>
  <c r="I265" i="3"/>
  <c r="J265" i="3" s="1"/>
  <c r="I264" i="3"/>
  <c r="J264" i="3" s="1"/>
  <c r="I263" i="3"/>
  <c r="J263" i="3" s="1"/>
  <c r="I262" i="3"/>
  <c r="J262" i="3" s="1"/>
  <c r="I261" i="3"/>
  <c r="J261" i="3" s="1"/>
  <c r="I260" i="3"/>
  <c r="J260" i="3" s="1"/>
  <c r="I259" i="3"/>
  <c r="J259" i="3" s="1"/>
  <c r="I258" i="3"/>
  <c r="J258" i="3" s="1"/>
  <c r="I257" i="3"/>
  <c r="J257" i="3" s="1"/>
  <c r="I256" i="3"/>
  <c r="J256" i="3" s="1"/>
  <c r="I255" i="3"/>
  <c r="I251" i="3"/>
  <c r="J251" i="3" s="1"/>
  <c r="I250" i="3"/>
  <c r="J250" i="3" s="1"/>
  <c r="I249" i="3"/>
  <c r="J249" i="3" s="1"/>
  <c r="I248" i="3"/>
  <c r="J248" i="3" s="1"/>
  <c r="I247" i="3"/>
  <c r="J247" i="3" s="1"/>
  <c r="I246" i="3"/>
  <c r="J246" i="3" s="1"/>
  <c r="I245" i="3"/>
  <c r="I244" i="3"/>
  <c r="J244" i="3" s="1"/>
  <c r="I240" i="3"/>
  <c r="J240" i="3" s="1"/>
  <c r="I239" i="3"/>
  <c r="J239" i="3" s="1"/>
  <c r="I238" i="3"/>
  <c r="J238" i="3" s="1"/>
  <c r="I237" i="3"/>
  <c r="J237" i="3" s="1"/>
  <c r="I236" i="3"/>
  <c r="I235" i="3"/>
  <c r="J235" i="3" s="1"/>
  <c r="J231" i="3"/>
  <c r="I230" i="3"/>
  <c r="J230" i="3" s="1"/>
  <c r="I229" i="3"/>
  <c r="J229" i="3" s="1"/>
  <c r="I228" i="3"/>
  <c r="J228" i="3" s="1"/>
  <c r="I227" i="3"/>
  <c r="J227" i="3" s="1"/>
  <c r="I226" i="3"/>
  <c r="J226" i="3" s="1"/>
  <c r="J225" i="3"/>
  <c r="I225" i="3"/>
  <c r="J224" i="3"/>
  <c r="I224" i="3"/>
  <c r="J223" i="3"/>
  <c r="I223" i="3"/>
  <c r="I222" i="3"/>
  <c r="J222" i="3" s="1"/>
  <c r="I221" i="3"/>
  <c r="I220" i="3"/>
  <c r="J220" i="3" s="1"/>
  <c r="I215" i="3"/>
  <c r="J215" i="3" s="1"/>
  <c r="I214" i="3"/>
  <c r="J214" i="3" s="1"/>
  <c r="I212" i="3"/>
  <c r="J212" i="3" s="1"/>
  <c r="I211" i="3"/>
  <c r="J211" i="3" s="1"/>
  <c r="I209" i="3"/>
  <c r="J209" i="3" s="1"/>
  <c r="I208" i="3"/>
  <c r="J208" i="3" s="1"/>
  <c r="I207" i="3"/>
  <c r="J207" i="3" s="1"/>
  <c r="I206" i="3"/>
  <c r="J206" i="3" s="1"/>
  <c r="I205" i="3"/>
  <c r="I204" i="3"/>
  <c r="J204" i="3" s="1"/>
  <c r="I200" i="3"/>
  <c r="J200" i="3" s="1"/>
  <c r="I199" i="3"/>
  <c r="J199" i="3" s="1"/>
  <c r="I198" i="3"/>
  <c r="J198" i="3" s="1"/>
  <c r="I197" i="3"/>
  <c r="J197" i="3" s="1"/>
  <c r="I196" i="3"/>
  <c r="J196" i="3" s="1"/>
  <c r="I195" i="3"/>
  <c r="I194" i="3"/>
  <c r="I188" i="3"/>
  <c r="J188" i="3" s="1"/>
  <c r="I187" i="3"/>
  <c r="J187" i="3" s="1"/>
  <c r="I186" i="3"/>
  <c r="J186" i="3" s="1"/>
  <c r="I185" i="3"/>
  <c r="J185" i="3" s="1"/>
  <c r="J184" i="3"/>
  <c r="I183" i="3"/>
  <c r="J183" i="3" s="1"/>
  <c r="I182" i="3"/>
  <c r="J182" i="3" s="1"/>
  <c r="I181" i="3"/>
  <c r="J181" i="3" s="1"/>
  <c r="I180" i="3"/>
  <c r="J180" i="3" s="1"/>
  <c r="I179" i="3"/>
  <c r="J179" i="3" s="1"/>
  <c r="I178" i="3"/>
  <c r="J178" i="3" s="1"/>
  <c r="I175" i="3"/>
  <c r="I170" i="3"/>
  <c r="J170" i="3" s="1"/>
  <c r="I169" i="3"/>
  <c r="J169" i="3" s="1"/>
  <c r="I165" i="3"/>
  <c r="J165" i="3" s="1"/>
  <c r="I163" i="3"/>
  <c r="J163" i="3" s="1"/>
  <c r="I162" i="3"/>
  <c r="J162" i="3" s="1"/>
  <c r="I161" i="3"/>
  <c r="J161" i="3" s="1"/>
  <c r="J160" i="3"/>
  <c r="I159" i="3"/>
  <c r="J159" i="3" s="1"/>
  <c r="I158" i="3"/>
  <c r="J158" i="3" s="1"/>
  <c r="I157" i="3"/>
  <c r="J157" i="3" s="1"/>
  <c r="I151" i="3"/>
  <c r="J151" i="3" s="1"/>
  <c r="I150" i="3"/>
  <c r="J150" i="3" s="1"/>
  <c r="I149" i="3"/>
  <c r="J149" i="3" s="1"/>
  <c r="I148" i="3"/>
  <c r="J148" i="3" s="1"/>
  <c r="I147" i="3"/>
  <c r="I143" i="3"/>
  <c r="J143" i="3" s="1"/>
  <c r="I142" i="3"/>
  <c r="J142" i="3" s="1"/>
  <c r="I141" i="3"/>
  <c r="J141" i="3" s="1"/>
  <c r="I140" i="3"/>
  <c r="J140" i="3" s="1"/>
  <c r="I139" i="3"/>
  <c r="J139" i="3" s="1"/>
  <c r="I138" i="3"/>
  <c r="H135" i="3"/>
  <c r="I134" i="3"/>
  <c r="J134" i="3" s="1"/>
  <c r="I133" i="3"/>
  <c r="J133" i="3" s="1"/>
  <c r="I132" i="3"/>
  <c r="J132" i="3" s="1"/>
  <c r="I131" i="3"/>
  <c r="J131" i="3" s="1"/>
  <c r="J130" i="3"/>
  <c r="I130" i="3"/>
  <c r="J129" i="3"/>
  <c r="I129" i="3"/>
  <c r="J128" i="3"/>
  <c r="I128" i="3"/>
  <c r="J124" i="3"/>
  <c r="I124" i="3"/>
  <c r="J123" i="3"/>
  <c r="I123" i="3"/>
  <c r="J122" i="3"/>
  <c r="I122" i="3"/>
  <c r="J121" i="3"/>
  <c r="I121" i="3"/>
  <c r="J120" i="3"/>
  <c r="I120" i="3"/>
  <c r="J119" i="3"/>
  <c r="I119" i="3"/>
  <c r="J118" i="3"/>
  <c r="I118" i="3"/>
  <c r="J117" i="3"/>
  <c r="I117" i="3"/>
  <c r="J116" i="3"/>
  <c r="I116" i="3"/>
  <c r="J115" i="3"/>
  <c r="I115" i="3"/>
  <c r="J111" i="3"/>
  <c r="I111" i="3"/>
  <c r="J110" i="3"/>
  <c r="I110" i="3"/>
  <c r="J109" i="3"/>
  <c r="I109" i="3"/>
  <c r="J108" i="3"/>
  <c r="I108" i="3"/>
  <c r="J107" i="3"/>
  <c r="I107" i="3"/>
  <c r="J106" i="3"/>
  <c r="I106" i="3"/>
  <c r="I105" i="3"/>
  <c r="J105" i="3" s="1"/>
  <c r="I104" i="3"/>
  <c r="J104" i="3" s="1"/>
  <c r="I103" i="3"/>
  <c r="J103" i="3" s="1"/>
  <c r="I102" i="3"/>
  <c r="J102" i="3" s="1"/>
  <c r="I101" i="3"/>
  <c r="J101" i="3" s="1"/>
  <c r="J100" i="3"/>
  <c r="I100" i="3"/>
  <c r="J99" i="3"/>
  <c r="I99" i="3"/>
  <c r="J98" i="3"/>
  <c r="I98" i="3"/>
  <c r="J97" i="3"/>
  <c r="I97" i="3"/>
  <c r="I96" i="3"/>
  <c r="I95" i="3"/>
  <c r="J95" i="3" s="1"/>
  <c r="I91" i="3"/>
  <c r="J91" i="3" s="1"/>
  <c r="J90" i="3"/>
  <c r="I90" i="3"/>
  <c r="J89" i="3"/>
  <c r="I89" i="3"/>
  <c r="J88" i="3"/>
  <c r="I88" i="3"/>
  <c r="J87" i="3"/>
  <c r="I87" i="3"/>
  <c r="J86" i="3"/>
  <c r="I86" i="3"/>
  <c r="J85" i="3"/>
  <c r="I85" i="3"/>
  <c r="I84" i="3"/>
  <c r="J84" i="3" s="1"/>
  <c r="I83" i="3"/>
  <c r="J83" i="3" s="1"/>
  <c r="I82" i="3"/>
  <c r="I78" i="3"/>
  <c r="J78" i="3" s="1"/>
  <c r="J77" i="3"/>
  <c r="I76" i="3"/>
  <c r="J76" i="3" s="1"/>
  <c r="I75" i="3"/>
  <c r="J75" i="3" s="1"/>
  <c r="I74" i="3"/>
  <c r="J74" i="3" s="1"/>
  <c r="I73" i="3"/>
  <c r="J73" i="3" s="1"/>
  <c r="I72" i="3"/>
  <c r="J72" i="3" s="1"/>
  <c r="I71" i="3"/>
  <c r="J71" i="3" s="1"/>
  <c r="I70" i="3"/>
  <c r="J70" i="3" s="1"/>
  <c r="I69" i="3"/>
  <c r="J69" i="3" s="1"/>
  <c r="I68" i="3"/>
  <c r="J68" i="3" s="1"/>
  <c r="I67" i="3"/>
  <c r="J67" i="3" s="1"/>
  <c r="I65" i="3"/>
  <c r="J65" i="3" s="1"/>
  <c r="I64" i="3"/>
  <c r="J64" i="3" s="1"/>
  <c r="I63" i="3"/>
  <c r="J63" i="3" s="1"/>
  <c r="I62" i="3"/>
  <c r="J62" i="3" s="1"/>
  <c r="I55" i="3"/>
  <c r="J55" i="3" s="1"/>
  <c r="I54" i="3"/>
  <c r="J54" i="3" s="1"/>
  <c r="I53" i="3"/>
  <c r="J53" i="3" s="1"/>
  <c r="I49" i="3"/>
  <c r="J49" i="3" s="1"/>
  <c r="I47" i="3"/>
  <c r="J47" i="3" s="1"/>
  <c r="M46" i="3"/>
  <c r="N46" i="3" s="1"/>
  <c r="O46" i="3" s="1"/>
  <c r="P46" i="3" s="1"/>
  <c r="I46" i="3"/>
  <c r="I42" i="3"/>
  <c r="J42" i="3" s="1"/>
  <c r="I41" i="3"/>
  <c r="J41" i="3" s="1"/>
  <c r="I40" i="3"/>
  <c r="J40" i="3" s="1"/>
  <c r="I39" i="3"/>
  <c r="J39" i="3" s="1"/>
  <c r="I38" i="3"/>
  <c r="J38" i="3" s="1"/>
  <c r="I37" i="3"/>
  <c r="J37" i="3" s="1"/>
  <c r="I35" i="3"/>
  <c r="J35" i="3" s="1"/>
  <c r="I34" i="3"/>
  <c r="J34" i="3" s="1"/>
  <c r="J29" i="3"/>
  <c r="I28" i="3"/>
  <c r="J28" i="3" s="1"/>
  <c r="I27" i="3"/>
  <c r="J27" i="3" s="1"/>
  <c r="I26" i="3"/>
  <c r="J26" i="3" s="1"/>
  <c r="J25" i="3"/>
  <c r="I24" i="3"/>
  <c r="J24" i="3" s="1"/>
  <c r="I23" i="3"/>
  <c r="J23" i="3" s="1"/>
  <c r="I22" i="3"/>
  <c r="I18" i="3"/>
  <c r="J18" i="3" s="1"/>
  <c r="I17" i="3"/>
  <c r="J17" i="3" s="1"/>
  <c r="I16" i="3"/>
  <c r="J16" i="3" s="1"/>
  <c r="I15" i="3"/>
  <c r="J15" i="3" s="1"/>
  <c r="I14" i="3"/>
  <c r="I13" i="3"/>
  <c r="J13" i="3" s="1"/>
  <c r="I12" i="3"/>
  <c r="K2" i="3"/>
  <c r="K1" i="3" s="1"/>
  <c r="I333" i="2"/>
  <c r="I212" i="2"/>
  <c r="J212" i="2" s="1"/>
  <c r="I209" i="2"/>
  <c r="J209" i="2" s="1"/>
  <c r="J96" i="2"/>
  <c r="J97" i="2"/>
  <c r="J98" i="2"/>
  <c r="J99" i="2"/>
  <c r="J105" i="2"/>
  <c r="J107" i="2"/>
  <c r="J108" i="2"/>
  <c r="J109" i="2"/>
  <c r="J110" i="2"/>
  <c r="J82" i="2"/>
  <c r="J83" i="2"/>
  <c r="J84" i="2"/>
  <c r="J85" i="2"/>
  <c r="J86" i="2"/>
  <c r="J87" i="2"/>
  <c r="J88" i="2"/>
  <c r="J89" i="2"/>
  <c r="J90" i="2"/>
  <c r="J81" i="2"/>
  <c r="I82" i="2"/>
  <c r="I83" i="2"/>
  <c r="I84" i="2"/>
  <c r="I85" i="2"/>
  <c r="I86" i="2"/>
  <c r="I87" i="2"/>
  <c r="I88" i="2"/>
  <c r="I89" i="2"/>
  <c r="I90" i="2"/>
  <c r="I81" i="2"/>
  <c r="J62" i="2"/>
  <c r="J63" i="2"/>
  <c r="J64" i="2"/>
  <c r="J65" i="2"/>
  <c r="J66" i="2"/>
  <c r="J67" i="2"/>
  <c r="J68" i="2"/>
  <c r="J69" i="2"/>
  <c r="J70" i="2"/>
  <c r="J71" i="2"/>
  <c r="J72" i="2"/>
  <c r="J73" i="2"/>
  <c r="J74" i="2"/>
  <c r="J75" i="2"/>
  <c r="J76" i="2"/>
  <c r="J77" i="2"/>
  <c r="J61" i="2"/>
  <c r="I62" i="2"/>
  <c r="I63" i="2"/>
  <c r="I64" i="2"/>
  <c r="I65" i="2"/>
  <c r="I66" i="2"/>
  <c r="I67" i="2"/>
  <c r="I68" i="2"/>
  <c r="I69" i="2"/>
  <c r="I70" i="2"/>
  <c r="I71" i="2"/>
  <c r="I72" i="2"/>
  <c r="I73" i="2"/>
  <c r="I74" i="2"/>
  <c r="I75" i="2"/>
  <c r="I76" i="2"/>
  <c r="I77" i="2"/>
  <c r="I61" i="2"/>
  <c r="I48" i="2"/>
  <c r="I46" i="2"/>
  <c r="I45" i="2"/>
  <c r="I33" i="2"/>
  <c r="J33" i="2" s="1"/>
  <c r="I34" i="2"/>
  <c r="J34" i="2" s="1"/>
  <c r="I36" i="2"/>
  <c r="J36" i="2" s="1"/>
  <c r="I37" i="2"/>
  <c r="J37" i="2" s="1"/>
  <c r="I38" i="2"/>
  <c r="J38" i="2" s="1"/>
  <c r="I39" i="2"/>
  <c r="J39" i="2" s="1"/>
  <c r="I40" i="2"/>
  <c r="J40" i="2" s="1"/>
  <c r="I41" i="2"/>
  <c r="J41" i="2" s="1"/>
  <c r="I28" i="2"/>
  <c r="J28" i="2"/>
  <c r="J22" i="2"/>
  <c r="J23" i="2"/>
  <c r="J24" i="2"/>
  <c r="J25" i="2"/>
  <c r="J26" i="2"/>
  <c r="J27" i="2"/>
  <c r="I22" i="2"/>
  <c r="I23" i="2"/>
  <c r="I24" i="2"/>
  <c r="I25" i="2"/>
  <c r="I26" i="2"/>
  <c r="I27" i="2"/>
  <c r="J21" i="2"/>
  <c r="I21" i="2"/>
  <c r="I339" i="2"/>
  <c r="L338" i="2"/>
  <c r="J338" i="2"/>
  <c r="J337" i="2"/>
  <c r="M336" i="2"/>
  <c r="L336" i="2"/>
  <c r="I334" i="2"/>
  <c r="J334" i="2" s="1"/>
  <c r="I328" i="2"/>
  <c r="I327" i="2"/>
  <c r="J327" i="2" s="1"/>
  <c r="I326" i="2"/>
  <c r="J326" i="2" s="1"/>
  <c r="I325" i="2"/>
  <c r="J325" i="2" s="1"/>
  <c r="I324" i="2"/>
  <c r="J324" i="2" s="1"/>
  <c r="I323" i="2"/>
  <c r="J323" i="2" s="1"/>
  <c r="I322" i="2"/>
  <c r="J322" i="2" s="1"/>
  <c r="I321" i="2"/>
  <c r="J321" i="2" s="1"/>
  <c r="I320" i="2"/>
  <c r="J320" i="2" s="1"/>
  <c r="I319" i="2"/>
  <c r="J319" i="2" s="1"/>
  <c r="I318" i="2"/>
  <c r="J318" i="2" s="1"/>
  <c r="I317" i="2"/>
  <c r="J317" i="2" s="1"/>
  <c r="I316" i="2"/>
  <c r="J316" i="2" s="1"/>
  <c r="I315" i="2"/>
  <c r="I314" i="2"/>
  <c r="J314" i="2" s="1"/>
  <c r="I308" i="2"/>
  <c r="J308" i="2" s="1"/>
  <c r="I307" i="2"/>
  <c r="J307" i="2" s="1"/>
  <c r="I306" i="2"/>
  <c r="J306" i="2" s="1"/>
  <c r="I305" i="2"/>
  <c r="J305" i="2" s="1"/>
  <c r="I304" i="2"/>
  <c r="J304" i="2" s="1"/>
  <c r="I303" i="2"/>
  <c r="J303" i="2" s="1"/>
  <c r="I302" i="2"/>
  <c r="J302" i="2" s="1"/>
  <c r="J298" i="2"/>
  <c r="I298" i="2"/>
  <c r="I297" i="2"/>
  <c r="J297" i="2" s="1"/>
  <c r="I296" i="2"/>
  <c r="J296" i="2" s="1"/>
  <c r="J295" i="2"/>
  <c r="I295" i="2"/>
  <c r="J294" i="2"/>
  <c r="I294" i="2"/>
  <c r="J293" i="2"/>
  <c r="I293" i="2"/>
  <c r="J292" i="2"/>
  <c r="I292" i="2"/>
  <c r="J291" i="2"/>
  <c r="I291" i="2"/>
  <c r="J290" i="2"/>
  <c r="I290" i="2"/>
  <c r="I285" i="2"/>
  <c r="J285" i="2" s="1"/>
  <c r="I284" i="2"/>
  <c r="J284" i="2" s="1"/>
  <c r="I283" i="2"/>
  <c r="J283" i="2" s="1"/>
  <c r="I282" i="2"/>
  <c r="J282" i="2" s="1"/>
  <c r="I281" i="2"/>
  <c r="J281" i="2" s="1"/>
  <c r="I280" i="2"/>
  <c r="J280" i="2" s="1"/>
  <c r="I279" i="2"/>
  <c r="J279" i="2" s="1"/>
  <c r="I278" i="2"/>
  <c r="J278" i="2" s="1"/>
  <c r="I277" i="2"/>
  <c r="J277" i="2" s="1"/>
  <c r="I273" i="2"/>
  <c r="J273" i="2" s="1"/>
  <c r="I272" i="2"/>
  <c r="J272" i="2" s="1"/>
  <c r="I271" i="2"/>
  <c r="J271" i="2" s="1"/>
  <c r="I270" i="2"/>
  <c r="J270" i="2" s="1"/>
  <c r="I269" i="2"/>
  <c r="I268" i="2"/>
  <c r="I264" i="2"/>
  <c r="J264" i="2" s="1"/>
  <c r="I263" i="2"/>
  <c r="J263" i="2" s="1"/>
  <c r="I262" i="2"/>
  <c r="J262" i="2" s="1"/>
  <c r="I261" i="2"/>
  <c r="J261" i="2" s="1"/>
  <c r="I260" i="2"/>
  <c r="J260" i="2" s="1"/>
  <c r="I259" i="2"/>
  <c r="J259" i="2" s="1"/>
  <c r="I258" i="2"/>
  <c r="J258" i="2" s="1"/>
  <c r="I257" i="2"/>
  <c r="J257" i="2" s="1"/>
  <c r="I256" i="2"/>
  <c r="J256" i="2" s="1"/>
  <c r="I255" i="2"/>
  <c r="I254" i="2"/>
  <c r="J254" i="2" s="1"/>
  <c r="I250" i="2"/>
  <c r="J250" i="2" s="1"/>
  <c r="I249" i="2"/>
  <c r="J249" i="2" s="1"/>
  <c r="I248" i="2"/>
  <c r="J248" i="2" s="1"/>
  <c r="I247" i="2"/>
  <c r="J247" i="2" s="1"/>
  <c r="I246" i="2"/>
  <c r="J246" i="2" s="1"/>
  <c r="I245" i="2"/>
  <c r="J245" i="2" s="1"/>
  <c r="I244" i="2"/>
  <c r="I243" i="2"/>
  <c r="J243" i="2" s="1"/>
  <c r="I239" i="2"/>
  <c r="J239" i="2" s="1"/>
  <c r="I238" i="2"/>
  <c r="J238" i="2" s="1"/>
  <c r="I237" i="2"/>
  <c r="J237" i="2" s="1"/>
  <c r="I236" i="2"/>
  <c r="J236" i="2" s="1"/>
  <c r="I235" i="2"/>
  <c r="I234" i="2"/>
  <c r="J234" i="2" s="1"/>
  <c r="J230" i="2"/>
  <c r="I229" i="2"/>
  <c r="J229" i="2" s="1"/>
  <c r="I228" i="2"/>
  <c r="J228" i="2" s="1"/>
  <c r="I227" i="2"/>
  <c r="J227" i="2" s="1"/>
  <c r="I226" i="2"/>
  <c r="J226" i="2" s="1"/>
  <c r="I225" i="2"/>
  <c r="J225" i="2" s="1"/>
  <c r="J224" i="2"/>
  <c r="I224" i="2"/>
  <c r="J223" i="2"/>
  <c r="I223" i="2"/>
  <c r="J222" i="2"/>
  <c r="I222" i="2"/>
  <c r="I221" i="2"/>
  <c r="J221" i="2" s="1"/>
  <c r="I220" i="2"/>
  <c r="J220" i="2" s="1"/>
  <c r="I219" i="2"/>
  <c r="J219" i="2" s="1"/>
  <c r="I214" i="2"/>
  <c r="J214" i="2" s="1"/>
  <c r="I213" i="2"/>
  <c r="J213" i="2" s="1"/>
  <c r="I211" i="2"/>
  <c r="J211" i="2" s="1"/>
  <c r="I210" i="2"/>
  <c r="J210" i="2" s="1"/>
  <c r="I208" i="2"/>
  <c r="J208" i="2" s="1"/>
  <c r="I207" i="2"/>
  <c r="J207" i="2" s="1"/>
  <c r="I206" i="2"/>
  <c r="J206" i="2" s="1"/>
  <c r="I205" i="2"/>
  <c r="J205" i="2" s="1"/>
  <c r="I204" i="2"/>
  <c r="I203" i="2"/>
  <c r="J203" i="2" s="1"/>
  <c r="I199" i="2"/>
  <c r="J199" i="2" s="1"/>
  <c r="I198" i="2"/>
  <c r="J198" i="2" s="1"/>
  <c r="I197" i="2"/>
  <c r="J197" i="2" s="1"/>
  <c r="I196" i="2"/>
  <c r="J196" i="2" s="1"/>
  <c r="I195" i="2"/>
  <c r="J195" i="2" s="1"/>
  <c r="I194" i="2"/>
  <c r="I193" i="2"/>
  <c r="I187" i="2"/>
  <c r="J187" i="2" s="1"/>
  <c r="I186" i="2"/>
  <c r="J186" i="2" s="1"/>
  <c r="I185" i="2"/>
  <c r="J185" i="2" s="1"/>
  <c r="I184" i="2"/>
  <c r="J184" i="2" s="1"/>
  <c r="J183" i="2"/>
  <c r="I182" i="2"/>
  <c r="J182" i="2" s="1"/>
  <c r="I181" i="2"/>
  <c r="J181" i="2" s="1"/>
  <c r="I180" i="2"/>
  <c r="J180" i="2" s="1"/>
  <c r="I179" i="2"/>
  <c r="J179" i="2" s="1"/>
  <c r="I178" i="2"/>
  <c r="I177" i="2"/>
  <c r="J177" i="2" s="1"/>
  <c r="I173" i="2"/>
  <c r="I169" i="2"/>
  <c r="J169" i="2" s="1"/>
  <c r="I168" i="2"/>
  <c r="J168" i="2" s="1"/>
  <c r="I164" i="2"/>
  <c r="J164" i="2" s="1"/>
  <c r="I162" i="2"/>
  <c r="J162" i="2" s="1"/>
  <c r="I161" i="2"/>
  <c r="J161" i="2" s="1"/>
  <c r="I160" i="2"/>
  <c r="J160" i="2" s="1"/>
  <c r="J159" i="2"/>
  <c r="I158" i="2"/>
  <c r="J158" i="2" s="1"/>
  <c r="I157" i="2"/>
  <c r="J157" i="2" s="1"/>
  <c r="I156" i="2"/>
  <c r="I150" i="2"/>
  <c r="J150" i="2" s="1"/>
  <c r="I149" i="2"/>
  <c r="J149" i="2" s="1"/>
  <c r="I148" i="2"/>
  <c r="J148" i="2" s="1"/>
  <c r="I147" i="2"/>
  <c r="J147" i="2" s="1"/>
  <c r="I146" i="2"/>
  <c r="J146" i="2" s="1"/>
  <c r="I142" i="2"/>
  <c r="J142" i="2" s="1"/>
  <c r="I141" i="2"/>
  <c r="J141" i="2" s="1"/>
  <c r="I140" i="2"/>
  <c r="J140" i="2" s="1"/>
  <c r="I139" i="2"/>
  <c r="J139" i="2" s="1"/>
  <c r="I138" i="2"/>
  <c r="J138" i="2" s="1"/>
  <c r="I137" i="2"/>
  <c r="H134" i="2"/>
  <c r="I133" i="2"/>
  <c r="J133" i="2" s="1"/>
  <c r="I132" i="2"/>
  <c r="J132" i="2" s="1"/>
  <c r="I131" i="2"/>
  <c r="J131" i="2" s="1"/>
  <c r="I130" i="2"/>
  <c r="J130" i="2" s="1"/>
  <c r="J129" i="2"/>
  <c r="I129" i="2"/>
  <c r="J128" i="2"/>
  <c r="I128" i="2"/>
  <c r="J127" i="2"/>
  <c r="I127" i="2"/>
  <c r="J123" i="2"/>
  <c r="I123" i="2"/>
  <c r="J122" i="2"/>
  <c r="I122" i="2"/>
  <c r="J121" i="2"/>
  <c r="I121" i="2"/>
  <c r="J120" i="2"/>
  <c r="I120" i="2"/>
  <c r="J119" i="2"/>
  <c r="I119" i="2"/>
  <c r="J118" i="2"/>
  <c r="I118" i="2"/>
  <c r="J117" i="2"/>
  <c r="I117" i="2"/>
  <c r="J116" i="2"/>
  <c r="I116" i="2"/>
  <c r="J115" i="2"/>
  <c r="I115" i="2"/>
  <c r="J114" i="2"/>
  <c r="I114" i="2"/>
  <c r="I110" i="2"/>
  <c r="I109" i="2"/>
  <c r="I108" i="2"/>
  <c r="I107" i="2"/>
  <c r="I106" i="2"/>
  <c r="I105" i="2"/>
  <c r="I104" i="2"/>
  <c r="J104" i="2" s="1"/>
  <c r="I103" i="2"/>
  <c r="J103" i="2" s="1"/>
  <c r="I102" i="2"/>
  <c r="J102" i="2" s="1"/>
  <c r="I101" i="2"/>
  <c r="J101" i="2" s="1"/>
  <c r="I100" i="2"/>
  <c r="J100" i="2" s="1"/>
  <c r="I99" i="2"/>
  <c r="I98" i="2"/>
  <c r="I97" i="2"/>
  <c r="I96" i="2"/>
  <c r="I95" i="2"/>
  <c r="J95" i="2" s="1"/>
  <c r="I94" i="2"/>
  <c r="J94" i="2" s="1"/>
  <c r="I54" i="2"/>
  <c r="J54" i="2" s="1"/>
  <c r="I53" i="2"/>
  <c r="I52" i="2"/>
  <c r="J52" i="2" s="1"/>
  <c r="J48" i="2"/>
  <c r="J46" i="2"/>
  <c r="M45" i="2"/>
  <c r="N45" i="2" s="1"/>
  <c r="O45" i="2" s="1"/>
  <c r="P45" i="2" s="1"/>
  <c r="I17" i="2"/>
  <c r="J17" i="2" s="1"/>
  <c r="I16" i="2"/>
  <c r="J16" i="2" s="1"/>
  <c r="I15" i="2"/>
  <c r="J15" i="2" s="1"/>
  <c r="I14" i="2"/>
  <c r="J14" i="2" s="1"/>
  <c r="I13" i="2"/>
  <c r="I12" i="2"/>
  <c r="J12" i="2" s="1"/>
  <c r="I11" i="2"/>
  <c r="J11" i="2" s="1"/>
  <c r="K2" i="2"/>
  <c r="K1" i="2" s="1"/>
  <c r="J338" i="1"/>
  <c r="J351" i="1" s="1"/>
  <c r="W326" i="1"/>
  <c r="W325" i="1"/>
  <c r="W324" i="1"/>
  <c r="W323" i="1"/>
  <c r="W321" i="1"/>
  <c r="W320" i="1"/>
  <c r="W319" i="1"/>
  <c r="X317" i="1"/>
  <c r="W317" i="1"/>
  <c r="W316" i="1"/>
  <c r="X314" i="1"/>
  <c r="X315" i="1"/>
  <c r="X316" i="1"/>
  <c r="X318" i="1"/>
  <c r="W314" i="1"/>
  <c r="W315" i="1"/>
  <c r="W318" i="1"/>
  <c r="W313" i="1"/>
  <c r="X307" i="1"/>
  <c r="W307" i="1"/>
  <c r="W305" i="1"/>
  <c r="X306" i="1"/>
  <c r="W306" i="1"/>
  <c r="X304" i="1"/>
  <c r="W304" i="1"/>
  <c r="X303" i="1"/>
  <c r="W303" i="1"/>
  <c r="X301" i="1"/>
  <c r="W301" i="1"/>
  <c r="W297" i="1"/>
  <c r="X296" i="1"/>
  <c r="W296" i="1"/>
  <c r="W295" i="1"/>
  <c r="W294" i="1"/>
  <c r="X292" i="1"/>
  <c r="W292" i="1"/>
  <c r="W290" i="1"/>
  <c r="W293" i="1"/>
  <c r="X290" i="1"/>
  <c r="X293" i="1"/>
  <c r="X294" i="1"/>
  <c r="X295" i="1"/>
  <c r="X297" i="1"/>
  <c r="X289" i="1"/>
  <c r="W289" i="1"/>
  <c r="W284" i="1"/>
  <c r="X283" i="1"/>
  <c r="W283" i="1"/>
  <c r="W282" i="1"/>
  <c r="X282" i="1"/>
  <c r="X281" i="1"/>
  <c r="W281" i="1"/>
  <c r="X280" i="1"/>
  <c r="W280" i="1"/>
  <c r="X279" i="1"/>
  <c r="W279" i="1"/>
  <c r="X278" i="1"/>
  <c r="W278" i="1"/>
  <c r="X276" i="1"/>
  <c r="W276" i="1"/>
  <c r="W272" i="1"/>
  <c r="X271" i="1"/>
  <c r="W271" i="1"/>
  <c r="X270" i="1"/>
  <c r="W270" i="1"/>
  <c r="X269" i="1"/>
  <c r="W269" i="1"/>
  <c r="X267" i="1"/>
  <c r="W267" i="1"/>
  <c r="W259" i="1"/>
  <c r="W260" i="1"/>
  <c r="W261" i="1"/>
  <c r="W262" i="1"/>
  <c r="W263" i="1"/>
  <c r="X258" i="1"/>
  <c r="W258" i="1"/>
  <c r="X257" i="1"/>
  <c r="W257" i="1"/>
  <c r="X256" i="1"/>
  <c r="W256" i="1"/>
  <c r="X254" i="1"/>
  <c r="W254" i="1"/>
  <c r="X253" i="1"/>
  <c r="W253" i="1"/>
  <c r="W249" i="1"/>
  <c r="W248" i="1"/>
  <c r="X247" i="1"/>
  <c r="W247" i="1"/>
  <c r="X246" i="1"/>
  <c r="W246" i="1"/>
  <c r="X245" i="1"/>
  <c r="W245" i="1"/>
  <c r="X244" i="1"/>
  <c r="W244" i="1"/>
  <c r="X242" i="1"/>
  <c r="W242" i="1"/>
  <c r="X238" i="1"/>
  <c r="W238" i="1"/>
  <c r="X237" i="1"/>
  <c r="W237" i="1"/>
  <c r="X236" i="1"/>
  <c r="W236" i="1"/>
  <c r="X235" i="1"/>
  <c r="W235" i="1"/>
  <c r="X233" i="1"/>
  <c r="W233" i="1"/>
  <c r="W227" i="1"/>
  <c r="W228" i="1"/>
  <c r="W229" i="1"/>
  <c r="W226" i="1"/>
  <c r="W225" i="1"/>
  <c r="X223" i="1"/>
  <c r="W224" i="1"/>
  <c r="W222" i="1"/>
  <c r="X222" i="1"/>
  <c r="W223" i="1"/>
  <c r="X221" i="1"/>
  <c r="W221" i="1"/>
  <c r="X220" i="1"/>
  <c r="W220" i="1"/>
  <c r="X219" i="1"/>
  <c r="W219" i="1"/>
  <c r="X218" i="1"/>
  <c r="W218" i="1"/>
  <c r="W207" i="1"/>
  <c r="W208" i="1"/>
  <c r="W209" i="1"/>
  <c r="W210" i="1"/>
  <c r="W211" i="1"/>
  <c r="W212" i="1"/>
  <c r="W213" i="1"/>
  <c r="W206" i="1"/>
  <c r="X205" i="1"/>
  <c r="W205" i="1"/>
  <c r="W204" i="1"/>
  <c r="X202" i="1"/>
  <c r="W202" i="1"/>
  <c r="W198" i="1"/>
  <c r="W197" i="1"/>
  <c r="W194" i="1"/>
  <c r="X192" i="1"/>
  <c r="W192" i="1"/>
  <c r="X186" i="1"/>
  <c r="W186" i="1"/>
  <c r="X184" i="1"/>
  <c r="W184" i="1"/>
  <c r="X182" i="1"/>
  <c r="W182" i="1"/>
  <c r="X180" i="1"/>
  <c r="W180" i="1"/>
  <c r="W177" i="1"/>
  <c r="X177" i="1"/>
  <c r="Y177" i="1" s="1"/>
  <c r="W178" i="1"/>
  <c r="W179" i="1"/>
  <c r="W181" i="1"/>
  <c r="W183" i="1"/>
  <c r="W185" i="1"/>
  <c r="X178" i="1"/>
  <c r="X179" i="1"/>
  <c r="X181" i="1"/>
  <c r="X183" i="1"/>
  <c r="X185" i="1"/>
  <c r="X176" i="1"/>
  <c r="W176" i="1"/>
  <c r="X163" i="1"/>
  <c r="W167" i="1"/>
  <c r="X161" i="1"/>
  <c r="W161" i="1"/>
  <c r="X160" i="1"/>
  <c r="W160" i="1"/>
  <c r="X159" i="1"/>
  <c r="W159" i="1"/>
  <c r="X158" i="1"/>
  <c r="W158" i="1"/>
  <c r="X157" i="1"/>
  <c r="W157" i="1"/>
  <c r="X156" i="1"/>
  <c r="W156" i="1"/>
  <c r="W163" i="1"/>
  <c r="W155" i="1"/>
  <c r="W148" i="1"/>
  <c r="W147" i="1"/>
  <c r="X146" i="1"/>
  <c r="W146" i="1"/>
  <c r="X145" i="1"/>
  <c r="W145" i="1"/>
  <c r="W149" i="1"/>
  <c r="W137" i="1"/>
  <c r="X137" i="1"/>
  <c r="X138" i="1"/>
  <c r="X139" i="1"/>
  <c r="X140" i="1"/>
  <c r="X141" i="1"/>
  <c r="W138" i="1"/>
  <c r="W139" i="1"/>
  <c r="W140" i="1"/>
  <c r="W141" i="1"/>
  <c r="X136" i="1"/>
  <c r="W136" i="1"/>
  <c r="W132" i="1"/>
  <c r="W131" i="1"/>
  <c r="W130" i="1"/>
  <c r="W129" i="1"/>
  <c r="W128" i="1"/>
  <c r="W127" i="1"/>
  <c r="Y145" i="1" l="1"/>
  <c r="J344" i="5"/>
  <c r="J348" i="5"/>
  <c r="AD359" i="5" s="1"/>
  <c r="Y223" i="1"/>
  <c r="Y290" i="1"/>
  <c r="Y178" i="1"/>
  <c r="Y139" i="1"/>
  <c r="Y185" i="1"/>
  <c r="Y138" i="1"/>
  <c r="Y306" i="1"/>
  <c r="Y289" i="1"/>
  <c r="Y317" i="1"/>
  <c r="Y295" i="1"/>
  <c r="Y318" i="1"/>
  <c r="Y184" i="1"/>
  <c r="Y294" i="1"/>
  <c r="Y218" i="1"/>
  <c r="Y244" i="1"/>
  <c r="Y205" i="1"/>
  <c r="Y279" i="1"/>
  <c r="Y136" i="1"/>
  <c r="Y186" i="1"/>
  <c r="Y296" i="1"/>
  <c r="Y236" i="1"/>
  <c r="Y280" i="1"/>
  <c r="Y157" i="1"/>
  <c r="Y270" i="1"/>
  <c r="Y176" i="1"/>
  <c r="Y237" i="1"/>
  <c r="Y281" i="1"/>
  <c r="Y158" i="1"/>
  <c r="Y271" i="1"/>
  <c r="Y141" i="1"/>
  <c r="Y238" i="1"/>
  <c r="Y140" i="1"/>
  <c r="Y146" i="1"/>
  <c r="Y222" i="1"/>
  <c r="Y253" i="1"/>
  <c r="Y282" i="1"/>
  <c r="Y221" i="1"/>
  <c r="Y156" i="1"/>
  <c r="Y161" i="1"/>
  <c r="Y233" i="1"/>
  <c r="Y269" i="1"/>
  <c r="Y278" i="1"/>
  <c r="Y283" i="1"/>
  <c r="Y180" i="1"/>
  <c r="Y219" i="1"/>
  <c r="Y254" i="1"/>
  <c r="Y256" i="1"/>
  <c r="Y160" i="1"/>
  <c r="Y267" i="1"/>
  <c r="Y304" i="1"/>
  <c r="Y183" i="1"/>
  <c r="Y242" i="1"/>
  <c r="Y258" i="1"/>
  <c r="Y292" i="1"/>
  <c r="Y220" i="1"/>
  <c r="Y247" i="1"/>
  <c r="Y235" i="1"/>
  <c r="Y202" i="1"/>
  <c r="Y245" i="1"/>
  <c r="Y301" i="1"/>
  <c r="Y159" i="1"/>
  <c r="Y303" i="1"/>
  <c r="Y192" i="1"/>
  <c r="Y276" i="1"/>
  <c r="Y182" i="1"/>
  <c r="Y257" i="1"/>
  <c r="Y163" i="1"/>
  <c r="Y179" i="1"/>
  <c r="I336" i="4"/>
  <c r="J340" i="4"/>
  <c r="I57" i="4"/>
  <c r="I330" i="4"/>
  <c r="I135" i="4"/>
  <c r="J30" i="4"/>
  <c r="J135" i="4"/>
  <c r="I19" i="4"/>
  <c r="J53" i="4"/>
  <c r="J57" i="4" s="1"/>
  <c r="I252" i="4"/>
  <c r="I79" i="4"/>
  <c r="I216" i="4"/>
  <c r="I232" i="4"/>
  <c r="I300" i="4"/>
  <c r="I288" i="4"/>
  <c r="J144" i="4"/>
  <c r="I43" i="4"/>
  <c r="I50" i="4"/>
  <c r="J125" i="4"/>
  <c r="I201" i="4"/>
  <c r="I266" i="4"/>
  <c r="J300" i="4"/>
  <c r="J189" i="4"/>
  <c r="I275" i="4"/>
  <c r="I171" i="4"/>
  <c r="I92" i="4"/>
  <c r="I125" i="4"/>
  <c r="I112" i="4"/>
  <c r="L341" i="4"/>
  <c r="J19" i="4"/>
  <c r="J171" i="4"/>
  <c r="I152" i="4"/>
  <c r="J315" i="4"/>
  <c r="J330" i="4" s="1"/>
  <c r="J331" i="4" s="1"/>
  <c r="I241" i="4"/>
  <c r="I310" i="4"/>
  <c r="J112" i="4"/>
  <c r="J92" i="4"/>
  <c r="J194" i="4"/>
  <c r="J201" i="4" s="1"/>
  <c r="I30" i="4"/>
  <c r="I189" i="4"/>
  <c r="J269" i="4"/>
  <c r="J275" i="4" s="1"/>
  <c r="J278" i="4"/>
  <c r="J288" i="4" s="1"/>
  <c r="J221" i="4"/>
  <c r="J232" i="4" s="1"/>
  <c r="J303" i="4"/>
  <c r="J310" i="4" s="1"/>
  <c r="I144" i="4"/>
  <c r="J174" i="4"/>
  <c r="J175" i="4" s="1"/>
  <c r="J205" i="4"/>
  <c r="J216" i="4" s="1"/>
  <c r="J236" i="4"/>
  <c r="J241" i="4" s="1"/>
  <c r="J245" i="4"/>
  <c r="J252" i="4" s="1"/>
  <c r="J334" i="4"/>
  <c r="J336" i="4" s="1"/>
  <c r="J62" i="4"/>
  <c r="J79" i="4" s="1"/>
  <c r="J46" i="4"/>
  <c r="J50" i="4" s="1"/>
  <c r="J147" i="4"/>
  <c r="J152" i="4" s="1"/>
  <c r="J34" i="4"/>
  <c r="J43" i="4" s="1"/>
  <c r="J255" i="4"/>
  <c r="J266" i="4" s="1"/>
  <c r="I336" i="3"/>
  <c r="J340" i="3"/>
  <c r="I252" i="3"/>
  <c r="J310" i="3"/>
  <c r="I288" i="3"/>
  <c r="I241" i="3"/>
  <c r="I300" i="3"/>
  <c r="I144" i="3"/>
  <c r="I232" i="3"/>
  <c r="J138" i="3"/>
  <c r="J144" i="3" s="1"/>
  <c r="I79" i="3"/>
  <c r="J125" i="3"/>
  <c r="J300" i="3"/>
  <c r="J221" i="3"/>
  <c r="J232" i="3" s="1"/>
  <c r="J57" i="3"/>
  <c r="I30" i="3"/>
  <c r="I92" i="3"/>
  <c r="L341" i="3"/>
  <c r="I135" i="3"/>
  <c r="I43" i="3"/>
  <c r="I50" i="3"/>
  <c r="I19" i="3"/>
  <c r="J22" i="3"/>
  <c r="J30" i="3" s="1"/>
  <c r="I112" i="3"/>
  <c r="I152" i="3"/>
  <c r="I275" i="3"/>
  <c r="I266" i="3"/>
  <c r="I216" i="3"/>
  <c r="I310" i="3"/>
  <c r="I201" i="3"/>
  <c r="J12" i="3"/>
  <c r="J19" i="3" s="1"/>
  <c r="I125" i="3"/>
  <c r="J189" i="3"/>
  <c r="J43" i="3"/>
  <c r="J135" i="3"/>
  <c r="J330" i="3"/>
  <c r="J331" i="3" s="1"/>
  <c r="J171" i="3"/>
  <c r="J79" i="3"/>
  <c r="J96" i="3"/>
  <c r="J112" i="3" s="1"/>
  <c r="J147" i="3"/>
  <c r="J152" i="3" s="1"/>
  <c r="I57" i="3"/>
  <c r="I171" i="3"/>
  <c r="I189" i="3"/>
  <c r="I330" i="3"/>
  <c r="J269" i="3"/>
  <c r="J275" i="3" s="1"/>
  <c r="J278" i="3"/>
  <c r="J288" i="3" s="1"/>
  <c r="J174" i="3"/>
  <c r="J175" i="3" s="1"/>
  <c r="J205" i="3"/>
  <c r="J216" i="3" s="1"/>
  <c r="J236" i="3"/>
  <c r="J241" i="3" s="1"/>
  <c r="J245" i="3"/>
  <c r="J252" i="3" s="1"/>
  <c r="J334" i="3"/>
  <c r="J336" i="3" s="1"/>
  <c r="J82" i="3"/>
  <c r="J92" i="3" s="1"/>
  <c r="J46" i="3"/>
  <c r="J50" i="3" s="1"/>
  <c r="J255" i="3"/>
  <c r="J266" i="3" s="1"/>
  <c r="J194" i="3"/>
  <c r="J201" i="3" s="1"/>
  <c r="J78" i="2"/>
  <c r="J29" i="2"/>
  <c r="J42" i="2"/>
  <c r="J339" i="2"/>
  <c r="I335" i="2"/>
  <c r="I265" i="2"/>
  <c r="I91" i="2"/>
  <c r="I124" i="2"/>
  <c r="I134" i="2"/>
  <c r="J124" i="2"/>
  <c r="I49" i="2"/>
  <c r="L340" i="2"/>
  <c r="J309" i="2"/>
  <c r="I299" i="2"/>
  <c r="I274" i="2"/>
  <c r="I78" i="2"/>
  <c r="I143" i="2"/>
  <c r="J268" i="2"/>
  <c r="J274" i="2" s="1"/>
  <c r="I200" i="2"/>
  <c r="I309" i="2"/>
  <c r="I29" i="2"/>
  <c r="I56" i="2"/>
  <c r="J53" i="2"/>
  <c r="J56" i="2" s="1"/>
  <c r="I215" i="2"/>
  <c r="J204" i="2"/>
  <c r="J215" i="2" s="1"/>
  <c r="J315" i="2"/>
  <c r="J329" i="2" s="1"/>
  <c r="J330" i="2" s="1"/>
  <c r="I329" i="2"/>
  <c r="I188" i="2"/>
  <c r="J178" i="2"/>
  <c r="J188" i="2" s="1"/>
  <c r="I240" i="2"/>
  <c r="J235" i="2"/>
  <c r="J240" i="2" s="1"/>
  <c r="J134" i="2"/>
  <c r="J137" i="2"/>
  <c r="J143" i="2" s="1"/>
  <c r="I174" i="2"/>
  <c r="J173" i="2"/>
  <c r="J174" i="2" s="1"/>
  <c r="J231" i="2"/>
  <c r="J156" i="2"/>
  <c r="J170" i="2" s="1"/>
  <c r="I170" i="2"/>
  <c r="J18" i="2"/>
  <c r="I111" i="2"/>
  <c r="J111" i="2"/>
  <c r="J244" i="2"/>
  <c r="J251" i="2" s="1"/>
  <c r="I251" i="2"/>
  <c r="J151" i="2"/>
  <c r="I42" i="2"/>
  <c r="J287" i="2"/>
  <c r="I231" i="2"/>
  <c r="J255" i="2"/>
  <c r="J265" i="2" s="1"/>
  <c r="J299" i="2"/>
  <c r="J45" i="2"/>
  <c r="J49" i="2" s="1"/>
  <c r="I287" i="2"/>
  <c r="J91" i="2"/>
  <c r="I151" i="2"/>
  <c r="J333" i="2"/>
  <c r="J335" i="2" s="1"/>
  <c r="I18" i="2"/>
  <c r="J193" i="2"/>
  <c r="J200" i="2" s="1"/>
  <c r="Y297" i="1"/>
  <c r="Y293" i="1"/>
  <c r="Y137" i="1"/>
  <c r="W123" i="1"/>
  <c r="W122" i="1"/>
  <c r="W121" i="1"/>
  <c r="W120" i="1"/>
  <c r="W118" i="1"/>
  <c r="W119" i="1"/>
  <c r="W117" i="1"/>
  <c r="W116" i="1"/>
  <c r="W115" i="1"/>
  <c r="X114" i="1"/>
  <c r="W114" i="1"/>
  <c r="X115" i="1"/>
  <c r="X116" i="1"/>
  <c r="X117" i="1"/>
  <c r="X118" i="1"/>
  <c r="X119" i="1"/>
  <c r="X120" i="1"/>
  <c r="X121" i="1"/>
  <c r="X122" i="1"/>
  <c r="X123" i="1"/>
  <c r="AD358" i="5" l="1"/>
  <c r="AD360" i="5" s="1"/>
  <c r="J353" i="5"/>
  <c r="J350" i="5"/>
  <c r="Y114" i="1"/>
  <c r="Y115" i="1"/>
  <c r="Y117" i="1"/>
  <c r="Y118" i="1"/>
  <c r="Y123" i="1"/>
  <c r="I58" i="4"/>
  <c r="I311" i="4"/>
  <c r="J190" i="4"/>
  <c r="I190" i="4"/>
  <c r="J153" i="4"/>
  <c r="I153" i="4"/>
  <c r="J58" i="4"/>
  <c r="J311" i="4"/>
  <c r="I311" i="3"/>
  <c r="J58" i="3"/>
  <c r="I153" i="3"/>
  <c r="I58" i="3"/>
  <c r="J311" i="3"/>
  <c r="I190" i="3"/>
  <c r="J153" i="3"/>
  <c r="J190" i="3"/>
  <c r="I152" i="2"/>
  <c r="I310" i="2"/>
  <c r="J310" i="2"/>
  <c r="J152" i="2"/>
  <c r="J57" i="2"/>
  <c r="J189" i="2"/>
  <c r="I57" i="2"/>
  <c r="I189" i="2"/>
  <c r="Y116" i="1"/>
  <c r="Y122" i="1"/>
  <c r="Y121" i="1"/>
  <c r="Y120" i="1"/>
  <c r="Y119" i="1"/>
  <c r="X106" i="1"/>
  <c r="W106" i="1"/>
  <c r="X105" i="1"/>
  <c r="W105" i="1"/>
  <c r="X96" i="1"/>
  <c r="X97" i="1"/>
  <c r="X98" i="1"/>
  <c r="X99" i="1"/>
  <c r="X100" i="1"/>
  <c r="X101" i="1"/>
  <c r="X102" i="1"/>
  <c r="X103" i="1"/>
  <c r="X104" i="1"/>
  <c r="X107" i="1"/>
  <c r="X108" i="1"/>
  <c r="X109" i="1"/>
  <c r="X110" i="1"/>
  <c r="W96" i="1"/>
  <c r="W97" i="1"/>
  <c r="W98" i="1"/>
  <c r="W99" i="1"/>
  <c r="W100" i="1"/>
  <c r="W101" i="1"/>
  <c r="W102" i="1"/>
  <c r="W103" i="1"/>
  <c r="W104" i="1"/>
  <c r="W107" i="1"/>
  <c r="W108" i="1"/>
  <c r="W109" i="1"/>
  <c r="W110" i="1"/>
  <c r="X95" i="1"/>
  <c r="W95" i="1"/>
  <c r="X94" i="1"/>
  <c r="W94" i="1"/>
  <c r="X90" i="1"/>
  <c r="W90" i="1"/>
  <c r="X83" i="1"/>
  <c r="X84" i="1"/>
  <c r="X85" i="1"/>
  <c r="X86" i="1"/>
  <c r="X87" i="1"/>
  <c r="X88" i="1"/>
  <c r="X89" i="1"/>
  <c r="W84" i="1"/>
  <c r="W85" i="1"/>
  <c r="W86" i="1"/>
  <c r="W87" i="1"/>
  <c r="W88" i="1"/>
  <c r="W89" i="1"/>
  <c r="W83" i="1"/>
  <c r="X82" i="1"/>
  <c r="W82" i="1"/>
  <c r="X81" i="1"/>
  <c r="W81" i="1"/>
  <c r="W62" i="1"/>
  <c r="W63" i="1"/>
  <c r="W64" i="1"/>
  <c r="W65" i="1"/>
  <c r="Y65" i="1" s="1"/>
  <c r="W66" i="1"/>
  <c r="W67" i="1"/>
  <c r="W68" i="1"/>
  <c r="W69" i="1"/>
  <c r="W70" i="1"/>
  <c r="W71" i="1"/>
  <c r="W72" i="1"/>
  <c r="W73" i="1"/>
  <c r="W74" i="1"/>
  <c r="W75" i="1"/>
  <c r="W76" i="1"/>
  <c r="W77" i="1"/>
  <c r="W61" i="1"/>
  <c r="X62" i="1"/>
  <c r="X63" i="1"/>
  <c r="X64" i="1"/>
  <c r="X65" i="1"/>
  <c r="X66" i="1"/>
  <c r="X67" i="1"/>
  <c r="X68" i="1"/>
  <c r="X69" i="1"/>
  <c r="X70" i="1"/>
  <c r="X71" i="1"/>
  <c r="X72" i="1"/>
  <c r="Y72" i="1" s="1"/>
  <c r="X73" i="1"/>
  <c r="Y73" i="1" s="1"/>
  <c r="X74" i="1"/>
  <c r="X75" i="1"/>
  <c r="X76" i="1"/>
  <c r="X77" i="1"/>
  <c r="W53" i="1"/>
  <c r="W54" i="1"/>
  <c r="W55" i="1"/>
  <c r="W52" i="1"/>
  <c r="W46" i="1"/>
  <c r="W47" i="1"/>
  <c r="W48" i="1"/>
  <c r="W45" i="1"/>
  <c r="X34" i="1"/>
  <c r="X35" i="1"/>
  <c r="X36" i="1"/>
  <c r="X37" i="1"/>
  <c r="X38" i="1"/>
  <c r="X39" i="1"/>
  <c r="X40" i="1"/>
  <c r="X41" i="1"/>
  <c r="X33" i="1"/>
  <c r="W34" i="1"/>
  <c r="W35" i="1"/>
  <c r="W36" i="1"/>
  <c r="W37" i="1"/>
  <c r="W38" i="1"/>
  <c r="W39" i="1"/>
  <c r="W40" i="1"/>
  <c r="W41" i="1"/>
  <c r="W33" i="1"/>
  <c r="W28" i="1"/>
  <c r="X26" i="1"/>
  <c r="X27" i="1"/>
  <c r="W26" i="1"/>
  <c r="W27" i="1"/>
  <c r="W24" i="1"/>
  <c r="X23" i="1"/>
  <c r="W23" i="1"/>
  <c r="W22" i="1"/>
  <c r="W21" i="1"/>
  <c r="J334" i="1"/>
  <c r="J355" i="5" l="1"/>
  <c r="T5" i="5"/>
  <c r="Y64" i="1"/>
  <c r="Y95" i="1"/>
  <c r="Y34" i="1"/>
  <c r="Y107" i="1"/>
  <c r="Y41" i="1"/>
  <c r="Y40" i="1"/>
  <c r="Y39" i="1"/>
  <c r="Y90" i="1"/>
  <c r="Y63" i="1"/>
  <c r="Y99" i="1"/>
  <c r="Y74" i="1"/>
  <c r="Y62" i="1"/>
  <c r="Y98" i="1"/>
  <c r="Y38" i="1"/>
  <c r="Y110" i="1"/>
  <c r="Y37" i="1"/>
  <c r="Y36" i="1"/>
  <c r="Y81" i="1"/>
  <c r="Y85" i="1"/>
  <c r="Y108" i="1"/>
  <c r="Y102" i="1"/>
  <c r="Y94" i="1"/>
  <c r="Y101" i="1"/>
  <c r="Y100" i="1"/>
  <c r="Y97" i="1"/>
  <c r="Y96" i="1"/>
  <c r="Y109" i="1"/>
  <c r="Y75" i="1"/>
  <c r="Y104" i="1"/>
  <c r="Y82" i="1"/>
  <c r="Y33" i="1"/>
  <c r="Y71" i="1"/>
  <c r="Y68" i="1"/>
  <c r="Y70" i="1"/>
  <c r="Y77" i="1"/>
  <c r="Y67" i="1"/>
  <c r="Y69" i="1"/>
  <c r="Y76" i="1"/>
  <c r="Y66" i="1"/>
  <c r="X21" i="1"/>
  <c r="Y21" i="1" s="1"/>
  <c r="X22" i="1"/>
  <c r="Y22" i="1" s="1"/>
  <c r="X24" i="1"/>
  <c r="X28" i="1"/>
  <c r="X45" i="1"/>
  <c r="Y45" i="1" s="1"/>
  <c r="X46" i="1"/>
  <c r="Y46" i="1" s="1"/>
  <c r="X47" i="1"/>
  <c r="Y47" i="1" s="1"/>
  <c r="X48" i="1"/>
  <c r="Y48" i="1" s="1"/>
  <c r="X52" i="1"/>
  <c r="Y52" i="1" s="1"/>
  <c r="X53" i="1"/>
  <c r="Y53" i="1" s="1"/>
  <c r="X54" i="1"/>
  <c r="Y54" i="1" s="1"/>
  <c r="X55" i="1"/>
  <c r="Y55" i="1" s="1"/>
  <c r="X61" i="1"/>
  <c r="Y61" i="1" s="1"/>
  <c r="Y83" i="1"/>
  <c r="Y86" i="1"/>
  <c r="X127" i="1"/>
  <c r="X128" i="1"/>
  <c r="X129" i="1"/>
  <c r="Y129" i="1" s="1"/>
  <c r="X130" i="1"/>
  <c r="X131" i="1"/>
  <c r="X132" i="1"/>
  <c r="Y132" i="1" s="1"/>
  <c r="X147" i="1"/>
  <c r="X148" i="1"/>
  <c r="X149" i="1"/>
  <c r="Y149" i="1" s="1"/>
  <c r="X155" i="1"/>
  <c r="Y155" i="1" s="1"/>
  <c r="X162" i="1"/>
  <c r="X167" i="1"/>
  <c r="X168" i="1"/>
  <c r="X172" i="1"/>
  <c r="X194" i="1"/>
  <c r="Y194" i="1" s="1"/>
  <c r="X195" i="1"/>
  <c r="W195" i="1"/>
  <c r="X196" i="1"/>
  <c r="W196" i="1"/>
  <c r="X197" i="1"/>
  <c r="X198" i="1"/>
  <c r="Y198" i="1" s="1"/>
  <c r="X204" i="1"/>
  <c r="Y204" i="1" s="1"/>
  <c r="X206" i="1"/>
  <c r="Y206" i="1" s="1"/>
  <c r="X207" i="1"/>
  <c r="Y207" i="1" s="1"/>
  <c r="X208" i="1"/>
  <c r="Y208" i="1" s="1"/>
  <c r="X209" i="1"/>
  <c r="Y209" i="1" s="1"/>
  <c r="X210" i="1"/>
  <c r="Y210" i="1" s="1"/>
  <c r="X211" i="1"/>
  <c r="Y211" i="1" s="1"/>
  <c r="X212" i="1"/>
  <c r="Y212" i="1" s="1"/>
  <c r="X213" i="1"/>
  <c r="Y213" i="1" s="1"/>
  <c r="X224" i="1"/>
  <c r="X225" i="1"/>
  <c r="X226" i="1"/>
  <c r="X227" i="1"/>
  <c r="X228" i="1"/>
  <c r="Y228" i="1" s="1"/>
  <c r="X229" i="1"/>
  <c r="X234" i="1"/>
  <c r="X248" i="1"/>
  <c r="X249" i="1"/>
  <c r="X259" i="1"/>
  <c r="X260" i="1"/>
  <c r="X261" i="1"/>
  <c r="X262" i="1"/>
  <c r="X263" i="1"/>
  <c r="X268" i="1"/>
  <c r="X272" i="1"/>
  <c r="X277" i="1"/>
  <c r="X284" i="1"/>
  <c r="X285" i="1"/>
  <c r="X305" i="1"/>
  <c r="Y305" i="1" s="1"/>
  <c r="X313" i="1"/>
  <c r="Y313" i="1" s="1"/>
  <c r="X319" i="1"/>
  <c r="X320" i="1"/>
  <c r="X321" i="1"/>
  <c r="X322" i="1"/>
  <c r="X323" i="1"/>
  <c r="X324" i="1"/>
  <c r="Y324" i="1" s="1"/>
  <c r="X325" i="1"/>
  <c r="X326" i="1"/>
  <c r="Y326" i="1" s="1"/>
  <c r="X327" i="1"/>
  <c r="X332" i="1"/>
  <c r="X336" i="1"/>
  <c r="X337" i="1"/>
  <c r="Y285" i="1" l="1"/>
  <c r="Y197" i="1"/>
  <c r="Y320" i="1"/>
  <c r="Y224" i="1"/>
  <c r="Y196" i="1"/>
  <c r="Y87" i="1"/>
  <c r="Y89" i="1"/>
  <c r="Y27" i="1"/>
  <c r="Y168" i="1"/>
  <c r="Y225" i="1"/>
  <c r="Y195" i="1"/>
  <c r="Y130" i="1"/>
  <c r="Y23" i="1"/>
  <c r="Y327" i="1"/>
  <c r="Y321" i="1"/>
  <c r="Y319" i="1"/>
  <c r="Y315" i="1"/>
  <c r="Y272" i="1"/>
  <c r="Y262" i="1"/>
  <c r="Y260" i="1"/>
  <c r="Y248" i="1"/>
  <c r="Y246" i="1"/>
  <c r="Y249" i="1"/>
  <c r="Y314" i="1"/>
  <c r="Y226" i="1"/>
  <c r="Y322" i="1"/>
  <c r="Y325" i="1"/>
  <c r="Y323" i="1"/>
  <c r="Y316" i="1"/>
  <c r="Y307" i="1"/>
  <c r="Y284" i="1"/>
  <c r="Y268" i="1"/>
  <c r="Y261" i="1"/>
  <c r="Y229" i="1"/>
  <c r="Y227" i="1"/>
  <c r="Y259" i="1"/>
  <c r="Y263" i="1"/>
  <c r="Y131" i="1"/>
  <c r="Y128" i="1"/>
  <c r="Y127" i="1"/>
  <c r="Y88" i="1"/>
  <c r="Y84" i="1"/>
  <c r="Y28" i="1"/>
  <c r="Y26" i="1"/>
  <c r="Y24" i="1"/>
  <c r="I338" i="1" l="1"/>
  <c r="J286" i="1" l="1"/>
  <c r="I286" i="1"/>
  <c r="J298" i="1" l="1"/>
  <c r="J308" i="1"/>
  <c r="I328" i="1"/>
  <c r="M335" i="1"/>
  <c r="J150" i="1"/>
  <c r="I334" i="1"/>
  <c r="L337" i="1"/>
  <c r="L335" i="1"/>
  <c r="M45" i="1"/>
  <c r="N45" i="1" s="1"/>
  <c r="O45" i="1" s="1"/>
  <c r="P45" i="1" s="1"/>
  <c r="H133" i="1"/>
  <c r="I173" i="1"/>
  <c r="J250" i="1"/>
  <c r="K2" i="1"/>
  <c r="K1" i="1" s="1"/>
  <c r="J273" i="1" l="1"/>
  <c r="J133" i="1"/>
  <c r="J78" i="1"/>
  <c r="J91" i="1"/>
  <c r="J169" i="1"/>
  <c r="J124" i="1"/>
  <c r="J214" i="1"/>
  <c r="J239" i="1"/>
  <c r="J328" i="1"/>
  <c r="J187" i="1"/>
  <c r="J29" i="1"/>
  <c r="J341" i="1" s="1"/>
  <c r="J199" i="1"/>
  <c r="I133" i="1"/>
  <c r="J111" i="1"/>
  <c r="I111" i="1"/>
  <c r="L339" i="1"/>
  <c r="I124" i="1"/>
  <c r="I49" i="1"/>
  <c r="I56" i="1"/>
  <c r="I214" i="1"/>
  <c r="I150" i="1"/>
  <c r="J173" i="1"/>
  <c r="I42" i="1"/>
  <c r="J42" i="1"/>
  <c r="I298" i="1"/>
  <c r="I187" i="1"/>
  <c r="I142" i="1"/>
  <c r="I250" i="1"/>
  <c r="I264" i="1"/>
  <c r="I169" i="1"/>
  <c r="I273" i="1"/>
  <c r="J56" i="1"/>
  <c r="I239" i="1"/>
  <c r="I199" i="1"/>
  <c r="I308" i="1"/>
  <c r="J230" i="1"/>
  <c r="I230" i="1"/>
  <c r="J264" i="1"/>
  <c r="I29" i="1"/>
  <c r="I18" i="1"/>
  <c r="I91" i="1"/>
  <c r="I78" i="1"/>
  <c r="J142" i="1"/>
  <c r="J151" i="1" l="1"/>
  <c r="J344" i="1" s="1"/>
  <c r="J309" i="1"/>
  <c r="J348" i="1" s="1"/>
  <c r="J57" i="1"/>
  <c r="J343" i="1" s="1"/>
  <c r="J188" i="1"/>
  <c r="J347" i="1" s="1"/>
  <c r="I309" i="1"/>
  <c r="J329" i="1"/>
  <c r="J349" i="1" s="1"/>
  <c r="I57" i="1"/>
  <c r="I188" i="1"/>
  <c r="I151" i="1"/>
  <c r="J350" i="1" l="1"/>
  <c r="J345" i="1"/>
  <c r="J352" i="1" s="1"/>
  <c r="J355" i="1" l="1"/>
  <c r="J357" i="1" s="1"/>
</calcChain>
</file>

<file path=xl/sharedStrings.xml><?xml version="1.0" encoding="utf-8"?>
<sst xmlns="http://schemas.openxmlformats.org/spreadsheetml/2006/main" count="7365" uniqueCount="520">
  <si>
    <t>FONDO DE DESARROLLO LOCAL DE KENNEDY
ESTRUCTURA DE COSTOS  PROYECTOS 2111 KENNEDY POR LOS DERECHOS DE LAS MUJERES
FDLK VIGENCIA 2024</t>
  </si>
  <si>
    <r>
      <rPr>
        <b/>
        <sz val="10"/>
        <color rgb="FF000000"/>
        <rFont val="Arial"/>
        <family val="2"/>
      </rPr>
      <t xml:space="preserve">Objeto: </t>
    </r>
    <r>
      <rPr>
        <sz val="10"/>
        <color rgb="FF000000"/>
        <rFont val="Arial"/>
        <family val="2"/>
      </rPr>
      <t>Prestar servicios profesionales, técnicos, administrativos, financieros y logísticos, con el fin de vincular personas en todas sus diferencias y diversidades, principalmente a las niñas y mujeres, contribuyendo a la garantía plena del Derecho a una vida libre de violencias desde la Estrategia Mujeres seguras de la Localidad de Objeto: : "Prestar servicios profesionales, técnicos, administrativos y logísticos para implementar acciones, actividades y estrategias en el marco del Proyecto No. 2111 "Kennedy por los Derechos de las Mujeres", dentro de la Estrategia Mujeres Seguras de la Localidad de Kennedy. Este proyecto busca vincular a personas en todas sus diferencias y diversidades, con un énfasis particular en niñas y mujeres, contribuyendo a garantizar el derecho a una vida libre de violencias. Las actividades se desarrollarán conforme a las condiciones, especificaciones y obligaciones establecidas en los estudios previos, el anexo técnico y el pliego de condiciones, promoviendo la construcción de ciudadanía, la prevención del feminicidio y la violencia de género, y el fortalecimiento de capacidades para el ejercicio pleno de los derechos de las mujeres."</t>
    </r>
  </si>
  <si>
    <t>PRESUPUESTO OFICIAL</t>
  </si>
  <si>
    <t>RECURSO HUMANO GENERAL DEL PROYECTO</t>
  </si>
  <si>
    <t xml:space="preserve">Equipo de desarrollo del proyecto META 1: VINCULAR 1.400 MUJERES CUIDADORAS A ESTRATEGIAS DE CUIDADO - META 2: VINCULAR 1.875 MUJERES PARA EL EJERCICIO DE DERECHOS Y EL FORTALECIMIENTO DE SU AUTONOMÍA ECONÓMICA. </t>
  </si>
  <si>
    <t xml:space="preserve">RESCURSO HUMANO </t>
  </si>
  <si>
    <t>ANALISIS DE COSTOS</t>
  </si>
  <si>
    <t>No.Item</t>
  </si>
  <si>
    <t>Concepto</t>
  </si>
  <si>
    <t>Descripción</t>
  </si>
  <si>
    <t>Ítem canasta</t>
  </si>
  <si>
    <t xml:space="preserve">Canti. </t>
  </si>
  <si>
    <t>Tiempo</t>
  </si>
  <si>
    <t>Unidad de Medida</t>
  </si>
  <si>
    <t>Valor unitario incluido IVA si aplica</t>
  </si>
  <si>
    <t>Valor Total Incluido IVA  (SI APLICA)</t>
  </si>
  <si>
    <t>GLOBAL</t>
  </si>
  <si>
    <t>Observaciones</t>
  </si>
  <si>
    <t>MUJERES A IMPACTAR</t>
  </si>
  <si>
    <t>cotizacion 1 MR ESPECIALISTAS DE SUMINISTROS SAS</t>
  </si>
  <si>
    <t>cotizacion 2 B2 NETWORKS</t>
  </si>
  <si>
    <t xml:space="preserve">cotizacion 3 FUNDACION SAN JOSE </t>
  </si>
  <si>
    <t>PROMEDIO</t>
  </si>
  <si>
    <t>Desviación estandar</t>
  </si>
  <si>
    <t>%Desviación estandar</t>
  </si>
  <si>
    <t>Profesional Especializado 3
Coordinador General del contrato 
permanente</t>
  </si>
  <si>
    <t xml:space="preserve">Título profesional en disciplina académica: NBC de Administración, Ciencia Política y Relaciones Internacionales, Derecho, Sociología, Psicología, Trabajo social y/o Educación. Estudios de posgrado en Derecho (derecho penal,administrativo, público, internacional, DDHH, DIH, Familia)   Estudios de Género, Proyectos del Desarrollo Social, Gestión de Proyectos, y/o relacionados
Experiencia profesional después de obtener el título de pregrado, mas de 23 meses y hasta 72 meses debidamente certificada en coordinación y ejecución de proyectos sociales y/o cargos de nivel directivo, y/o asesor y/o como prefesional con especialización.
Experiencia específica profesional en coordinación de proyectos de prevención de violencias y/o en temas de mujeres y/o PPMYEG mínimo de seis (6) meses.
</t>
  </si>
  <si>
    <t>Tomado tabla de honorarios Resolución de la Secretaria de Gobierno Distrital No.1124 de 2024</t>
  </si>
  <si>
    <t>Meses</t>
  </si>
  <si>
    <t>N/A</t>
  </si>
  <si>
    <t xml:space="preserve">VALORES TOMADOS DE LA TABLA DE HONORARIOS DE LA SECRETARIA DE GOBIERNO </t>
  </si>
  <si>
    <t xml:space="preserve">Profesional Especializado I
Profesional de apoyo </t>
  </si>
  <si>
    <t xml:space="preserve">Título profesional en disciplina académica: NBC de Administración, Ciencia Política y Relaciones Internacionales, Derecho, Sociología, Psicología, Trabajo social y/o Educación. Estudios de posgrado en Derecho  (derecho penal,administrativo, público, internacional, DDHH, DIH, Familia) Estudios de Género, Proyectos del Desarrollo Social, Gestión de Proyectos, y/o relacionados
Experiencia profesional después de obtener el título de pregrado, mas de 23 meses y hasta 72 meses debidamente certificada en coordinación y ejecución de proyectos sociales y/o cargos de nivel directivo asesor y/o como prefesional con especialización.
Experiencia específica profesional en coordinación de proyectos de prevención de violencias y/o en temas de mujeres y/o PPMYEG M mínimo de seis (6) meses.
</t>
  </si>
  <si>
    <t>Profesional universitario II</t>
  </si>
  <si>
    <t>Título profesional en disciplina académica: NBC de Administración,Derecho, Contaduría, Ciencia Política y Relaciones Internacionales, Sociología, Psicología, Trabajo social y/o Educación.   Experiencia profesional después de obtener el título de pregrado, mínimo un (1) año.
Experiencia específica  mínima de 6 meses y/o como asistente administrativo o apoyo a la coordinación de proyectos sociales y/o mujeres.</t>
  </si>
  <si>
    <t xml:space="preserve">Técnico I
Asistente Administrativo/a permanente </t>
  </si>
  <si>
    <t>Título de formación técnica o tecnológica o acreditación y aprobación del 50% o más de un plan de estudios de una carrera profesional en áreas de las ciencias económicas o administrativas o ciencias sociales o humanas. Experiencia laboral minimo de 1 año</t>
  </si>
  <si>
    <t xml:space="preserve">Meses </t>
  </si>
  <si>
    <t>Profesional I
Diseñador/a gráfica y/o publicista</t>
  </si>
  <si>
    <t xml:space="preserve">Título profesional en disciplina académica: diseño gráfico o publicidad.
Experiencia profesional minimo de 1 año después de obtener el título pegrado
Experiencia específica certificada dentro de su protafolio u hoja de vida,  minimo un (1) producto con enfoque de género. </t>
  </si>
  <si>
    <t>Asistencial I
(Asistente logístico permanente de campo )</t>
  </si>
  <si>
    <t>Estudios de Educación básica primaria o título de Bachiller o universitarios mayores de edad,
Experiencia en trabajo asistencial o logístico de minimo de 1 año, deseable trabajo con proyectos sociales y/o de mujeres</t>
  </si>
  <si>
    <t>Tomado tabla de honorarios , Resolución de la Secretaria de Gobierno Distrital No.1124 de 2024</t>
  </si>
  <si>
    <t xml:space="preserve">Intérprete de señas </t>
  </si>
  <si>
    <t>Dos (2) Interpretes de señas
(Certificado de experiencia en eventos con población en condición de discapacidad auditiva, mínimo un (1) año, para lo cual el ejecutor certificará su idoneidad.
Jornada de seis (6) horas.
(por norma de salud ocupacional un intérprete en periodos de más de una hora, debe ser relevado cada 20-30 minutos durante el servicio.).</t>
  </si>
  <si>
    <t>Jornada</t>
  </si>
  <si>
    <t>TOTAL TALENTO HUMANO PROYECTO</t>
  </si>
  <si>
    <t xml:space="preserve">COMPONENTE 1  ALISTAMIENTO Y DIVULGACIÓN </t>
  </si>
  <si>
    <t xml:space="preserve">Refrigerios tipo I </t>
  </si>
  <si>
    <t>Un sólido: Un pastel de pollo o un pastel gloria, jugo o avena en caja, fruta (manzana, pera, durazno, banano, mandarina, o ciruela) y dulce de chocolate. Que cumpla con las normas de Bioseguridad - Empacado</t>
  </si>
  <si>
    <t>99- se obtuvo con cotizaciones porque en la canasta esta por debajo del valor del 2024</t>
  </si>
  <si>
    <t>Unidad</t>
  </si>
  <si>
    <t>Post para redes sociales -Presentación pública</t>
  </si>
  <si>
    <t>Diseño y publicacion de post para redes sociales (8 post los cuales se postearan en Twitter, Instagram, y Facebook) por Medios Comunitaros Locales y se encuentre incluidos en Ia base de medios comunitarios que publica el Instituto Distrital de Ia Participación y Acción Comunal - IDPAC en cumplimiento de Ia Resolución Nro. 095 de 2018.</t>
  </si>
  <si>
    <t>146-se obtuvo con cotizaciones porque en la canasta esta por debajo del valor del 2024</t>
  </si>
  <si>
    <t>Global</t>
  </si>
  <si>
    <t>Plataforma streaming para Presentación pública</t>
  </si>
  <si>
    <t>Transmisión de presentación pública vía plataforma streaming que permita hacer transmisiones en vivo ilimitadas sin necesidad de descargar aplicaciones, con opción para retransmitir en mínimo dos redes sociales como Facebook y Youtube,  conectando en simultáneo hasta diez personas. 
Que permita personalizar las transmisiones, agregando logos, fondos y banners. Con la opción de interactuar con mensajes o comentarios para mostrarlos en pantalla y la posibilidad de grabar mínimo 4 horas de transmisión. La suscripción se hace anualmente.
Se realizará a través de medios comunitarios locales y se encuentre incluidos en Ia base de datos de medios comunitarios que publica el Instituto Distrital de Ia Participación y Acción Comunal – IDPAC, en cumplimiento de Ia Resolución Nro. 095 de 2018.</t>
  </si>
  <si>
    <t>4 horas</t>
  </si>
  <si>
    <t>Pendones</t>
  </si>
  <si>
    <t>Tamaño 90x190 cm., en Tela Banner a dos (2) tintas, incluidos logos e información del proyecto, sistema roll up, incluye maleta de transporte.</t>
  </si>
  <si>
    <t>14 se obtuvo con cotizaciones porque en la canasta esta por debajo del valor del 2024</t>
  </si>
  <si>
    <t>Estación de café (100 personas)</t>
  </si>
  <si>
    <t>Servicio de cafetería (tinto, aromática y agua): Operario + presentación mesa + vasos de cartón bebida caliente  4 oz. + mezclador + azúcar + crema para café). Duración del evento aprox. 5 horas. Transporte incluido.</t>
  </si>
  <si>
    <t>Pauta Informativa (1000 Ejemplares mensuales)* 6 meses</t>
  </si>
  <si>
    <t>Pauta informativa en periodico de circulacion Local Impreso / Impresión Full Color por una edición mensual de circulacion de minimo 1000 ejemplares / 16,5 x 22 cm Interna por Medios Comunitaros Locales y se encuentre incluidos en Ia base de medios comunitarios que publica el Instituto Distrital de Ia ParticipaciOn y Acción Comunal - IDPAC en cumplimiento de Ia ResoluciOn Nro. 095 de 2018.</t>
  </si>
  <si>
    <t>TABLA PRECIOS IDEPAC 1/3 PAGINA</t>
  </si>
  <si>
    <t>1/2 media página</t>
  </si>
  <si>
    <t>KIT:  Kit (Agenda ecológica, esfero ecológico, bolsa plegable de algodón con asas largas,  manilla VIP)</t>
  </si>
  <si>
    <t>• 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ESFERO ECOLÓGICO: Esfero Ecológico de forma cilíndrica de cartón rígido, tinta negra, tampografía a 1 tinta.
BOLSA PLEGABLE DE ALGODÓN CON ASAS LARGAS: Bolsa Ecológica Plana en Tela 100% reciclable y biodegradable con mangos largos, Color Beige Medidas 42,0 x 38,0 x 0,2 cm, estampado a una tinta. Máximo marcaje 280mm x 280 mm
MANILLA VIP: Manilla VIP con cierre de seguridad basado en un fuerte adhesivo que impida la transferencia a otra persona. Resistente al agua, al rasgado y a ala tensión, Con impresión digital de logos, textos numeración de control de consumo. Material: Tyvek color a conveniencia</t>
  </si>
  <si>
    <t>COTIZACIÓN porque en canasta no aparece el kit solo elementos unitarios y los precios estan por debajo de los valores 2024.</t>
  </si>
  <si>
    <t>Servicio de  bolsa para la compra, alquiler y adquisición de elementos necesarios para la realizacion del alistamiento y la divulgación</t>
  </si>
  <si>
    <t>Global-No ofertable</t>
  </si>
  <si>
    <t>SUBTOTAL ALISTAMIENTO Y DIVULGACIÓN</t>
  </si>
  <si>
    <t>COMPONENTE  2  INICIATIVAS PRIORIZADAS PRESUPUESTOS PARTICIPATIVOS - CUIDADO</t>
  </si>
  <si>
    <t xml:space="preserve">   Subcomponente 2.1: 44268 El cuidado comunitario y su aporte al desarrollo local</t>
  </si>
  <si>
    <t>Rubro a manera de incentivo al apoyo logísitico para la promotora que acompañe las jornadas territoriales en conformidad con el cumplimiento y compromisos establecidos.</t>
  </si>
  <si>
    <t>Bolsa documento entregable que contenga la cartografía social y cartografía emocional, con las organizaciones, que recopile la memoria histórica y resultados, lo anterior teniendo en cuenta la caracterización durante la ejecución</t>
  </si>
  <si>
    <t>Rubro fortalecimiento a (15) organizaciones que realizan labores de cuidado comunitario. Compra de insumos para fortalecer actividades de cuidado comunitario.</t>
  </si>
  <si>
    <t>Profesional Universitario I</t>
  </si>
  <si>
    <t>Sociologo - Profesional universitario - Sin experiencia</t>
  </si>
  <si>
    <t>Tomado tabla de honorarios. Resolución de la Secretaria de Gobierno Distrital No. 1124 de 2024</t>
  </si>
  <si>
    <t xml:space="preserve">Fotocopias </t>
  </si>
  <si>
    <t xml:space="preserve">Formatos de inscripción blanco y negro, entre otros
</t>
  </si>
  <si>
    <t xml:space="preserve">Unidad  </t>
  </si>
  <si>
    <t xml:space="preserve">Esferos </t>
  </si>
  <si>
    <t>Esfero Ecológico de forma cilíndrica de cartón rígido, tinta negra, tampografía a 1 tinta.</t>
  </si>
  <si>
    <t>Post-it</t>
  </si>
  <si>
    <t>Post-it paquete de colores - taco</t>
  </si>
  <si>
    <t>Pancarta</t>
  </si>
  <si>
    <t>Impresión digital en Banner de 10 onzas de 4mts X 1.5mts a full color con ojales reforzados metálicos y soportes metálico lateral (varilla). Incluido los cordones de sujeción.</t>
  </si>
  <si>
    <t>Afiches 1/4</t>
  </si>
  <si>
    <t>Impresos en propalcote de 150 gr. Tamaño 1/4 de pliego a cuatro (4) tintas acabado brillante</t>
  </si>
  <si>
    <t xml:space="preserve">SUBTOTAL </t>
  </si>
  <si>
    <t>Subcomponente 2.2: 44270 Estrategia de relevo a cuidadoras</t>
  </si>
  <si>
    <t>Profesional Universitario II</t>
  </si>
  <si>
    <t xml:space="preserve">Fisioterapeuta y/o enfermera (o)  jefe.  - Título profesional - Más de 23 meses de experiencia profesional debidamente certificada 
</t>
  </si>
  <si>
    <t>Días</t>
  </si>
  <si>
    <t>Transporte en Bogotá</t>
  </si>
  <si>
    <t>Alquiler de vans con capacidad para 19 pasajeros en perfectas condiciones técnicas con documentación completamente al día Modelo Mínimo 2014 (SOAT, Revisión Técnico-Mecánica, Tarjeta de Propiedad, Copia de revisión de ultimo Mantenimiento) para transporte dentro de la ciudad de Bogotá, (Incluye ida y regreso al sitio de origen al finalizar el evento)</t>
  </si>
  <si>
    <t>Bolsa para las actividades artisticas que van a realizar los profesionales con las personas que requieren labores de cuidado.</t>
  </si>
  <si>
    <t>Técnico II</t>
  </si>
  <si>
    <t>Auxiliar de enfermeria y/o atención domiciliaria  - Titulo de formación técnica o tecnológica, o acreditación y aprobación del 50% o más de un plan de estudios de una carrera profesional que sea a fin con el objeto a contratar. - Más de 35 meses de experiencia relacionada debidamente certificada.</t>
  </si>
  <si>
    <t>Subcomponente 2.3 44273 Autocuidado y bienestar para cuidadoras</t>
  </si>
  <si>
    <t xml:space="preserve"> </t>
  </si>
  <si>
    <t>•	Auto masajes faciales y corporales: Aceites esenciales corporal y facial – Masajeador (craneal, facial, o coporal) toalla facial.
•	Cuidado de manos y pies: Kit higiene manicure y pedicure, base fortalecedora con sticker de la línea purpura, crema hidratante de cutícula.
•	Higiene postural, mecánica corporal y estiramiento: Aceites esenciales – Bandas para estiramiento y mat para ejercicios. 
•	Biodanza: Toalla facial, parlante individual pequeño o humidificador pequeño, vela aromatizada
•	Medicina ancestral: Pomadas, aceites a base de plantas, velas aromatizadas.</t>
  </si>
  <si>
    <t>Talleristas</t>
  </si>
  <si>
    <t xml:space="preserve">5 Talleristas:
Terapeuta de masaje o masajista, de la localidad de Kennedy
Técnico laboral en cuidado estético y salud de manos y pies, de la localidad de Kennedy
Auxiliar en enfermería o profesional de la salud ocupacional, de la localidad de Kennedy
Profesora o profesor de biodanza, con experiencia específica y o relacionada, de la localidad de Kennedy
Mujer con conocimientos en medicina ancestral, terapias holísticas y sanación energética. 
8 horas - </t>
  </si>
  <si>
    <t>Horas</t>
  </si>
  <si>
    <t>Bolsa a monto agotable, para el alquiler de los espacios requeridos para la ejecución de actividades</t>
  </si>
  <si>
    <t xml:space="preserve"> SUBTOTAL COMPONENTE 2  INICIATIVAS PRIORIZADAS PRESUPUESTOS PARTICIPATIVOS</t>
  </si>
  <si>
    <t>COMPONENTE  3 CUIDADO A CUIDADORAS</t>
  </si>
  <si>
    <t xml:space="preserve">  Subcomponente 3.1: Apoyo integral domiciliario a cuidadora en Kennedy </t>
  </si>
  <si>
    <t>Plegables</t>
  </si>
  <si>
    <t>Plegable impreso en propalcote de 150 gr. Tamaño carta a cuatro (4) tintas, acabado brillante, plegado tipo envolvente.</t>
  </si>
  <si>
    <t xml:space="preserve">Psicologos     </t>
  </si>
  <si>
    <t xml:space="preserve">Psicólogo/a, con formación académica y experiencia mínima de dos años en procesos de intervención psicosocial con población vulnerable. Este profesional tendrá un rol clave en el acompañamiento emocional, tanto individual como grupal, haciendo uso de herramientas básicas de evaluación emocional y técnicas de orientación en crisis. Su labor se destacará por habilidades en la escucha activa, la contención emocional y la cercanía con las cuidadoras, facilitando espacios seguros y reflexivos. Idealmente, contará con experiencia en atención domiciliaria o trabajo en territorio, lo cual fortalecerá el alcance del proyecto. Además, se integrará un profesional de Enfermería, quien será responsable del bienestar y la salud integral tanto de la persona cuidadora como de la persona a su cargo, asegurando una atención humanizada y adecuada a sus necesidades. </t>
  </si>
  <si>
    <t>Profesional de Salud</t>
  </si>
  <si>
    <t xml:space="preserve">Enfermera/o un/a Técnico/a en Auxiliar de Enfermería, que cuente con una experiencia mínima de un año en la promoción del autocuidado y el acompañamiento a personas cuidadoras. Esta persona deberá tener conocimientos en primeros auxilios, higiene básica y educación en salud, así como buenas habilidades de comunicación para el trabajo con población adulta. </t>
  </si>
  <si>
    <t xml:space="preserve"> Auxiliar logistico    </t>
  </si>
  <si>
    <t>Auxiliar logístico con experiencia en la coordinación operativa de proyectos sociales o comunitarios. Será responsable de organizar con antelación el cronograma de actividades, así como el agendamiento y confirmación de visitas domiciliarias. Deberá coordinar las duplas conformadas por psicólogo y enfermero, asignando horarios de intervención y garantizando la disponibilidad de los profesionales y las cuidadoras. También tendrá a su cargo la recopilación de consentimientos informados, la actualización de registros de asistencia y seguimiento, y la organización de toda la documentación necesaria para la ejecución del programa. Es fundamental que cuente con habilidades en gestión de agendas, comunicación efectiva y capacidad para resolver imprevistos logísticos. Además, deberá contactar a las cuidadoras para recordar y confirmar su participación, gestionar reprogramaciones cuando sea necesario, y coordinar la entrega de materiales e insumos requeridos para cada sesión, asegurando su disponibilidad en el momento y lugar adecuados.</t>
  </si>
  <si>
    <t xml:space="preserve">Cartillas  </t>
  </si>
  <si>
    <t>Diseño e Impresión de una cartilla de 80 páginas, Horizontal,  tamaño 16,5 x 23,5 cms, carátula en propalcote 240 gr, interior en propalcote 125 gr, tintas 4x4 policromía, Acabado pasta Brillante. De acuerdo con el lineamiento del Manual de Imagen de la Secretaria de Gobierno.</t>
  </si>
  <si>
    <t>Kit Estuche Botiquin Basico</t>
  </si>
  <si>
    <t>Organizador portatil ideal para guardar medicinas y productos de primeros auxilios en el hogar o la empresa.
Dimensiones: 19 x 22 x 15 cm
Material: plástico</t>
  </si>
  <si>
    <t xml:space="preserve">Venda Elástica Alfa Safe 3 X 5
Presentación: bolsa x 1 unidades
Venda elástica color piel 
</t>
  </si>
  <si>
    <t xml:space="preserve">Curas transpiel Hansaplast
Presentación: caja x 10 unidades
</t>
  </si>
  <si>
    <t xml:space="preserve">Esparadrapo Cureband tela carrete 1 x 5 
Presentación: 1 unidad
</t>
  </si>
  <si>
    <t xml:space="preserve">Jabón líquido antibacterial para manos y cuerpo
presentación: frasco x 300 ml
</t>
  </si>
  <si>
    <t>Solución Salina
Presentación: bolsa X 500 ml</t>
  </si>
  <si>
    <t>Guante Nitrilo Azul Talla M X 24
Presentación: caja x 24 unidades</t>
  </si>
  <si>
    <t>Termómetro Digital Flexible Alfa Safe
Presentación: caja x 1 unidades</t>
  </si>
  <si>
    <t xml:space="preserve">Tijera de trauma cortatodo
Presentación: 1 unidad
</t>
  </si>
  <si>
    <t xml:space="preserve">Este rubro sera usado para los gastos de papeleria necesarios como consentimientos informados, y/o formatos de seguimiento a las visitas  </t>
  </si>
  <si>
    <t>Reconocimiento</t>
  </si>
  <si>
    <t>Reconocimiento a tu cuidado, para reconocer las labores de cuidado se otorgará insumos para fortalecer actividades de cuidado de la lista de bienes que presente el contratista, para cada paticipante en monto total dividido en 300 participantes.             Nota : se podra escoger un elemento que abarque  el rubro total por cada persona , pero este solo se entregara al finalizar todas las actividades</t>
  </si>
  <si>
    <t>Subcomponente 3.2: Cuidado y bienestar para la mujer cuidadora en Kennedy  </t>
  </si>
  <si>
    <t>Nutricionistas/Dietistas</t>
  </si>
  <si>
    <t>Profesional titulado en Nutrición y Dietética, con experiencia en elaboración de planes alimentarios personalizados y en el diseño de suplementos como batidos nutricionales. Debe tener habilidades para evaluar necesidades nutricionales individuales y grupales, y generar estrategias prácticas de alimentación saludable.</t>
  </si>
  <si>
    <t>Mes</t>
  </si>
  <si>
    <t xml:space="preserve">Instructores de actividad fisica   </t>
  </si>
  <si>
    <t>Profesional con formación certificada en entrenamiento físico, educación física o disciplinas afines. Mínimo un año de experiencia liderando sesiones grupales, 
Debe demostrar habilidades para adaptar rutinas según contextura y condición física.</t>
  </si>
  <si>
    <t xml:space="preserve">Profesionales en salud </t>
  </si>
  <si>
    <t>Profesional Fisioterapia, con experiencia en procesos de caracterización física, seguimiento de condiciones de salud y acompañamiento.</t>
  </si>
  <si>
    <t xml:space="preserve">Kits </t>
  </si>
  <si>
    <t xml:space="preserve">Par de mancuernas de 1kg </t>
  </si>
  <si>
    <t>Kit de 3 bandas elásticas con 3 níveles de resistencia de 5, 6 y 7kg Nyamba</t>
  </si>
  <si>
    <t>Guantes de gimnasio resistentes, que evacuan la transpiración. Material adherente en la palma para un mejor agarre y espuma incorporada .</t>
  </si>
  <si>
    <t xml:space="preserve">
Morral de senderismo 10Litros NH Arpenaz 50
</t>
  </si>
  <si>
    <t>Agua en botella</t>
  </si>
  <si>
    <t>Agua en botella sin gas 600 ml</t>
  </si>
  <si>
    <t>Subcomponente 3.3: Plenitud y sabor  </t>
  </si>
  <si>
    <t xml:space="preserve">Chef      </t>
  </si>
  <si>
    <r>
      <rPr>
        <b/>
        <sz val="10"/>
        <color theme="1"/>
        <rFont val="Arial"/>
        <family val="2"/>
      </rPr>
      <t>Formación académica:</t>
    </r>
    <r>
      <rPr>
        <sz val="10"/>
        <color theme="1"/>
        <rFont val="Arial"/>
        <family val="2"/>
      </rPr>
      <t xml:space="preserve">
Profesional en Nutrición o en Gastronomía.
En el caso de profesionales en gastronomía, se requiere formación complementaria en alimentación saludable.
</t>
    </r>
    <r>
      <rPr>
        <b/>
        <sz val="10"/>
        <color theme="1"/>
        <rFont val="Arial"/>
        <family val="2"/>
      </rPr>
      <t>Experiencia:</t>
    </r>
    <r>
      <rPr>
        <sz val="10"/>
        <color theme="1"/>
        <rFont val="Arial"/>
        <family val="2"/>
      </rPr>
      <t xml:space="preserve">
Mínimo 1 año de experiencia comprobada, en el desarrollo de talleres prácticos de cocina saludable y/o promoción de hábitos alimenticios sanos.
</t>
    </r>
    <r>
      <rPr>
        <b/>
        <sz val="10"/>
        <color theme="1"/>
        <rFont val="Arial"/>
        <family val="2"/>
      </rPr>
      <t xml:space="preserve">Habilidades y competencias:
</t>
    </r>
    <r>
      <rPr>
        <sz val="10"/>
        <color theme="1"/>
        <rFont val="Arial"/>
        <family val="2"/>
      </rPr>
      <t xml:space="preserve">	Habilidad para comunicar conceptos técnicos de manera sencilla y práctica.
	Manejo de grupos, liderazgo, empatía y actitud pedagógica.
	Capacidad para facilitar talleres participativos y enfocados en el aprendizaje experiencial.</t>
    </r>
  </si>
  <si>
    <t xml:space="preserve">Instructor/a de Yoga         </t>
  </si>
  <si>
    <r>
      <rPr>
        <b/>
        <sz val="10"/>
        <color theme="1"/>
        <rFont val="Arial"/>
        <family val="2"/>
      </rPr>
      <t xml:space="preserve">Formación académica: </t>
    </r>
    <r>
      <rPr>
        <sz val="10"/>
        <color theme="1"/>
        <rFont val="Arial"/>
        <family val="2"/>
      </rPr>
      <t xml:space="preserve">
Técnico, tecnólogo o profesional en áreas relacionadas con actividad física, salud integral, fisioterapia, educación física, recreación o certificación específica en instrucción de yoga emitida por una entidad reconocida. 
</t>
    </r>
    <r>
      <rPr>
        <b/>
        <sz val="10"/>
        <color theme="1"/>
        <rFont val="Arial"/>
        <family val="2"/>
      </rPr>
      <t xml:space="preserve">Experiencia: </t>
    </r>
    <r>
      <rPr>
        <sz val="10"/>
        <color theme="1"/>
        <rFont val="Arial"/>
        <family val="2"/>
      </rPr>
      <t xml:space="preserve">
Mínimo 1 año de experiencia comprobada en la planeación y desarrollo de sesiones de yoga grupales.</t>
    </r>
  </si>
  <si>
    <t>Kit (SPA)</t>
  </si>
  <si>
    <t>Colchoneta en PC y Poliester texturizado antidestisante enrollable con estuche en poliester para cargar. Abierta: 173 cm X 61 cm X 0,3 cm espesor. Medidas estuche: 19 X 22.</t>
  </si>
  <si>
    <t>Toalla de microfibra 40*70</t>
  </si>
  <si>
    <t>Splash x 230ml</t>
  </si>
  <si>
    <t xml:space="preserve">Jabon Liquido x 400ml </t>
  </si>
  <si>
    <t>Tula morral en lona poliester 210 D. Medidas 32 cm X 40,5</t>
  </si>
  <si>
    <t>Alquiler de espacio con sonido para mínimo 20 personas con todas condiciones logísticas para el desarrollo de la actividades, incluido baños, 25 espacios para yoga y 25 espacios para elaboración de las recetas de comida saludab</t>
  </si>
  <si>
    <t>horas</t>
  </si>
  <si>
    <t>Alquiler de Menaje por 25 dias para uso de las clases de cocina</t>
  </si>
  <si>
    <t>MENAJE Mesón en acero inoxidable 
Lavamanos portátil
Tabla de picar 
Cuchillos
Utensilios de cocina
3 Bold para ensalada
20 platos
20 tenedores</t>
  </si>
  <si>
    <t>Dias</t>
  </si>
  <si>
    <t>días</t>
  </si>
  <si>
    <t xml:space="preserve">Global </t>
  </si>
  <si>
    <t>Se dejara un presupuesto de $400.000 para la preparacion de receta para 20 personas para cada una de las sesiones y se tendrá en cuenta las especificaciones de ingredientes desccritos en el anexo tecnico</t>
  </si>
  <si>
    <t>El ambiente debe estar armonizado con música relajante y un aroma suave (se debe garantizar un humidificador aromatizado y 2 velas aromatizadas por sesion.)</t>
  </si>
  <si>
    <t>Evento</t>
  </si>
  <si>
    <t>Kit (Cocina)</t>
  </si>
  <si>
    <t>Delantal tela,con diseños, 69x85 cm</t>
  </si>
  <si>
    <t>Limpión 45x60 cm</t>
  </si>
  <si>
    <t>Recetario de comida saludable: Impresión de una cartilla  de 40 páginas, tamaño ½ carta, carátula en propalcote 240gr, interior en propalcote 125, tintas 4x4 policromía, con información de los proyectos locales.</t>
  </si>
  <si>
    <t>Bolsa Ecológica Plana en Tela 100% reciclable y biodegradable con mangos largos, Color Beige Medidas 42,0 x 38,0 x 0,2 cm, estampado a una tinta. Máximo marcaje 280mm x 280 mm</t>
  </si>
  <si>
    <t>Valor Total Subcomponente IVA</t>
  </si>
  <si>
    <t>Subcomponente 3.4: Jornada de bienestar y equilibrio  </t>
  </si>
  <si>
    <t>Psicologo o Instructor de Yoga</t>
  </si>
  <si>
    <t>Formación académica: 
Técnico, tecnólogo o profesional en áreas relacionadas con actividad física, salud integral, fisioterapia, educación física, recreación o certificación específica en instrucción de yoga emitida por una entidad reconocida. 
Experiencia: 
Mínimo 1 año de experiencia comprobada en la planeación y desarrollo de sesiones de yoga grupales.
Esta persona será la encargada de desarrollar un conversatorio entre las mujeres cuidadoras asistentes. Igualmente sera definido por el comite de seguimiento los temarios y dinamica</t>
  </si>
  <si>
    <t xml:space="preserve">Tutor de Bus </t>
  </si>
  <si>
    <t>Personas con experiencia en acompañamiento de grupos (pueden ser auxiliares, voluntarios o estudiantes en práctica).
Capacidad para guiar a los estudiantes y garantizar el cumplimiento de normas.
Conocimiento básico en primeros auxilios (preferible).
Habilidades de orientación y apoyo para el profesional.</t>
  </si>
  <si>
    <t>Buses Grandes</t>
  </si>
  <si>
    <t>Alquiler de buses con baño con capacidad de 40 pasajeros, con servicio de baño, sillones  reclinables,  aire acondicionado, televisión y radio, en perfectas condiciones técnicas con documentación completamente al día Modelo Mínimo 2015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t>
  </si>
  <si>
    <t>Refrigerio tipo 2</t>
  </si>
  <si>
    <t>Un sólido: un sándwich de jamón y queso, jugo o avena en caja, fruta (manzana, pera, durazno, banano, mandarina, o ciruela) y dulce de chocolate. Que cumpla con las normas de Bioseguridad - Empacado</t>
  </si>
  <si>
    <t>Desayuno</t>
  </si>
  <si>
    <t>Jugo de fruta natural, porción de fruta, porción de queso,  caldo de costilla o huevos al gusto, variedad de panes, café en leche o chocolate. (Consumo calórico normal diario) Que cumpla con las normas de Bioseguridad - Empacado</t>
  </si>
  <si>
    <t>Almuerzo tipo 1</t>
  </si>
  <si>
    <t>Sopa o porción de fruta, plato fuerte compuesto por proteína animal de 150 gr mínimo, verdura, carbohidrato, postre y bebida de sobremesa; Un (1) postre, Una (1) bebida de refresco o néctar de 100% pulpa de fruta con calorías entre 90 y 110, sodio máximo de 20 mg, . (Consumo calórico normal diario) Que cumpla con las normas de Bioseguridad - Empacado</t>
  </si>
  <si>
    <t>Estación de café (300 Personas)</t>
  </si>
  <si>
    <t>Servicio de cafetería (tinto, aromática y agua): Operario + presentación mesa + vasos de cartón bebida caliente  4 oz. + mezclador + azúcar + crema para café). Incluye galletas tipo avena o integrales. Duración del evento aprox. 5 horas. Transporte incluido. Igualmente y dependiendo el clima se podra ofrecer agua de filtro y/o bebida fria.</t>
  </si>
  <si>
    <t>Lugar</t>
  </si>
  <si>
    <t xml:space="preserve">lugar de clima cálido, con una distancia aproximada entre 50 y 150 kms, con una duración de recorrido aproximado máximo de tres (3) horas desde el sitio de salida, a un sitio que cuente con infraestructura adecuada para la atención de  la población asistente con enfoque diferencial. La infraestructura Física deberá contar con los siguientes Áreas: •	Salones de Conferencias adecuados según necesidad específica  •	Restaurante o zonas de alimentación  •	Piscina (s)  •	Salón(es) para Actividades Culturales  •	Áreas Lúdico-recreativas al aíre Libre •	Área   para la atención de Primeros Auxilios  •	Área de Baños  •	Zona de Alojamiento 
</t>
  </si>
  <si>
    <t>Póliza contra accidentes o seguro de viajes</t>
  </si>
  <si>
    <t xml:space="preserve">Constituir una póliza contra accidentes o seguro de viajes para los beneficiarios de la salida.
</t>
  </si>
  <si>
    <t xml:space="preserve">Plan de contingencia </t>
  </si>
  <si>
    <t>Un plan de contingencia en el cual deberá tener en cuenta el acompañamiento de profesionales de la salud mínimo (1 paramédico) entrenado para la atención de emergencias</t>
  </si>
  <si>
    <t xml:space="preserve">Subcomponente 3.5 Foro cuidado comunitario
</t>
  </si>
  <si>
    <t>Panelista Distrital</t>
  </si>
  <si>
    <t>Una Mujer mayor de edad, con mínimo un (1) año de experiencia en foros y/o capacitaciones, charlas en temas con enfoque de género y temas de cuidado</t>
  </si>
  <si>
    <t xml:space="preserve">Panelistas Locales </t>
  </si>
  <si>
    <t>Dos - 2, Mujeres mayores de edad con mínimo un (1) año de experiencia en foros y/o capacitaciones, profesionales  en con enfoque de género, experiencia minima de un año de trabajo con cuidado.</t>
  </si>
  <si>
    <t xml:space="preserve">Unidad </t>
  </si>
  <si>
    <t>KIT:  Kit (Agenda ecológica, esfero escológico, Bolsa plegable de algodón con asas largas,  manilla VIP)</t>
  </si>
  <si>
    <t xml:space="preserve">Moderadora </t>
  </si>
  <si>
    <t xml:space="preserve">Mujer con experiencia en presentación y moderación de eventos culturales populares con enfoque de género. </t>
  </si>
  <si>
    <t xml:space="preserve">Subcomponente 3.6 Caminatas ecológicas  </t>
  </si>
  <si>
    <t>TRANSPORTE EN BOGOTÁ</t>
  </si>
  <si>
    <t>Alquiler de vans con capacidad para 25 pasajeros en perfectas condiciones técnicas con documentación completamente al día Modelo Mínimo 2014 (SOAT, Revisión Técnico-Mecánica, Tarjeta de Propiedad, Copia de revisión de ultimo Mantenimiento) para transporte dentro de la ciudad de Bogotá, (Incluye ida y regreso al sitio de origen al finalizar el evento)</t>
  </si>
  <si>
    <t>UNIDAD</t>
  </si>
  <si>
    <t>ALMUERZO TIPO 2</t>
  </si>
  <si>
    <t>Presa de pollo o hamburguesa, papas a la francesa, jugo de caja o botella plastica y golosina (Consumo calórico normal) Que cumpla con las normas de Bioseguridad - Empacado</t>
  </si>
  <si>
    <t>AGUA EN BOTELLA</t>
  </si>
  <si>
    <t>Agua en botella sin gas 1000 ml</t>
  </si>
  <si>
    <t>Dupla cuidadora -10 caminatas ecologicas</t>
  </si>
  <si>
    <t xml:space="preserve">Mujer Profesional en psicología, educación especial, pedagogia infantil, psicopedagogía, ciencias de la educación o en áreas relacionadas).
Con experiencia mas de 23 meses certificada en procesos de educación especial y/o relacionados. Y minimo 12 meses de trabajo comunitario, </t>
  </si>
  <si>
    <t>Tomado tabla de honorarios. Resolución de la Secretaria de Gobierno Distrital No. 1124 de 2025</t>
  </si>
  <si>
    <t>Profesional caminatas ecologicas 
y visitas a humedales.</t>
  </si>
  <si>
    <t>Profesional en las áreas de conocimiento de las ciencias sociales y humanas, de la educación o de la salud.
Experiencia certificada mínima de 24 meses en el desarrollo de caminatas o de guia de turismo, con enfoque de género.</t>
  </si>
  <si>
    <t>Subcomponente 3.7 Fortalecimiento a organizaciones de cuidadoras</t>
  </si>
  <si>
    <t xml:space="preserve">PLEGABLES </t>
  </si>
  <si>
    <t xml:space="preserve">AFICHES </t>
  </si>
  <si>
    <t>Impresos en propalcote de 150 gr. Tamaño 1/8 de pliego a cuatro (4) tintas, acabado brillante</t>
  </si>
  <si>
    <t>Bolsa para concurso de: 
"fortalecimiento a organizaciones y/o mujeres con experiencia y dedicacion al cuidado comunitario"</t>
  </si>
  <si>
    <r>
      <t>Bolsa a monto agotable,</t>
    </r>
    <r>
      <rPr>
        <sz val="10"/>
        <rFont val="Arial"/>
        <family val="2"/>
      </rPr>
      <t xml:space="preserve"> para entrega de bienes y/o elementos para fortalecer las organizaciones</t>
    </r>
    <r>
      <rPr>
        <sz val="10"/>
        <color theme="1"/>
        <rFont val="Arial"/>
        <family val="2"/>
      </rPr>
      <t>, exclusiva para bienes, materiales, servicios y logística que fortalecerá organizaciones, grupos y redes de cuidado en la localidad, suscitando la corresponsabilidad en las labores de cuidado y el reconocimiento del cuidado comunitario
, serán veinte (20) organizaciones a fortalecer y los criterios de seleccion serán definidos por el  comité técnico, con base en información que se tenga y/o sea suministrada como resultado de cartografia social y/o otras  . Los lineamientos y criterios de selección según anexo técnico</t>
    </r>
  </si>
  <si>
    <t>Refrigerios tipo 1 para capacitacion inicial con organizaciones selecciondas (3 personas por organización y facilitadores)</t>
  </si>
  <si>
    <t xml:space="preserve">Profesional universitario I </t>
  </si>
  <si>
    <t xml:space="preserve">Profesional en ciencias humanas con experiencia especifica minimo de 2 años, en el acompañamiento a la ejecución de planes, programas, iniciativas o proyectos dirigidos a las mujeres. La experiencia debe ser certificada para aprobacion en comité tecnico.
</t>
  </si>
  <si>
    <t>meses</t>
  </si>
  <si>
    <t xml:space="preserve"> SUBTOTAL COMPONENTE 3 CUIDADO A CUIDADORAS</t>
  </si>
  <si>
    <t>COMPONENTE  4:  INICIATIVAS PRIORIZADAS PRESUPUESTOS PARTICIPATIVOS - AUTONOMIA ECONOMICA</t>
  </si>
  <si>
    <t xml:space="preserve">Subcomponente 4.1 44279  Mujeres empoderadas políticamente para la representatividad en Kennedy
</t>
  </si>
  <si>
    <t>PROFESIONAL UNIVERSITARIO II</t>
  </si>
  <si>
    <t xml:space="preserve">Profesional en Ciencia política, Administración pública, Gestión pública, o afines, de la localidad de Kennedy - Titulo profesional - 24 meses de experiencia profesional </t>
  </si>
  <si>
    <t>Profesional en marketing o comunicación digital, con experiencia minima de un año en manejo de las redes sociales y otros canales online.</t>
  </si>
  <si>
    <t>Refrigerios tipo 2</t>
  </si>
  <si>
    <t>MODERADORA</t>
  </si>
  <si>
    <t>44 Bolsa SCRD N/A</t>
  </si>
  <si>
    <t xml:space="preserve">Profesional en artes escénicas con experiencia laboral especifica de mínimo dos años - Titulo profesional - 24 meses de experiencia profesional </t>
  </si>
  <si>
    <t xml:space="preserve">Profesional en psicología con enfoque o experiencia especifica en estudios de género Titulo profesional - 24 meses de experiencia profesional </t>
  </si>
  <si>
    <t>Bolsa a monto agotable, para el alquiler de los espacios requeridos para la ejecución de actividades de cada taller</t>
  </si>
  <si>
    <t>Kit</t>
  </si>
  <si>
    <t>"• 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ESFERO ECOLÓGICO: Esfero Ecológico de forma cilíndrica de cartón rígido, tinta negra, tampografía a 1 tinta.
BOLSA PLEGABLE DE ALGODÓN CON ASAS LARGAS: Bolsa Ecológica Plana en Tela 100% reciclable y biodegradable con mangos largos, Color Beige Medidas 42,0 x 38,0 x 0,2 cm, estampado a una tinta. Máximo marcaje 280mm x 280 mm
MANILLA VIP: Manilla VIP con cierre de seguridad basado en un fuerte adhesivo que impida la transferencia a otra persona. Resistente al agua, al rasgado y a ala tensión, Con impresión digital de logos, textos numeración de control de consumo. Material: Tyvek color a conveniencia</t>
  </si>
  <si>
    <t>Refrigerio tipo 3</t>
  </si>
  <si>
    <t>Un sándwich de 300 grs de pollo o  atún, pan especial, queso, tomate, lechuga (empacado en papel vinipel), jugo o avena en caja de 200 ml, fruta de temporada y golosina. Todo empacado en bolsa de papel. Que cumpla con las normas de Bioseguridad - Empacado</t>
  </si>
  <si>
    <t>Bolsa a monto agotable, para los materiales requeridos para la formación teatral, y la presentación final a realizarse</t>
  </si>
  <si>
    <t>Subcomponente 4.2 44299 Mujeres Kennedianas enlazando saberes para la garantía de los derechos económicos</t>
  </si>
  <si>
    <t xml:space="preserve">"Bolsa de insumos, bienes y servicios, para la ejecución de la iniciativa ciudadana; también puede contemplar el pago de talento humano.
La aprobación de los elementos, materiales, bienes y/o servicios a adquirir mediante las bolsas de actividades se realizará por parte de la supervisión y/o apoyo a la supervisión del contrato. Para la definición del valor a pagar por los elementos, materiales, bienes y/o servicios se tendrá en cuenta primero la propuesta económica del contrato, segundo la canasta de precios 2025 de la ALK; en caso de que los elementos, materiales, bienes y/o servicios no hagan parte de la canasta se realizará estudio de mercado, para el cual se deberá presentar, mínimo, 4 cotizaciones. Dos del contratista, dos del fondo de Desarrollo Local de Kennedy. para determinar el valor promedio. Las cotizaciones deben ser de diferentes proveedores dirigidas al Fondo, las cuales deben contar con la descripción de las características técnicas del elemento, material, bien o servicio cotizado, el valor unitario con y sin IVA y valor total, incluido el IVA. En la verificación de las cotizaciones, la supervisión y/o apoyo a la supervisión del contrato podrá devolver las cotizaciones que no cumplan con estos criterios. </t>
  </si>
  <si>
    <t>Subcomponente 4.3: 44300 Fortalecimiento en la acción política de las mujeres para la construcción de paz</t>
  </si>
  <si>
    <t>ESFERO UNIDAD</t>
  </si>
  <si>
    <t>Lapicero plástico de tinta color negro con resaltador en cera (doble tapa) y marca institucional (tampografía) a 1 tinta.</t>
  </si>
  <si>
    <t>AGENDA ECOLÓGICA CON SEPARADORES</t>
  </si>
  <si>
    <t>Dimensiones en cm: Largo 25, Alto 20. con 200 hojas en papel reciclable de 58gr a 75gr, cuadriculadas impresión a 1 tinta con logos institucionales. Carátula: en cartón rígido 1.8 mm acabado brillante, impresión en policromía; 4 separadores con un planificador y directorio institucional de 75gr en papel reciclable, impresión en policromía por ambas caras del separador acabado brillante. Tipo argollado.</t>
  </si>
  <si>
    <t>BOLSA PLEGABLE DE ALGODÓN CON ASAS LARGAS</t>
  </si>
  <si>
    <t xml:space="preserve">Profesional en ciencia política, administración pública o afines con experiencia laboral de dos años, experiencia especifica mínimo un año en análisis e implementación de políticas públicas. Titulo profesional - 24 meses de experiencia profesional </t>
  </si>
  <si>
    <t xml:space="preserve">Profesional en derecho, con experiencia de dos años, en enfoque de derechos humanos y/o de género. Titulo profesional - 24 meses de experiencia profesional </t>
  </si>
  <si>
    <t>Refrigerios tipo 1</t>
  </si>
  <si>
    <t>CARTILLAS GRANDE</t>
  </si>
  <si>
    <t>Impresión de una cartilla de 40 páginas, tamaño ½ carta, carátula en propalcote 240gr, interior en propalcote 125, tintas 4x4 policromía, con información de los proyectos locales.</t>
  </si>
  <si>
    <t xml:space="preserve">Profesional (profesional universitario (II) trabajadora social para taller de escritura creativa </t>
  </si>
  <si>
    <t xml:space="preserve">Trabajadora Social o a fines, según SNIES Experiencia profesional de 24 meses. Experiencia específica: ejecución de mínimo un (1) contratos celebrados con el sector público y/o privado en proyectos relacionados con Enfoque de Género y/o Derechos de las Mujeres y/o Política Pública de Mujeres y Equidad de Género </t>
  </si>
  <si>
    <t>Tomado tabla de honorarios Resolución de la Secretaria de Gobierno Distrital No. 1124 de 2024</t>
  </si>
  <si>
    <t>SUBTOTAL COMPONENTE  4:  INICIATIVAS PRIORIZADAS PRESUPUESTOS PARTICIPATIVOS - AUTONOMIA ECONOMICA</t>
  </si>
  <si>
    <t>COMPONENTE  5: KENNEDY FORTALECE A SUS MUJERES</t>
  </si>
  <si>
    <t>Subcomponente 5.1: Empoderamiento digital</t>
  </si>
  <si>
    <t xml:space="preserve">Material de papelería </t>
  </si>
  <si>
    <t xml:space="preserve"> Material de papelería, monto global</t>
  </si>
  <si>
    <t>ESFERO ECOLÓGICO</t>
  </si>
  <si>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t>
  </si>
  <si>
    <t>MEMORIA USB</t>
  </si>
  <si>
    <r>
      <rPr>
        <sz val="10"/>
        <rFont val="Arial"/>
        <family val="2"/>
      </rPr>
      <t>USB 4 gigas tampografía a 1 tinta con los logos institucionales.</t>
    </r>
  </si>
  <si>
    <t>Curso</t>
  </si>
  <si>
    <t>CURSO BASICO EN PROGRAMACION DE SOFTWARE VIRTUAL (Para cada participante curso de minimo 40 horas, profesor, certificado fisico)</t>
  </si>
  <si>
    <t>FEM</t>
  </si>
  <si>
    <t>SOLICITUD DE COTIZACIÓN - CURSO DE SOFTAWARE</t>
  </si>
  <si>
    <t>SUBTOTAL</t>
  </si>
  <si>
    <t>Subcomponente 5.2: Mujeres de Kennedy al volante </t>
  </si>
  <si>
    <t>Formato de inscripciónes, impresiones, fotocopias para el proceso de inscriipción y ejecución</t>
  </si>
  <si>
    <t>Kit Dotación Requerida 30 unidades</t>
  </si>
  <si>
    <t xml:space="preserve">CASCO  BARBUQUEJO  116000025, BOTAS DE SEGURIDAD  116000012 , OVEROL </t>
  </si>
  <si>
    <t>KIT</t>
  </si>
  <si>
    <r>
      <rPr>
        <sz val="10"/>
        <rFont val="Arial"/>
        <family val="2"/>
      </rPr>
      <t>GRUPO MUSICAL</t>
    </r>
  </si>
  <si>
    <t>Orquesta Musical de mínimo 4 integrantes y/o músicos en vivo y por lo menos 4 instrumentos para eventos varios en la localidad. Diversidad de géneros musicales. (Incluido Transporte, Instrumentos) por Hora de Presentación</t>
  </si>
  <si>
    <t>1 HORA</t>
  </si>
  <si>
    <t>Grupo</t>
  </si>
  <si>
    <t>Presentadora</t>
  </si>
  <si>
    <t>Mujer con experiencia en presentación de eventos culturales populares con enfoque de género. Jornada por 5 horas</t>
  </si>
  <si>
    <t>44 Bolsa SCRD</t>
  </si>
  <si>
    <t>LICENCIAS DE CONDUCCION</t>
  </si>
  <si>
    <t>Se requiere el subsidio de 30 licencias de conduccion C2</t>
  </si>
  <si>
    <t>Profesional universitario (I) PSICOLOGA </t>
  </si>
  <si>
    <t>Psicóloga, según SNIES Experiencia profesional de mínimo dos (2) años. Experiencia específica: ejecución de mínimo un (1) contratos celebrados con el sector público y/o privado en proyectos relacionados con Enfoque de Género y/o Derechos de las Mujeres y/o Política Pública de Mujeres y Equidad de Género</t>
  </si>
  <si>
    <t>Tarifa de tramite</t>
  </si>
  <si>
    <t>Recategorización de la licencia de conducción, costos de la ventanilla unica de servicios</t>
  </si>
  <si>
    <t>Ventanilla unica de servicios</t>
  </si>
  <si>
    <t>TECNICO LABORAL 
EN MAQUINARIA PESADA</t>
  </si>
  <si>
    <t>Programa Técnico laboral en maquinaria pesada para 30 personas (profesor, certificado fisico y espacio debidamente adecuado)</t>
  </si>
  <si>
    <t>Subcomponente 5.3: Mujeres de Kennedy Construyendo Autonomía Económica - cursos vigilancia privada</t>
  </si>
  <si>
    <t xml:space="preserve">Profesional universitario (II) 
</t>
  </si>
  <si>
    <t>NBC: Educación;antropología;Artes liberales;Ciencia política;Relaciones internacionales;Administración;Economia;Derecho y Afines;Filosofía,Teología y Afines;Geografía;Historia;Psicología;Sociología, Trabajo Social y Afines;Ingeniería Industrial y Afines.
Experiencia profesional de mínimo dos (2) años. 
Experiencia específica: mínimo un año que tenga experiencia en las tematicas descritas en el anexo tecnico y soportadas</t>
  </si>
  <si>
    <t>Capacitaciones (refrigerios por 7 sesiones) Refrigerio tipo 1</t>
  </si>
  <si>
    <t xml:space="preserve">Un sólido: Un pastel de pollo o un pastel gloria, jugo o avena en caja, fruta (manzana, pera, durazno, banano, mandarina, o ciruela) y dulce de chocolate. Que cumpla con las normas de Bioseguridad - Empacado
</t>
  </si>
  <si>
    <t>Unidades</t>
  </si>
  <si>
    <t>Kits</t>
  </si>
  <si>
    <t> Esfero Ecológico de forma cilíndrica de cartón rígido, tinta negra, tampografía a 1 tinta 50 unidades.</t>
  </si>
  <si>
    <t> Agenda Ecológica con Separadores  50 unidades.</t>
  </si>
  <si>
    <t>Botella en PVC para líquidos con tapa enroscable asegurada al envase, con indicador de medición de líquidos en ml y oz. Capacidad: 500 ml, marcadas según indicaciones del Manual de Imagen. Tampografía a 1 tinta</t>
  </si>
  <si>
    <r>
      <t xml:space="preserve">Buzo con capota de estilo cerrado con bolsillo canguro </t>
    </r>
    <r>
      <rPr>
        <sz val="10"/>
        <color theme="1"/>
        <rFont val="Arial"/>
        <family val="2"/>
      </rPr>
      <t>en algodón perchado 50 unidades. </t>
    </r>
  </si>
  <si>
    <t>Fundamentación en vigilancia privada</t>
  </si>
  <si>
    <t>Centro de enseñanza en vigilancia privada para 50 mujeres (Para cada participante curso fundamentación en vigilancia total por 100 horas, profesor, certificado fisico y espacio debidamente adecuado)</t>
  </si>
  <si>
    <t>Capacitaciones</t>
  </si>
  <si>
    <t>SOLICITUD DE COTIZACIÓN - FUNDAMENTACIÓN VIGILANCIA PRIVADA</t>
  </si>
  <si>
    <t>Refrigerio tipo 2 , estación de café, presentación</t>
  </si>
  <si>
    <t xml:space="preserve">Un sólido: un sándwich de jamón y queso, jugo o avena en caja, fruta (manzana, pera, durazno, banano, mandarina, o ciruela) y dulce de chocolate. Que cumpla con las normas de Bioseguridad - Empacado
</t>
  </si>
  <si>
    <t>Estación de café 120 personas  (5 horas) </t>
  </si>
  <si>
    <t>Presentadora Mujer con experiencia en presentación de eventos culturales populares con enfoque de género. Jornada por 5 horas</t>
  </si>
  <si>
    <t>GRUPO MUSICAL</t>
  </si>
  <si>
    <t>Formatos, impresiones, fotocopias para el proceso de inscripción y ejecución y/o otros que puedan ser solicitados y aprobados por el comité de seguimiento</t>
  </si>
  <si>
    <t xml:space="preserve">Subcomponente 5.4: Diplomado de gestión pública </t>
  </si>
  <si>
    <t>Este rubro sera usado para los gastos de papeleria como lo son formatos, impresiones, fotocopias, para el proceso de inscripción, ejecución y cierre</t>
  </si>
  <si>
    <t>Esfero Ecológico</t>
  </si>
  <si>
    <t>Agenda Ecológica con separadores</t>
  </si>
  <si>
    <t>Diplomado</t>
  </si>
  <si>
    <t>Diplomado en políticas públicas (Para cada participante diplomado de minimo 80 horas, profesor, certificado fisico)</t>
  </si>
  <si>
    <t>SOLICITUD DE COTIZACIÓN - DIPLOMADO EN POLITICAS PUBLICAS</t>
  </si>
  <si>
    <t xml:space="preserve">Subcomponente 5.5: Mujeres que encienden motores </t>
  </si>
  <si>
    <t xml:space="preserve">No item </t>
  </si>
  <si>
    <t>Numeral</t>
  </si>
  <si>
    <t>Cant.</t>
  </si>
  <si>
    <t xml:space="preserve">Valor Unitario Incluido IVA </t>
  </si>
  <si>
    <t xml:space="preserve">Valor Total Incluido IVA </t>
  </si>
  <si>
    <t>Dotación Overol dril enterizo</t>
  </si>
  <si>
    <t>Overol dril negro enterizo industrial</t>
  </si>
  <si>
    <t>GRUPO ARTÍSTICO</t>
  </si>
  <si>
    <t>TECNICO LABORAL 
EN MECANICA AUTOMOTRIZ</t>
  </si>
  <si>
    <t>Curso técnico laboral en mecánica automotriz y/o relacionados para 40 personas (Para cada participante curso 2 semestres , profesor, certificado fisico y espacio debidamente adecuado)</t>
  </si>
  <si>
    <t>SOLICITUD DE COTIZACIÓN - CURSO TECNICO 
EN MECANICA DE 
VEHICULOS 
AUTOMOTORES</t>
  </si>
  <si>
    <t>Subcomponente 5.6: Mujeres que pitan por sus sueños, Kennedy empoderando árbitras</t>
  </si>
  <si>
    <t>KIT dotación de uniforme deportivo para arbitrar (camiseta, pantaloneta, pito y tarjetas de arbitraje)</t>
  </si>
  <si>
    <t>camiseta de arbitro de futbol tipo poliester</t>
  </si>
  <si>
    <t>pantaloneta de arbitro tipo poliester</t>
  </si>
  <si>
    <t>Pito Profesional Tipo Silbato para arbitro</t>
  </si>
  <si>
    <t>Kit de tarjetas para arbitrar x3 unidades 1 roja 1 amarilla y 1 azul con estuche y lápiz.</t>
  </si>
  <si>
    <t>Curso certificado árbitra de fútbol</t>
  </si>
  <si>
    <t>Curso certificado árbitra de fútbol para 20 mujeres por 4 meses (profesor, certificado fisico y espacio debidamente adecuado)</t>
  </si>
  <si>
    <t>SOLICITUD DE COTIZACION - CURSO DE FORMACIÓN PARA ARBITRAS</t>
  </si>
  <si>
    <t>Subcomponente 5.7: Tallando futuro - Curso basico en carpinteria</t>
  </si>
  <si>
    <t>Curso basico introducción a la carpinteria ((profesor, certificado fisico y espacio debidamente adecuado))</t>
  </si>
  <si>
    <t xml:space="preserve">SOLICITUD DE COTIZACIÓN - INTRODUCCIÓN A LA CARPINTERIA </t>
  </si>
  <si>
    <t>Subcomponente 5.8: Programas y certificaciones para mujeres emprendedoras</t>
  </si>
  <si>
    <t>Taller</t>
  </si>
  <si>
    <t>Crea tu camino</t>
  </si>
  <si>
    <t>Diplomado en emprendimiento</t>
  </si>
  <si>
    <t>CAO</t>
  </si>
  <si>
    <t>Certificado de aptitud ocupacional (cao)</t>
  </si>
  <si>
    <t>Bolsa de recursos a monto agotable</t>
  </si>
  <si>
    <t>Alquiler un espacio para mínimo 150 personas con todas condiciones logísticas para el desarrollo de la actividad, baños, sonido, viedo beam,sillas, mesas, estación de café.</t>
  </si>
  <si>
    <t>Subcomponente 5.9: Mujeres de Kennedy tejiendo sueños</t>
  </si>
  <si>
    <t xml:space="preserve">Proceso formativo - Taller </t>
  </si>
  <si>
    <t xml:space="preserve">kits de bisutería (mostacilla checa #10, pinza, paquete de chaquira, hilo aplan #40, broche pico loro, aguja mostacilla, dije, estuche). (300 personas) 
kits de bordado (bastidor #6, tijera, enhebrador, 10 madejas hilo DM6 colores surtidos, paquete de agujas, liencillo 30x30, estuche) ( 210 personas) 
kits de tejido (tijera, 3 madejas “no escolar”, colores surtidos, 3 marcadores de punto, aguja #3, aguja #4, estuche) ( para 210 personas ) </t>
  </si>
  <si>
    <t>Grupo musical</t>
  </si>
  <si>
    <t>Orquesta Musical de mínimo 4 integrantes y/o músicos en vivo y por lo menos 4 instrumentos para eventos varios en la localidad. Diversidad de géneros musicales. (Incluido Transporte, Instrumentos) presentación categoria Grupo artístico de mediana trayectoria</t>
  </si>
  <si>
    <t>PRESENTACION</t>
  </si>
  <si>
    <t>Material de papelería</t>
  </si>
  <si>
    <t xml:space="preserve"> Material de papelería proceso de convocatoria, cierre, entre otros - monto global -</t>
  </si>
  <si>
    <t xml:space="preserve">Talleres - subcomponente 2, Mujeres de Kennedy creadoras de derechos- </t>
  </si>
  <si>
    <t>Tallerista Profesional para brindar un proceso formativo que involucre el conocimiento sobre derechos de las mujeres, como una vida libre de violencias, salud plena, derecho a la educación, así como temas de empoderamiento para el liderazgo y representatividad de las mujeres, igualmente en el marco de los talleres de bisuteria, tejido y bordado. Valor Hora item 1389 Bolsa SCRD 70292</t>
  </si>
  <si>
    <t>Hora</t>
  </si>
  <si>
    <t>Espacios clases</t>
  </si>
  <si>
    <t>Salón con sillas, mesas, baños, y todo lo necesarios para el desarrollo de talleres de capacitación. con capacidad minima de 50 personas</t>
  </si>
  <si>
    <t xml:space="preserve">Alquiler de Espacio </t>
  </si>
  <si>
    <t xml:space="preserve">Alquiler un espacio para mínimo 360 personas con todas condiciones logísticas para el desarrollo de la actividad, baños, sonido, viedo beam,sillas, mesas, estación de café. </t>
  </si>
  <si>
    <t>Escenario</t>
  </si>
  <si>
    <t xml:space="preserve"> Kit</t>
  </si>
  <si>
    <t xml:space="preserve">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ESFERO ECOLÓGICO: Esfero Ecológico de forma cilíndrica de cartón rígido, tinta negra, tampografía a 1 tinta.
BOLSA PLEGABLE DE ALGODÓN CON ASAS LARGAS: Bolsa Ecológica Plana en Tela 100% reciclable y biodegradable con mangos largos, Color Beige Medidas 42,0 x 38,0 x 0,2 cm, estampado a una tinta. Máximo marcaje 280mm x 280 mm
MANILLA VIP: Manilla VIP con cierre de seguridad basado en un fuerte adhesivo que impida la transferencia a otra persona. Resistente al agua, al rasgado y a ala tensión, Con impresión digital de logos, textos numeración de control de consumo. Material: Tyvek color a conveniencia.
</t>
  </si>
  <si>
    <t>Subcomponente 5.10: Apropiación TIC para Mujeres de Kennedy</t>
  </si>
  <si>
    <t xml:space="preserve">SOLICITUD DE COTIZACIÓN - CURSO TIC </t>
  </si>
  <si>
    <t>Curso TIC</t>
  </si>
  <si>
    <t xml:space="preserve">CURSO EN APROPIACIÓN TIC “TECNOLOGÍAS DE LA INFORMACIÓN Y LA COMUNICACIÓN” PARA MUJERES EN LA LOCALIDAD DE KENNEDY (profesor, certificado fisico y espacio debidamente adecuado))
</t>
  </si>
  <si>
    <t>SUBTOTAL COMPONENTE  5:  KENNEDY FORTALECE A SUS MUJERES</t>
  </si>
  <si>
    <t xml:space="preserve">COMPONENTE  6: FECHAS EMBLEMATICAS </t>
  </si>
  <si>
    <t xml:space="preserve">Subcomponente 6.1: Conmemoración 8M </t>
  </si>
  <si>
    <t>Espacio para foro</t>
  </si>
  <si>
    <t>Alquiler de 2 espacios en el mismo lugar: un escenario local por 8 horas, con capacidad para 150 personas presenciales con el distanciamiento físico requerido, acondicionado con las medidas y protocolos de Bioseguridad vigentes, equipado con sonido, video beam, telón de conferencias, computadores, con accesibilidad para personas en condición de discapacidad, espacio para distribución de refrigerios y estaciones de café, este espacio es el destinado para el Foro en conmemoracion del 8 M , y otro espacio con capacidad para 200 personas donde se instalaran los módulos y se realizarán las actividades lúdicas de promoción y ejercicio de los derechos</t>
  </si>
  <si>
    <t xml:space="preserve">Unidad   </t>
  </si>
  <si>
    <t>Estación de Café (300 personas)</t>
  </si>
  <si>
    <t>12 Bolsa SCRD</t>
  </si>
  <si>
    <t>RELACIONES</t>
  </si>
  <si>
    <t>ITEM</t>
  </si>
  <si>
    <t>VIDEO CLIP</t>
  </si>
  <si>
    <t xml:space="preserve">El ejecutor garantizará la presentación de un video clip de mínimo 2 minutos de duración, donde se evidencie la lucha histórica de mujeres lideresas de Kennedy. Este video clip igualmente será seleccionado por el comité técnico de seguimiento.
</t>
  </si>
  <si>
    <t>NO NECESITA COTIZACIÓN</t>
  </si>
  <si>
    <t xml:space="preserve">Refrigerios </t>
  </si>
  <si>
    <t xml:space="preserve">"Un (1) pastel relleno con proteína 100% animal de mínimo 70gr. Una (1) fruta entera de temporada de mínimo 80gr. Una (1) Chocolatina o caramelo de 12gr. Una (1) una bebida de refresco o néctar de fruta no alcohólica, no láctea, no energizante envasada en empaques 100% biodegradables en procesos de compostaje, biodegradable en proceso natural o que cuente con contenido de materia prima 100% reciclada de mínimo 250ml, lo anterior en un empaque que cumpla los lineamientos de la política ambiental del distrito capital con respecto a los plásticos y empaques de un solo uso. </t>
  </si>
  <si>
    <t>Almuerzos tipo 2</t>
  </si>
  <si>
    <t>Un quarto de pollo o hamburguesa, papas a la francesa, jugo de caja o botella plastica y golosina (Consumo calórico normal) Que cumpla con las normas de Bioseguridad - Empacado</t>
  </si>
  <si>
    <t>PROFESIONAL SOCIAL 1</t>
  </si>
  <si>
    <t xml:space="preserve">Profesional en sociología, trabajo social y afines y/o psicología y/o antropología y artes liberales y/o ciencias políticas y relaciones internacionales y/o economía y/o educación. Con 23 meses de experiencia profesional certificada, de las cuales 12 meses de experiencia en temas relacionados enfoque de Género, y/o Derechos de las Mujeres y/o Política Publica de las mujeres y equidad de Género. y/o con estudios de posgrado superiores al 50% del programa curricular respectivo en Estudios de género o afines, Por 5 Días (incluye, preparación de metodología del evento y actividades de sensibilización) 
</t>
  </si>
  <si>
    <t>ARMONIZACIÓN</t>
  </si>
  <si>
    <t xml:space="preserve">Persona con 24 meses de experiencia en ejercicios de armonización y 12 meses de experiencia en acompañamiento a eventos y/o actividades eventos con enfoque de género y/o Derechos de las Mujeres y/o Política Publica de las mujeres y equidad de Género, la Prestación del servicio incluye materiales y/o insumos, y/o elementos pata la armonización. </t>
  </si>
  <si>
    <t>Dia</t>
  </si>
  <si>
    <t>ESTUDIO DE MERCADO</t>
  </si>
  <si>
    <t>CON ESTUDIO DE MERCADO</t>
  </si>
  <si>
    <t>GRUPOS ARTÍSTICOS</t>
  </si>
  <si>
    <t>Agrupación teatral y/o artística y/o musical de mínimo 4 personas con Trayectoria Emergente que se acreditara mediante portafolio de servicios, así: Grupo musical: 2 interpretaciones Grupo artístico y teatral: 1 presentaciones de mínimo de 15 a 30 minutos Grupo de danza: 1 presentaciones de 10 a 20 minutos las agrupaciones previamente seleccionadas por el comité técnico, la temática, contenido y forma deberá ser  coherente con los enfoques de la Política Pública de Mujeres y Equidad de Género – PPMYEG.</t>
  </si>
  <si>
    <t>FALTA COTIZACIONES</t>
  </si>
  <si>
    <t xml:space="preserve">Maestra de ceremonias </t>
  </si>
  <si>
    <t>Maestra de ceremonias o animador con 12 meses de experiencia en presentación de eventos con enfoque de género y/o Derechos de las Mujeres y/o Política Publica de las mujeres y equidad de Género</t>
  </si>
  <si>
    <t>FALTA ESTUDIO DE MERCADO</t>
  </si>
  <si>
    <t xml:space="preserve">FEM </t>
  </si>
  <si>
    <t xml:space="preserve">Panelistas Distritales </t>
  </si>
  <si>
    <t>(1), Mujer lider mayor de edad, con mínimo un (1) año de experiencia en foros y/o capacitaciones, charlas en temas con enfoque de género.
Una (1), Mujer, profesional, con especialización y experiencia profesional relacionada con mínimo tres (3) años, en foros, talleres y/o capacitaciones, charlas en temas con enfoque de género y/o Derechos de las Mujeres y/o Política Publica de las mujeres y equidad de Género y/o relacionados. El operador presentará al comité de seguimiento mínimo 3 opciones para que el mismo pueda escoger de conformidad con el cumplimiento de los requisitos.</t>
  </si>
  <si>
    <t>(2), Mujeres mayores de edad con mínimo un (1) año de experiencia en foros y/o capacitaciones y/o manejo de organizaciones de mujeres, que sean profesionales y con experiencia de un año de trabajo con mujeres en la localidad de Kennedy. Para la elección de estas mujeres se hará un proceso de convocatoria con unos criterios mínimos de selección los cuales serán establecidos en el comité de seguimiento al igual que la presentación y aprobación de las hojas de vida.</t>
  </si>
  <si>
    <t>BUS 5</t>
  </si>
  <si>
    <t xml:space="preserve">Transporte ida y vuelta para 40 personas modelo mínimo 2018 con documentación actualizada de acuerdo al RUNT y lo requerido por el ministerio de transporte para su normal operación </t>
  </si>
  <si>
    <t xml:space="preserve">Video resumen del todo el proceso </t>
  </si>
  <si>
    <t>Video digital correspondientes a la estrategia del evento de sesenta segundos. Deberán contar con formato HD, que se pueda reproducir en 4K calidad de video, colores de alta definición.</t>
  </si>
  <si>
    <t xml:space="preserve">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ESFERO ECOLÓGICO: Esfero Ecológico de forma cilíndrica de cartón rígido, tinta negra, tampografía a 1 tinta.
BOLSA PLEGABLE DE ALGODÓN CON ASAS LARGAS: Bolsa Ecológica Plana en Tela 100% reciclable y biodegradable con mangos largos, Color Beige Medidas 42,0 x 38,0 x 0,2 cm, estampado a una tinta. Máximo marcaje 280mm x 280 mm.
MANILLA VIP: Manilla VIP con cierre de seguridad basado en un fuerte adhesivo que impida la transferencia a otra persona. Resistente al agua, al rasgado y a ala tensión, Con impresión digital de logos, textos numeración de control de consumo. Material: Tyvek color a conveniencia.
</t>
  </si>
  <si>
    <t>Este monto sera usado para los elementos pedagogicos y/o didacticos necesarios para el desarrollo del evento y que estan descritos algunos en el anexo tecnico, seran presentados y aprobados al comite tecnico de seguimiento</t>
  </si>
  <si>
    <t xml:space="preserve">SUBTOTAL COMPONENTE 6 FECHAS EMBLEMATICAS </t>
  </si>
  <si>
    <t>CONCERTACION ACCIONES AFIRMATIVAS</t>
  </si>
  <si>
    <t>Consertación acciones afirmativas</t>
  </si>
  <si>
    <t xml:space="preserve">Este rubro se maneja como global en el marco de la meta: Vincular mujeres para el ejercicio de derechos y el fortalecimiento de su autonomía económica,  y las actividades seran concertadas de  conformidad con lo estipulado en el anexo tecnico. </t>
  </si>
  <si>
    <t xml:space="preserve">Este rubro se maneja como global en el marco de la meta:Vincular mujeres cuidadoras a estrategias de cuidado,  y las actividades seran concertadas de  conformidad con lo estipulado en el anexo tecnico. </t>
  </si>
  <si>
    <t>MUJERES META 1</t>
  </si>
  <si>
    <t>RECURSOS A MONTO AGOTABLE</t>
  </si>
  <si>
    <t>Bolsa de recursos a monto agotable para transporte</t>
  </si>
  <si>
    <t xml:space="preserve">Bolsa a monto agotable en cualquier componente, para el alquiler de buses, camiones, vans, recarga de bus eléctrico (electrolinera), pasajes de servicio publicos y/o recargas tarjetas trasmilenio y/o sitp,  entre otros, requeridos para la ejecución del contrato, debido a que la convocatoria se hara en las 12 UPZ. Beneficio de la comunidad y seran presentados por el operador para parobacion del comite tecnico de seguimeinto conforme se estipula en el anexo tecnico  </t>
  </si>
  <si>
    <t>MUJERES META 2</t>
  </si>
  <si>
    <t>Bolsa para la puesta en marcha de planes  emergencia y contingencia  de actividades de
aglomeración de público (Plan de Manejo de Aglomeraciones.</t>
  </si>
  <si>
    <t>Bolsa a monto agotable en cualquier componente, para la adquisición de bienes,  servicios, elementos y/o recursos requeridos para la puesta  en marcha de planes emergencia y contingencia de  actividades de aglomeración de público acorde con la normatividad vigente</t>
  </si>
  <si>
    <t>TOTAL DE MUJERES A IMPACTAR</t>
  </si>
  <si>
    <t>TOTAL ALISTAMIENTO Y DIVULGACIÓN</t>
  </si>
  <si>
    <t xml:space="preserve">META 1 </t>
  </si>
  <si>
    <t>COMPONENTE 2</t>
  </si>
  <si>
    <t>COMPONENTE 3</t>
  </si>
  <si>
    <t>TOTAL META 1</t>
  </si>
  <si>
    <t>META 2</t>
  </si>
  <si>
    <t>COMPONENTE 4</t>
  </si>
  <si>
    <t>COMPONENTE 5</t>
  </si>
  <si>
    <t>COMPONENTE 6</t>
  </si>
  <si>
    <t>TOTAL META 2</t>
  </si>
  <si>
    <t>RECURSO A MONTO AGOTABLE</t>
  </si>
  <si>
    <t xml:space="preserve">SUBTOTAL PROYECTO </t>
  </si>
  <si>
    <t xml:space="preserve">TOTAL </t>
  </si>
  <si>
    <t>total disponible</t>
  </si>
  <si>
    <t>RECURSO HUMANO</t>
  </si>
  <si>
    <t># participantes</t>
  </si>
  <si>
    <t>Cotización AIDC (2491)</t>
  </si>
  <si>
    <t>Cotizción  IDE-AL (2491)</t>
  </si>
  <si>
    <t>Cotización ADIFICOL (2491)</t>
  </si>
  <si>
    <t>Profesional Especializado 1
Coordinador General del contrato 
permanente</t>
  </si>
  <si>
    <t xml:space="preserve">Título profesional en disciplina académica: 
Trabajo social o psicología o licenciatura en educación comunitaria y titulo de posgrado en proyectos de desarrollo o gerencia social o género.
Experiencia específica profesional certificada en la ejecución de actividades relacionadas con acciones de inclusión comunitaria y apoyo a cuidadores y cuidadoras, de mínimo 36 meses.
</t>
  </si>
  <si>
    <t xml:space="preserve">Título profesional en disciplina académica: Trabajo social y/o psicología, y titulo de posgrado en gerencia de proyectos o políticas públicas o análisis de políticas públicas. 
Experiencia específica en seguimientos en políticas públicas de mujer y género, en mínimo 48 meses
</t>
  </si>
  <si>
    <t xml:space="preserve">Título profesional en disciplina académica:
Contaduría o economía o administración de empresas, y titulo de posgrado en gerencia de proyectos o gerencia empresarial.
Experiencia específica profesional certificada como apoyo a la coordinación de proyectos sociales con enfoque de género, de mínimo 12 meses.
</t>
  </si>
  <si>
    <t>Dos (2) Interpretes de señas
(Certificado de experiencia en eventos con población en condición de discapacidad auditiva, mínimo un (1) año, para lo cual el ejecutor certificará su idoneidad.
Jornada de seis (6) horas.
(por norma de salud ocupacional un intérprete en periodos de más de una hora, debe ser relevado cada 20-30 minutos durante el servicio.). por jornada disponibilidad para todo el evento.</t>
  </si>
  <si>
    <t xml:space="preserve">Rubro fortalecimiento a (15) organizaciones que realizan labores de cuidado comunitario. Compra de insumos para fortalecer actividades de cuidado comunitario. teniendo en cuenta los criterios de viabilidad del sector </t>
  </si>
  <si>
    <t>SUBTOTAL   Subcomponente 2.1</t>
  </si>
  <si>
    <t>SUBTOTAL Subcomponente 2.2</t>
  </si>
  <si>
    <t xml:space="preserve">SUBTOTAL  Subcomponente 2.3 </t>
  </si>
  <si>
    <t>SUBTOTAL   Subcomponente 3.1</t>
  </si>
  <si>
    <t>SUBTOTAL Subcomponente 3.2</t>
  </si>
  <si>
    <t>SUBTOTAL Subcomponente 3.3</t>
  </si>
  <si>
    <t>SUBTOTAL  Subcomponente 3.4</t>
  </si>
  <si>
    <t>SUBTOTAL Subcomponente 3.5</t>
  </si>
  <si>
    <t>Dupla cuidadora 10 caminatas ecologicas</t>
  </si>
  <si>
    <t>SUBTOTAL Subcomponente 3.6</t>
  </si>
  <si>
    <t>SUBTOTAL Subcomponente 3.7</t>
  </si>
  <si>
    <t>real</t>
  </si>
  <si>
    <t>SUBTOTAL Subcomponente 4.1</t>
  </si>
  <si>
    <t>SUBTOTAL Subcomponente 4.2</t>
  </si>
  <si>
    <t>SUBTOTAL  Subcomponente 4.3</t>
  </si>
  <si>
    <t>SUBTOTAL Subcomponente 5.1</t>
  </si>
  <si>
    <t>SUBTOTAL Subcomponente 5.2</t>
  </si>
  <si>
    <t>Estación de café 100  personas  (5 horas) </t>
  </si>
  <si>
    <t>SUBTOTAL Subcomponente 5.3</t>
  </si>
  <si>
    <t>SUBTOTAL Subcomponente 5.4</t>
  </si>
  <si>
    <t>SUBTOTAL Subcomponente 5.5</t>
  </si>
  <si>
    <t>SUBTOTAL Subcomponente 5.6</t>
  </si>
  <si>
    <t>SUBTOTAL Subcomponente 5.7</t>
  </si>
  <si>
    <t>SUBTOTAL Subcomponente 5.8</t>
  </si>
  <si>
    <t>SUBTOTAL Subcomponente 5.9</t>
  </si>
  <si>
    <t>SUBTOTAL Subcomponente 5.10</t>
  </si>
  <si>
    <t>Alquiler de 1  espacios en el mismo lugar: un escenario local por 8 horas, con capacidad para 300 personas o requerido, acondicionado con las medidas y protocolos de Bioseguridad vigentes, equipado con sonido, video beam, telón de conferencias, computadores, con accesibilidad para personas en condición de discapacidad, espacio para distribución de refrigerios y estaciones de café, este espacio es el destinado para el Foro en conmemoracion del 8 M , y otro espacio con capacidad para 150 personas donde se instalaran los módulos y se realizarán las actividades lúdicas de promoción y ejercicio de los derechos</t>
  </si>
  <si>
    <t>SUBTOTAL Subcomponente 6.1</t>
  </si>
  <si>
    <t>Subcomponente 6.2 CONCERTACION ACCIONES AFIRMATIVAS</t>
  </si>
  <si>
    <t>SUBTOTAL Subcomponente 6.2</t>
  </si>
  <si>
    <t>Bolsa de recursos a monto agotable para transporte y refrigerios</t>
  </si>
  <si>
    <t xml:space="preserve">Bolsa a monto agotable en cualquier componente, para el alquiler de buses, camiones, vans, recarga de bus eléctrico (electrolinera), pasajes de servicio publicos y/o recargas tarjetas trasmilenio y/o sitp,  entre otros, requeridos para la ejecución del contrato, debido a que la convocatoria se hara en las 12 UPZ y refrigerios según los diferentes tipologías dentro del presente estudio de mercado de acuerdo a la necesidad planteada. las bolsas serán unica y exclusivamente para el  Beneficio de la comunidad y seran presentados por el operador para parobacion del comite tecnico de seguimeinto conforme se estipula en el anexo tecnico  </t>
  </si>
  <si>
    <t>SUBTOTAL RECURSO MONTO AGOTABLE</t>
  </si>
  <si>
    <t>TOTAL PROYECTO</t>
  </si>
  <si>
    <t>AUTOCUIDADO</t>
  </si>
  <si>
    <t>AUTONOMIA E</t>
  </si>
  <si>
    <t>TOTAL</t>
  </si>
  <si>
    <t>MR ESPECIALISTAS EN SUMINISTROS SAS</t>
  </si>
  <si>
    <t xml:space="preserve">Horas </t>
  </si>
  <si>
    <t xml:space="preserve">Fisioterapeuta - Título profesional - Más de 23 meses de experiencia profesional debidamente certificada 
</t>
  </si>
  <si>
    <t>Auxiliar de enfermeria - Titulo de formación técnica o tecnológica, o acreditación y aprobación del 50% o más de un plan de estudios de una carrera profesional que sea a fin con el objeto a contratar. - Más de 35 meses de experiencia relacionada debidamente certificada.</t>
  </si>
  <si>
    <t>Panelista Nacional</t>
  </si>
  <si>
    <t>Estación de Café (100 Personas)</t>
  </si>
  <si>
    <t>Bolsa de refrigerios concurso 
"fortalecimiento a organizaciones y/o mujeres con experiencia y dedicacion al cuidado comunitario"</t>
  </si>
  <si>
    <t xml:space="preserve">Bolsa a monto agotable, para uso exclusivo en el suministro de refrigerios durante la implementación de las actividades programadas -jornadas- en territorio de las propuestas ganadoras  </t>
  </si>
  <si>
    <t>ESTACIÓN DE CAFÉ (100 PERSONAS)</t>
  </si>
  <si>
    <t>"• 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ESFERO ECOLÓGICO: Esfero Ecológico de forma cilíndrica de cartón rígido, tinta negra, tampografía a 1 tinta.
BOLSA PLEGABLE DE ALGODÓN CON ASAS LARGAS: Bolsa Ecológica Plana en Tela 100% reciclable y biodegradable con mangos largos, Color Beige Medidas 42,0 x 38,0 x 0,2 cm, estampado a una tinta. Máximo marcaje 280mm x 280 mm
MANILLA VIP: Manilla VIP con cierre de seguridad basado en un fuerte adhesivo que impida la transferencia a otra persona. Resistente al agua, al rasgado y a ala tensión, Con impresión digital de logos, textos numeración de control de consumo. Material: Tyvek color a conveniencia"</t>
  </si>
  <si>
    <t>CURSO BASICO EN PROGRAMACION DE SOFTWARE (Para cada participante curso de minimo 40 horas, profesor, certificado fisico y espacio debidamente adecuado)</t>
  </si>
  <si>
    <t>técnico laboral en maquinaria pesada para 30 personas (profesor, certificado fisico y espacio debidamente adecuado)</t>
  </si>
  <si>
    <t>7 meses</t>
  </si>
  <si>
    <t>Capacitaciones (refrigerios por 6 sesiones) Refrigerio tipo 1</t>
  </si>
  <si>
    <t>Centro de enseñanza en vigilancia privada para 50 mujeres (Para cada participante curso total por 100 horas, profesor, certificado fisico y espacio debidamente adecuado)</t>
  </si>
  <si>
    <t>Estación de café 100 personas  (5 horas) </t>
  </si>
  <si>
    <t>Diseño y publicacion de post para redes sociales (8 post los cuales se postearan en Twitter, Instagram, y Facebook) por Medios Comunitaros Locales y se encuentre incluidos en Ia base de medios comunitarios que publica el Instituto Distrital de Ia ParticipaciOn y Acción Comunal - IDPAC en cumplimiento de Ia ResoluciOn Nro. 095 de 2018.</t>
  </si>
  <si>
    <t>espacios clases</t>
  </si>
  <si>
    <t xml:space="preserve">Bolsa a monto agotable en cualquier componente, para el alquiler de buses, camiones, vans,recarga de bus eléctrico (electrolinera), pasajes de servicio publicos y/o recargas,  entre otros, requeridos para la ejecución del contrato, debido a que la convocatoria se hara en las 12 UPZ. Beneficio de la comunidad y seran presentados por el operador para parobacion del comite tecnico de seguimeinto conforme se estipula en el anexo tecnico  </t>
  </si>
  <si>
    <t>B2 NETWORKS</t>
  </si>
  <si>
    <t>ITEMS NO OFERTABLES</t>
  </si>
  <si>
    <t xml:space="preserve">Bolsa a monto agotable en cualquier componente, para el alquiler de buses, camiones, vans, recarga de bus eléctrico (electrolinera), pasajes de servicio publicos y/o recargas,  entre otros, requeridos para la ejecución del contrato, debido a que la convocatoria se hara en las 12 UPZ. Beneficio de la comunidad y seran presentados por el operador para parobacion del comite tecnico de seguimeinto conforme se estipula en el anexo tecnico  </t>
  </si>
  <si>
    <t>FUNDACION DE EDUCACION SAN JOSE</t>
  </si>
  <si>
    <r>
      <t xml:space="preserve">Rubro fortalecimiento a (15) organizaciones que realizan labores de cuidado comunitario. </t>
    </r>
    <r>
      <rPr>
        <sz val="10"/>
        <color rgb="FFFF0000"/>
        <rFont val="Arial"/>
        <family val="2"/>
      </rPr>
      <t>Compra de insumos para fortalecer actividades de cuidado comunitario.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</si>
</sst>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3" formatCode="_-* #,##0.00_-;\-* #,##0.00_-;_-* &quot;-&quot;??_-;_-@_-"/>
    <numFmt numFmtId="164" formatCode="_-* #,##0.00\ &quot;€&quot;_-;\-* #,##0.00\ &quot;€&quot;_-;_-* &quot;-&quot;??\ &quot;€&quot;_-;_-@_-"/>
    <numFmt numFmtId="165" formatCode="_-&quot;$&quot;\ * #,##0_-;\-&quot;$&quot;\ * #,##0_-;_-&quot;$&quot;\ * &quot;-&quot;??_-;_-@"/>
    <numFmt numFmtId="166" formatCode="[$ $]#,##0"/>
    <numFmt numFmtId="167" formatCode="&quot;$&quot;\ #,##0.00"/>
    <numFmt numFmtId="168" formatCode="_-[$$-240A]\ * #,##0.00_-;\-[$$-240A]\ * #,##0.00_-;_-[$$-240A]\ * &quot;-&quot;??_-;_-@_-"/>
    <numFmt numFmtId="169" formatCode="&quot;$&quot;\ #,##0"/>
    <numFmt numFmtId="170" formatCode="[$$-240A]\ #,##0"/>
    <numFmt numFmtId="171" formatCode="[$$-240A]\ #,##0.00"/>
    <numFmt numFmtId="172" formatCode="#,##0.00\ &quot;€&quot;"/>
    <numFmt numFmtId="173" formatCode="_-[$$-240A]\ * #,##0_-;\-[$$-240A]\ * #,##0_-;_-[$$-240A]\ * &quot;-&quot;??_-;_-@_-"/>
    <numFmt numFmtId="174" formatCode="[$ $]#,##0.0"/>
    <numFmt numFmtId="175" formatCode="_-* #,##0\ &quot;€&quot;_-;\-* #,##0\ &quot;€&quot;_-;_-* &quot;-&quot;??\ &quot;€&quot;_-;_-@_-"/>
  </numFmts>
  <fonts count="14">
    <font>
      <sz val="11"/>
      <color theme="1"/>
      <name val="aptos narrow"/>
      <scheme val="minor"/>
    </font>
    <font>
      <sz val="11"/>
      <color theme="1"/>
      <name val="aptos narrow"/>
      <family val="2"/>
      <scheme val="minor"/>
    </font>
    <font>
      <b/>
      <sz val="10"/>
      <color theme="1"/>
      <name val="Arial"/>
      <family val="2"/>
    </font>
    <font>
      <sz val="10"/>
      <name val="Arial"/>
      <family val="2"/>
    </font>
    <font>
      <sz val="10"/>
      <color theme="1"/>
      <name val="Arial"/>
      <family val="2"/>
    </font>
    <font>
      <b/>
      <sz val="10"/>
      <color rgb="FF000000"/>
      <name val="Arial"/>
      <family val="2"/>
    </font>
    <font>
      <sz val="10"/>
      <color rgb="FF000000"/>
      <name val="Arial"/>
      <family val="2"/>
    </font>
    <font>
      <b/>
      <sz val="10"/>
      <name val="Arial"/>
      <family val="2"/>
    </font>
    <font>
      <sz val="10"/>
      <color rgb="FF242424"/>
      <name val="Arial"/>
      <family val="2"/>
    </font>
    <font>
      <sz val="11"/>
      <color theme="1"/>
      <name val="aptos narrow"/>
      <family val="2"/>
      <scheme val="minor"/>
    </font>
    <font>
      <u/>
      <sz val="11"/>
      <color theme="10"/>
      <name val="aptos narrow"/>
      <family val="2"/>
      <scheme val="minor"/>
    </font>
    <font>
      <sz val="10"/>
      <color rgb="FFFF0000"/>
      <name val="Arial"/>
      <family val="2"/>
    </font>
    <font>
      <sz val="11"/>
      <color theme="1"/>
      <name val="aptos narrow"/>
      <scheme val="minor"/>
    </font>
    <font>
      <u/>
      <sz val="10"/>
      <color theme="10"/>
      <name val="Arial"/>
      <family val="2"/>
    </font>
  </fonts>
  <fills count="40">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FFFFF"/>
        <bgColor rgb="FF000000"/>
      </patternFill>
    </fill>
    <fill>
      <patternFill patternType="solid">
        <fgColor theme="0"/>
        <bgColor indexed="64"/>
      </patternFill>
    </fill>
    <fill>
      <patternFill patternType="solid">
        <fgColor theme="0"/>
        <bgColor rgb="FFF2F2F2"/>
      </patternFill>
    </fill>
    <fill>
      <patternFill patternType="solid">
        <fgColor rgb="FFFEFE82"/>
        <bgColor rgb="FFC1F0C8"/>
      </patternFill>
    </fill>
    <fill>
      <patternFill patternType="solid">
        <fgColor rgb="FFFEFE82"/>
        <bgColor indexed="64"/>
      </patternFill>
    </fill>
    <fill>
      <patternFill patternType="solid">
        <fgColor theme="0"/>
        <bgColor rgb="FFC1F0C8"/>
      </patternFill>
    </fill>
    <fill>
      <patternFill patternType="solid">
        <fgColor rgb="FFFF0000"/>
        <bgColor indexed="64"/>
      </patternFill>
    </fill>
    <fill>
      <patternFill patternType="solid">
        <fgColor rgb="FFFF0000"/>
        <bgColor rgb="FFFFFF00"/>
      </patternFill>
    </fill>
    <fill>
      <patternFill patternType="solid">
        <fgColor rgb="FFFFFF00"/>
        <bgColor indexed="64"/>
      </patternFill>
    </fill>
    <fill>
      <patternFill patternType="solid">
        <fgColor theme="0"/>
        <bgColor rgb="FF000000"/>
      </patternFill>
    </fill>
    <fill>
      <patternFill patternType="solid">
        <fgColor rgb="FFDBE9F7"/>
        <bgColor rgb="FFDBE9F7"/>
      </patternFill>
    </fill>
    <fill>
      <patternFill patternType="solid">
        <fgColor rgb="FFCAEDFB"/>
        <bgColor rgb="FFCAEDFB"/>
      </patternFill>
    </fill>
    <fill>
      <patternFill patternType="solid">
        <fgColor theme="0"/>
        <bgColor rgb="FFDBE9F7"/>
      </patternFill>
    </fill>
    <fill>
      <patternFill patternType="solid">
        <fgColor rgb="FFCCECFF"/>
        <bgColor indexed="64"/>
      </patternFill>
    </fill>
    <fill>
      <patternFill patternType="solid">
        <fgColor theme="7" tint="0.79998168889431442"/>
        <bgColor rgb="FFDBE9F7"/>
      </patternFill>
    </fill>
    <fill>
      <patternFill patternType="solid">
        <fgColor theme="7" tint="0.79998168889431442"/>
        <bgColor rgb="FFCFE2F3"/>
      </patternFill>
    </fill>
    <fill>
      <patternFill patternType="solid">
        <fgColor theme="4" tint="0.79998168889431442"/>
        <bgColor rgb="FF60CBF3"/>
      </patternFill>
    </fill>
    <fill>
      <patternFill patternType="solid">
        <fgColor theme="4" tint="0.79998168889431442"/>
        <bgColor indexed="64"/>
      </patternFill>
    </fill>
    <fill>
      <patternFill patternType="solid">
        <fgColor rgb="FF92D050"/>
        <bgColor indexed="64"/>
      </patternFill>
    </fill>
    <fill>
      <patternFill patternType="solid">
        <fgColor theme="0" tint="-0.249977111117893"/>
        <bgColor indexed="64"/>
      </patternFill>
    </fill>
    <fill>
      <patternFill patternType="solid">
        <fgColor theme="0"/>
        <bgColor rgb="FFFFFFFF"/>
      </patternFill>
    </fill>
    <fill>
      <patternFill patternType="solid">
        <fgColor theme="0" tint="-0.34998626667073579"/>
        <bgColor indexed="64"/>
      </patternFill>
    </fill>
    <fill>
      <patternFill patternType="solid">
        <fgColor theme="9"/>
        <bgColor theme="0"/>
      </patternFill>
    </fill>
    <fill>
      <patternFill patternType="solid">
        <fgColor theme="9"/>
        <bgColor indexed="64"/>
      </patternFill>
    </fill>
    <fill>
      <patternFill patternType="solid">
        <fgColor theme="9"/>
        <bgColor rgb="FFFFFFFF"/>
      </patternFill>
    </fill>
    <fill>
      <patternFill patternType="solid">
        <fgColor theme="9" tint="0.39997558519241921"/>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rgb="FFFEFE82"/>
        <bgColor rgb="FFDBE9F7"/>
      </patternFill>
    </fill>
    <fill>
      <patternFill patternType="solid">
        <fgColor theme="7" tint="0.79998168889431442"/>
        <bgColor indexed="64"/>
      </patternFill>
    </fill>
    <fill>
      <patternFill patternType="solid">
        <fgColor theme="9" tint="0.59999389629810485"/>
        <bgColor rgb="FFC1F0C8"/>
      </patternFill>
    </fill>
    <fill>
      <patternFill patternType="solid">
        <fgColor theme="5" tint="0.39997558519241921"/>
        <bgColor rgb="FFC1F0C8"/>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39997558519241921"/>
        <bgColor rgb="FFC1F0C8"/>
      </patternFill>
    </fill>
    <fill>
      <patternFill patternType="solid">
        <fgColor theme="2"/>
        <bgColor indexed="64"/>
      </patternFill>
    </fill>
  </fills>
  <borders count="6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thin">
        <color rgb="FF000000"/>
      </right>
      <top/>
      <bottom/>
      <diagonal/>
    </border>
    <border>
      <left style="thin">
        <color rgb="FF000000"/>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rgb="FF000000"/>
      </bottom>
      <diagonal/>
    </border>
    <border>
      <left/>
      <right style="thin">
        <color indexed="64"/>
      </right>
      <top/>
      <bottom style="thin">
        <color rgb="FF000000"/>
      </bottom>
      <diagonal/>
    </border>
    <border>
      <left style="thin">
        <color indexed="64"/>
      </left>
      <right style="thin">
        <color indexed="64"/>
      </right>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bottom/>
      <diagonal/>
    </border>
    <border>
      <left/>
      <right style="thin">
        <color indexed="64"/>
      </right>
      <top/>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thin">
        <color rgb="FF000000"/>
      </bottom>
      <diagonal/>
    </border>
    <border>
      <left/>
      <right style="medium">
        <color rgb="FF000000"/>
      </right>
      <top/>
      <bottom style="thin">
        <color rgb="FF000000"/>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
      <left/>
      <right style="thin">
        <color rgb="FF000000"/>
      </right>
      <top style="thin">
        <color indexed="64"/>
      </top>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style="thin">
        <color indexed="64"/>
      </right>
      <top/>
      <bottom style="thin">
        <color rgb="FF000000"/>
      </bottom>
      <diagonal/>
    </border>
    <border>
      <left/>
      <right/>
      <top style="thin">
        <color indexed="64"/>
      </top>
      <bottom style="thin">
        <color indexed="64"/>
      </bottom>
      <diagonal/>
    </border>
    <border>
      <left style="thin">
        <color rgb="FF000000"/>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bottom style="thin">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s>
  <cellStyleXfs count="6">
    <xf numFmtId="0" fontId="0" fillId="0" borderId="0"/>
    <xf numFmtId="43" fontId="1" fillId="0" borderId="0" applyFont="0" applyFill="0" applyBorder="0" applyAlignment="0" applyProtection="0"/>
    <xf numFmtId="164" fontId="9" fillId="0" borderId="0" applyFont="0" applyFill="0" applyBorder="0" applyAlignment="0" applyProtection="0"/>
    <xf numFmtId="0" fontId="10" fillId="0" borderId="0" applyNumberFormat="0" applyFill="0" applyBorder="0" applyAlignment="0" applyProtection="0"/>
    <xf numFmtId="42" fontId="9" fillId="0" borderId="0" applyFont="0" applyFill="0" applyBorder="0" applyAlignment="0" applyProtection="0"/>
    <xf numFmtId="9" fontId="12" fillId="0" borderId="0" applyFont="0" applyFill="0" applyBorder="0" applyAlignment="0" applyProtection="0"/>
  </cellStyleXfs>
  <cellXfs count="868">
    <xf numFmtId="0" fontId="0" fillId="0" borderId="0" xfId="0"/>
    <xf numFmtId="0" fontId="4" fillId="0" borderId="0" xfId="0" applyFont="1"/>
    <xf numFmtId="0" fontId="4" fillId="2" borderId="4" xfId="0" applyFont="1" applyFill="1" applyBorder="1" applyAlignment="1">
      <alignment horizontal="center" vertical="center"/>
    </xf>
    <xf numFmtId="0" fontId="3" fillId="0" borderId="4" xfId="0" applyFont="1" applyBorder="1" applyAlignment="1">
      <alignment horizontal="left" vertical="center" wrapText="1"/>
    </xf>
    <xf numFmtId="0" fontId="6" fillId="5" borderId="4" xfId="0" applyFont="1" applyFill="1" applyBorder="1" applyAlignment="1">
      <alignment horizontal="center" vertical="center" wrapText="1"/>
    </xf>
    <xf numFmtId="0" fontId="6" fillId="0" borderId="4" xfId="0" applyFont="1" applyBorder="1" applyAlignment="1">
      <alignment horizontal="center" vertical="center" wrapText="1"/>
    </xf>
    <xf numFmtId="166" fontId="6" fillId="0" borderId="4" xfId="0" applyNumberFormat="1" applyFont="1" applyBorder="1" applyAlignment="1">
      <alignment horizontal="center" vertical="center" wrapText="1"/>
    </xf>
    <xf numFmtId="0" fontId="4" fillId="0" borderId="4" xfId="0" applyFont="1" applyBorder="1" applyAlignment="1">
      <alignment horizontal="center" vertical="center"/>
    </xf>
    <xf numFmtId="0" fontId="4" fillId="5" borderId="4" xfId="0" applyFont="1" applyFill="1" applyBorder="1" applyAlignment="1">
      <alignment horizontal="center" vertical="center"/>
    </xf>
    <xf numFmtId="0" fontId="4" fillId="0" borderId="0" xfId="0" applyFont="1" applyAlignment="1">
      <alignment vertical="center"/>
    </xf>
    <xf numFmtId="0" fontId="4" fillId="0" borderId="13" xfId="0" applyFont="1" applyBorder="1"/>
    <xf numFmtId="0" fontId="4" fillId="5" borderId="0" xfId="0" applyFont="1" applyFill="1"/>
    <xf numFmtId="0" fontId="6" fillId="0" borderId="4" xfId="0" applyFont="1" applyBorder="1" applyAlignment="1">
      <alignment horizontal="left" vertical="center" wrapText="1"/>
    </xf>
    <xf numFmtId="0" fontId="4" fillId="2" borderId="4" xfId="0" applyFont="1" applyFill="1" applyBorder="1" applyAlignment="1">
      <alignment horizontal="center" vertical="center" wrapText="1"/>
    </xf>
    <xf numFmtId="0" fontId="4" fillId="2" borderId="4" xfId="0" applyFont="1" applyFill="1" applyBorder="1" applyAlignment="1">
      <alignment horizontal="left" vertical="center" wrapText="1"/>
    </xf>
    <xf numFmtId="0" fontId="4" fillId="5" borderId="4" xfId="0" applyFont="1" applyFill="1" applyBorder="1" applyAlignment="1">
      <alignment horizontal="left" vertical="center" wrapText="1"/>
    </xf>
    <xf numFmtId="0" fontId="4" fillId="2" borderId="1" xfId="0" applyFont="1" applyFill="1" applyBorder="1" applyAlignment="1">
      <alignment horizontal="center" vertical="center"/>
    </xf>
    <xf numFmtId="0" fontId="6" fillId="0" borderId="5" xfId="0" applyFont="1" applyBorder="1" applyAlignment="1">
      <alignment horizontal="center" vertical="center" wrapText="1"/>
    </xf>
    <xf numFmtId="0" fontId="6" fillId="0" borderId="12" xfId="0" applyFont="1" applyBorder="1" applyAlignment="1">
      <alignment horizontal="center" vertical="center" wrapText="1"/>
    </xf>
    <xf numFmtId="0" fontId="4" fillId="0" borderId="4" xfId="0" applyFont="1" applyBorder="1" applyAlignment="1">
      <alignment horizontal="center" vertical="center" wrapText="1"/>
    </xf>
    <xf numFmtId="0" fontId="4" fillId="2" borderId="14" xfId="0" applyFont="1" applyFill="1" applyBorder="1" applyAlignment="1">
      <alignment horizontal="center" vertical="center"/>
    </xf>
    <xf numFmtId="166" fontId="6" fillId="0" borderId="12" xfId="0" applyNumberFormat="1" applyFont="1" applyBorder="1" applyAlignment="1">
      <alignment horizontal="center" vertical="center" wrapText="1"/>
    </xf>
    <xf numFmtId="0" fontId="4" fillId="2" borderId="13" xfId="0" applyFont="1" applyFill="1" applyBorder="1"/>
    <xf numFmtId="0" fontId="4" fillId="5" borderId="4" xfId="0" applyFont="1" applyFill="1" applyBorder="1" applyAlignment="1">
      <alignment horizontal="center" vertical="center" wrapText="1"/>
    </xf>
    <xf numFmtId="0" fontId="4" fillId="0" borderId="0" xfId="0" applyFont="1" applyAlignment="1">
      <alignment horizontal="center" vertical="center"/>
    </xf>
    <xf numFmtId="0" fontId="4" fillId="0" borderId="3" xfId="0" applyFont="1" applyBorder="1" applyAlignment="1">
      <alignment horizontal="center" vertical="center" wrapText="1"/>
    </xf>
    <xf numFmtId="0" fontId="4" fillId="2" borderId="5" xfId="0" applyFont="1" applyFill="1" applyBorder="1" applyAlignment="1">
      <alignment horizontal="center" vertical="center"/>
    </xf>
    <xf numFmtId="0" fontId="4" fillId="0" borderId="16" xfId="0" applyFont="1" applyBorder="1" applyAlignment="1">
      <alignment horizontal="center" vertical="center" wrapText="1"/>
    </xf>
    <xf numFmtId="0" fontId="4" fillId="5" borderId="16" xfId="0" applyFont="1" applyFill="1" applyBorder="1" applyAlignment="1">
      <alignment horizontal="center" vertical="center" wrapText="1"/>
    </xf>
    <xf numFmtId="0" fontId="4" fillId="0" borderId="16" xfId="0" applyFont="1" applyBorder="1" applyAlignment="1">
      <alignment horizontal="center" wrapText="1"/>
    </xf>
    <xf numFmtId="0" fontId="4" fillId="0" borderId="16" xfId="0" applyFont="1" applyBorder="1" applyAlignment="1">
      <alignment horizontal="left" vertical="center" wrapText="1"/>
    </xf>
    <xf numFmtId="0" fontId="6" fillId="0" borderId="16"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16" xfId="0" applyFont="1" applyFill="1" applyBorder="1" applyAlignment="1">
      <alignment horizontal="left" vertical="center" wrapText="1"/>
    </xf>
    <xf numFmtId="0" fontId="4" fillId="0" borderId="0" xfId="0" applyFont="1" applyAlignment="1">
      <alignment horizontal="center"/>
    </xf>
    <xf numFmtId="0" fontId="6" fillId="5" borderId="4" xfId="0" applyFont="1" applyFill="1" applyBorder="1" applyAlignment="1">
      <alignment horizontal="left" vertical="center" wrapText="1"/>
    </xf>
    <xf numFmtId="0" fontId="6" fillId="5" borderId="12" xfId="0" applyFont="1" applyFill="1" applyBorder="1" applyAlignment="1">
      <alignment horizontal="center" vertical="center" wrapText="1"/>
    </xf>
    <xf numFmtId="0" fontId="4" fillId="0" borderId="4" xfId="0" applyFont="1" applyBorder="1" applyAlignment="1">
      <alignment vertical="center" wrapText="1"/>
    </xf>
    <xf numFmtId="0" fontId="4" fillId="0" borderId="4" xfId="0" applyFont="1" applyBorder="1" applyAlignment="1">
      <alignment horizontal="center"/>
    </xf>
    <xf numFmtId="0" fontId="6" fillId="13" borderId="5" xfId="0" applyFont="1" applyFill="1" applyBorder="1" applyAlignment="1">
      <alignment horizontal="center" vertical="center" wrapText="1"/>
    </xf>
    <xf numFmtId="0" fontId="6" fillId="3" borderId="16" xfId="0" applyFont="1" applyFill="1" applyBorder="1" applyAlignment="1">
      <alignment horizontal="left" vertical="center" wrapText="1"/>
    </xf>
    <xf numFmtId="0" fontId="6" fillId="3" borderId="17" xfId="0" applyFont="1" applyFill="1" applyBorder="1" applyAlignment="1">
      <alignment horizontal="left" vertical="center" wrapText="1"/>
    </xf>
    <xf numFmtId="0" fontId="6" fillId="13" borderId="15" xfId="0" applyFont="1" applyFill="1" applyBorder="1" applyAlignment="1">
      <alignment horizontal="center" vertical="center" wrapText="1"/>
    </xf>
    <xf numFmtId="0" fontId="6" fillId="0" borderId="16" xfId="0" applyFont="1" applyBorder="1" applyAlignment="1">
      <alignment horizontal="left" vertical="center" wrapText="1"/>
    </xf>
    <xf numFmtId="0" fontId="8" fillId="0" borderId="4"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6" xfId="0" applyFont="1" applyBorder="1" applyAlignment="1">
      <alignment horizontal="left" vertical="top" wrapText="1"/>
    </xf>
    <xf numFmtId="0" fontId="6" fillId="0" borderId="10" xfId="0" applyFont="1" applyBorder="1" applyAlignment="1">
      <alignment horizontal="left" vertical="center" wrapText="1"/>
    </xf>
    <xf numFmtId="0" fontId="6" fillId="0" borderId="15" xfId="0" applyFont="1" applyBorder="1" applyAlignment="1">
      <alignment horizontal="left" vertical="center" wrapText="1"/>
    </xf>
    <xf numFmtId="0" fontId="2" fillId="18" borderId="4" xfId="0" applyFont="1" applyFill="1" applyBorder="1" applyAlignment="1">
      <alignment horizontal="center" vertical="center" wrapText="1"/>
    </xf>
    <xf numFmtId="0" fontId="2" fillId="18" borderId="4" xfId="0" applyFont="1" applyFill="1" applyBorder="1" applyAlignment="1">
      <alignment horizontal="center" vertical="center"/>
    </xf>
    <xf numFmtId="0" fontId="4" fillId="0" borderId="13" xfId="0" applyFont="1" applyBorder="1" applyAlignment="1">
      <alignment vertical="center"/>
    </xf>
    <xf numFmtId="166" fontId="6" fillId="5" borderId="1" xfId="0" applyNumberFormat="1" applyFont="1" applyFill="1" applyBorder="1" applyAlignment="1">
      <alignment horizontal="center" vertical="center" wrapText="1"/>
    </xf>
    <xf numFmtId="0" fontId="4" fillId="2" borderId="12" xfId="0" applyFont="1" applyFill="1" applyBorder="1" applyAlignment="1">
      <alignment horizontal="left" vertical="center" wrapText="1"/>
    </xf>
    <xf numFmtId="0" fontId="3" fillId="4" borderId="18" xfId="0" applyFont="1" applyFill="1" applyBorder="1" applyAlignment="1">
      <alignment horizontal="center" wrapText="1"/>
    </xf>
    <xf numFmtId="0" fontId="4" fillId="5" borderId="1" xfId="0" applyFont="1" applyFill="1" applyBorder="1" applyAlignment="1">
      <alignment horizontal="left" vertical="center" wrapText="1"/>
    </xf>
    <xf numFmtId="0" fontId="4" fillId="2" borderId="17" xfId="0" applyFont="1" applyFill="1" applyBorder="1" applyAlignment="1">
      <alignment horizontal="left" vertical="center" wrapText="1"/>
    </xf>
    <xf numFmtId="0" fontId="4" fillId="5" borderId="5" xfId="0" applyFont="1" applyFill="1" applyBorder="1" applyAlignment="1">
      <alignment horizontal="left" vertical="center" wrapText="1"/>
    </xf>
    <xf numFmtId="0" fontId="4" fillId="0" borderId="13" xfId="0" applyFont="1" applyBorder="1" applyAlignment="1">
      <alignment horizontal="center" vertical="center" wrapText="1"/>
    </xf>
    <xf numFmtId="43" fontId="4" fillId="0" borderId="13" xfId="1" applyFont="1" applyFill="1" applyBorder="1"/>
    <xf numFmtId="43" fontId="4" fillId="0" borderId="13" xfId="0" applyNumberFormat="1" applyFont="1" applyBorder="1"/>
    <xf numFmtId="0" fontId="2" fillId="0" borderId="13" xfId="0" applyFont="1" applyBorder="1" applyAlignment="1">
      <alignment horizontal="center" vertical="center" wrapText="1"/>
    </xf>
    <xf numFmtId="0" fontId="4" fillId="0" borderId="13" xfId="0" applyFont="1" applyBorder="1" applyAlignment="1">
      <alignment wrapText="1"/>
    </xf>
    <xf numFmtId="4" fontId="4" fillId="0" borderId="13" xfId="0" applyNumberFormat="1" applyFont="1" applyBorder="1" applyAlignment="1">
      <alignment vertical="center"/>
    </xf>
    <xf numFmtId="0" fontId="4" fillId="0" borderId="13" xfId="0" applyFont="1" applyBorder="1" applyAlignment="1">
      <alignment vertical="center" wrapText="1"/>
    </xf>
    <xf numFmtId="166" fontId="4" fillId="0" borderId="13" xfId="0" applyNumberFormat="1" applyFont="1" applyBorder="1"/>
    <xf numFmtId="0" fontId="4" fillId="0" borderId="13" xfId="0" applyFont="1" applyBorder="1" applyAlignment="1">
      <alignment horizontal="center" wrapText="1"/>
    </xf>
    <xf numFmtId="4" fontId="4" fillId="0" borderId="13" xfId="0" applyNumberFormat="1" applyFont="1" applyBorder="1"/>
    <xf numFmtId="0" fontId="6" fillId="5" borderId="12" xfId="0" applyFont="1" applyFill="1" applyBorder="1" applyAlignment="1">
      <alignment horizontal="left" vertical="center" wrapText="1"/>
    </xf>
    <xf numFmtId="0" fontId="2" fillId="17" borderId="4" xfId="0" applyFont="1" applyFill="1" applyBorder="1" applyAlignment="1">
      <alignment horizontal="center" vertical="center" wrapText="1"/>
    </xf>
    <xf numFmtId="0" fontId="2" fillId="17" borderId="4" xfId="0" applyFont="1" applyFill="1" applyBorder="1" applyAlignment="1">
      <alignment horizontal="center" vertical="center"/>
    </xf>
    <xf numFmtId="0" fontId="2" fillId="17" borderId="1" xfId="0" applyFont="1" applyFill="1" applyBorder="1" applyAlignment="1">
      <alignment horizontal="center" vertical="center" wrapText="1"/>
    </xf>
    <xf numFmtId="0" fontId="4" fillId="0" borderId="5" xfId="0" applyFont="1" applyBorder="1" applyAlignment="1">
      <alignment horizontal="center" vertical="center"/>
    </xf>
    <xf numFmtId="0" fontId="4"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6" fillId="0" borderId="17" xfId="0" applyFont="1" applyBorder="1" applyAlignment="1">
      <alignment horizontal="center" wrapText="1"/>
    </xf>
    <xf numFmtId="0" fontId="3" fillId="13" borderId="13" xfId="0" applyFont="1" applyFill="1" applyBorder="1" applyAlignment="1">
      <alignment vertical="center" wrapText="1"/>
    </xf>
    <xf numFmtId="0" fontId="3" fillId="0" borderId="12" xfId="0" applyFont="1" applyBorder="1" applyAlignment="1">
      <alignment vertical="center" wrapText="1"/>
    </xf>
    <xf numFmtId="0" fontId="4" fillId="2" borderId="6" xfId="0" applyFont="1" applyFill="1" applyBorder="1" applyAlignment="1">
      <alignment horizontal="center" vertical="center"/>
    </xf>
    <xf numFmtId="0" fontId="4" fillId="0" borderId="4" xfId="0" applyFont="1" applyBorder="1" applyAlignment="1">
      <alignment horizontal="left" vertical="center" wrapText="1"/>
    </xf>
    <xf numFmtId="0" fontId="2" fillId="19" borderId="4" xfId="0" applyFont="1" applyFill="1" applyBorder="1" applyAlignment="1">
      <alignment horizontal="center" vertical="center" wrapText="1"/>
    </xf>
    <xf numFmtId="0" fontId="4" fillId="2" borderId="12" xfId="0" applyFont="1" applyFill="1" applyBorder="1" applyAlignment="1">
      <alignment horizontal="center" vertical="center"/>
    </xf>
    <xf numFmtId="0" fontId="6" fillId="0" borderId="12" xfId="0" applyFont="1" applyBorder="1" applyAlignment="1">
      <alignment horizontal="left" vertical="center" wrapText="1"/>
    </xf>
    <xf numFmtId="0" fontId="3" fillId="0" borderId="12" xfId="0" applyFont="1" applyBorder="1" applyAlignment="1">
      <alignment horizontal="left" vertical="center" wrapText="1"/>
    </xf>
    <xf numFmtId="0" fontId="4" fillId="17" borderId="14" xfId="0" applyFont="1" applyFill="1" applyBorder="1" applyAlignment="1">
      <alignment horizontal="center" vertical="center"/>
    </xf>
    <xf numFmtId="0" fontId="5" fillId="17" borderId="16" xfId="0" applyFont="1" applyFill="1" applyBorder="1" applyAlignment="1">
      <alignment horizontal="center" vertical="center" wrapText="1"/>
    </xf>
    <xf numFmtId="167" fontId="5" fillId="17" borderId="16" xfId="0" applyNumberFormat="1" applyFont="1" applyFill="1" applyBorder="1" applyAlignment="1">
      <alignment horizontal="center" vertical="center" wrapText="1"/>
    </xf>
    <xf numFmtId="167" fontId="5" fillId="17" borderId="17" xfId="0" applyNumberFormat="1" applyFont="1" applyFill="1" applyBorder="1" applyAlignment="1">
      <alignment horizontal="center" vertical="center" wrapText="1"/>
    </xf>
    <xf numFmtId="167" fontId="5" fillId="17" borderId="22" xfId="0" applyNumberFormat="1" applyFont="1" applyFill="1" applyBorder="1" applyAlignment="1">
      <alignment horizontal="center" vertical="center" wrapText="1"/>
    </xf>
    <xf numFmtId="0" fontId="2" fillId="17" borderId="5" xfId="0" applyFont="1" applyFill="1" applyBorder="1" applyAlignment="1">
      <alignment horizontal="center" vertical="center" wrapText="1"/>
    </xf>
    <xf numFmtId="0" fontId="2" fillId="17" borderId="5" xfId="0" applyFont="1" applyFill="1" applyBorder="1" applyAlignment="1">
      <alignment horizontal="center" vertical="center"/>
    </xf>
    <xf numFmtId="0" fontId="2" fillId="17" borderId="6" xfId="0" applyFont="1" applyFill="1" applyBorder="1" applyAlignment="1">
      <alignment horizontal="center" vertical="center" wrapText="1"/>
    </xf>
    <xf numFmtId="0" fontId="7" fillId="0" borderId="13" xfId="0" applyFont="1" applyBorder="1"/>
    <xf numFmtId="0" fontId="4" fillId="0" borderId="5" xfId="0" applyFont="1" applyBorder="1" applyAlignment="1">
      <alignment horizontal="left" vertical="center" wrapText="1"/>
    </xf>
    <xf numFmtId="0" fontId="4" fillId="0" borderId="14" xfId="0" applyFont="1" applyBorder="1" applyAlignment="1">
      <alignment horizontal="left" vertical="center" wrapText="1"/>
    </xf>
    <xf numFmtId="0" fontId="4" fillId="2" borderId="12" xfId="0" applyFont="1" applyFill="1" applyBorder="1" applyAlignment="1">
      <alignment horizontal="center" vertical="center" wrapText="1"/>
    </xf>
    <xf numFmtId="169" fontId="6" fillId="0" borderId="12" xfId="0" applyNumberFormat="1" applyFont="1" applyBorder="1" applyAlignment="1">
      <alignment horizontal="center" vertical="center" wrapText="1"/>
    </xf>
    <xf numFmtId="169" fontId="6" fillId="0" borderId="4" xfId="0" applyNumberFormat="1" applyFont="1" applyBorder="1" applyAlignment="1">
      <alignment horizontal="center" vertical="center" wrapText="1"/>
    </xf>
    <xf numFmtId="0" fontId="4" fillId="0" borderId="0" xfId="0" applyFont="1" applyAlignment="1">
      <alignment wrapText="1"/>
    </xf>
    <xf numFmtId="166" fontId="6" fillId="5" borderId="4" xfId="0" applyNumberFormat="1" applyFont="1" applyFill="1" applyBorder="1" applyAlignment="1">
      <alignment horizontal="center" vertical="center" wrapText="1"/>
    </xf>
    <xf numFmtId="0" fontId="3" fillId="0" borderId="3" xfId="0" applyFont="1" applyBorder="1" applyAlignment="1">
      <alignment horizontal="left" vertical="center" wrapText="1"/>
    </xf>
    <xf numFmtId="1" fontId="6" fillId="0" borderId="13" xfId="0" applyNumberFormat="1" applyFont="1" applyBorder="1" applyAlignment="1">
      <alignment wrapText="1"/>
    </xf>
    <xf numFmtId="0" fontId="2" fillId="18" borderId="12" xfId="0" applyFont="1" applyFill="1" applyBorder="1" applyAlignment="1">
      <alignment horizontal="center" vertical="center" wrapText="1"/>
    </xf>
    <xf numFmtId="0" fontId="2" fillId="18" borderId="12" xfId="0" applyFont="1" applyFill="1" applyBorder="1" applyAlignment="1">
      <alignment horizontal="center" vertical="center"/>
    </xf>
    <xf numFmtId="0" fontId="2" fillId="19" borderId="12" xfId="0" applyFont="1" applyFill="1" applyBorder="1" applyAlignment="1">
      <alignment horizontal="center" vertical="center" wrapText="1"/>
    </xf>
    <xf numFmtId="0" fontId="3" fillId="5" borderId="4" xfId="0" applyFont="1" applyFill="1" applyBorder="1" applyAlignment="1">
      <alignment horizontal="left" vertical="center" wrapText="1"/>
    </xf>
    <xf numFmtId="0" fontId="6" fillId="0" borderId="3" xfId="0" applyFont="1" applyBorder="1" applyAlignment="1">
      <alignment horizontal="center" vertical="center" wrapText="1"/>
    </xf>
    <xf numFmtId="0" fontId="4" fillId="0" borderId="4" xfId="0" applyFont="1" applyBorder="1" applyAlignment="1">
      <alignment horizontal="center" wrapText="1"/>
    </xf>
    <xf numFmtId="0" fontId="4" fillId="0" borderId="15" xfId="0" applyFont="1" applyBorder="1" applyAlignment="1">
      <alignment horizontal="center" wrapText="1"/>
    </xf>
    <xf numFmtId="0" fontId="3" fillId="0" borderId="5" xfId="0" applyFont="1" applyBorder="1" applyAlignment="1">
      <alignment horizontal="left" vertical="center" wrapText="1"/>
    </xf>
    <xf numFmtId="0" fontId="4" fillId="0" borderId="5" xfId="0" applyFont="1" applyBorder="1" applyAlignment="1">
      <alignment horizontal="center" vertical="center" wrapText="1"/>
    </xf>
    <xf numFmtId="166" fontId="6" fillId="0" borderId="5" xfId="0" applyNumberFormat="1" applyFont="1" applyBorder="1" applyAlignment="1">
      <alignment horizontal="center" vertical="center" wrapText="1"/>
    </xf>
    <xf numFmtId="166" fontId="4" fillId="0" borderId="0" xfId="0" applyNumberFormat="1" applyFont="1"/>
    <xf numFmtId="0" fontId="4" fillId="12" borderId="37" xfId="0" applyFont="1" applyFill="1" applyBorder="1" applyAlignment="1">
      <alignment horizontal="center" vertical="center" wrapText="1"/>
    </xf>
    <xf numFmtId="0" fontId="6" fillId="22" borderId="37" xfId="0" applyFont="1" applyFill="1" applyBorder="1" applyAlignment="1">
      <alignment horizontal="center" vertical="center" wrapText="1"/>
    </xf>
    <xf numFmtId="0" fontId="4" fillId="22" borderId="37" xfId="0" applyFont="1" applyFill="1" applyBorder="1" applyAlignment="1">
      <alignment horizontal="center"/>
    </xf>
    <xf numFmtId="0" fontId="4" fillId="0" borderId="38" xfId="0" applyFont="1" applyBorder="1"/>
    <xf numFmtId="0" fontId="4" fillId="0" borderId="39" xfId="0" applyFont="1" applyBorder="1" applyAlignment="1">
      <alignment horizontal="center" vertical="center"/>
    </xf>
    <xf numFmtId="0" fontId="4" fillId="0" borderId="41" xfId="0" applyFont="1" applyBorder="1" applyAlignment="1">
      <alignment horizontal="center"/>
    </xf>
    <xf numFmtId="0" fontId="4" fillId="0" borderId="40" xfId="0" applyFont="1" applyBorder="1" applyAlignment="1">
      <alignment horizontal="left"/>
    </xf>
    <xf numFmtId="0" fontId="4" fillId="0" borderId="36" xfId="0" applyFont="1" applyBorder="1" applyAlignment="1">
      <alignment horizontal="left"/>
    </xf>
    <xf numFmtId="166" fontId="5" fillId="23" borderId="4" xfId="0" applyNumberFormat="1" applyFont="1" applyFill="1" applyBorder="1" applyAlignment="1">
      <alignment horizontal="center" vertical="center" wrapText="1"/>
    </xf>
    <xf numFmtId="0" fontId="6" fillId="5" borderId="5" xfId="0" applyFont="1" applyFill="1" applyBorder="1" applyAlignment="1">
      <alignment horizontal="center" vertical="center" wrapText="1"/>
    </xf>
    <xf numFmtId="0" fontId="4" fillId="0" borderId="42" xfId="0" applyFont="1" applyBorder="1" applyAlignment="1">
      <alignment horizontal="center" vertical="center" wrapText="1"/>
    </xf>
    <xf numFmtId="169" fontId="6" fillId="0" borderId="5" xfId="0" applyNumberFormat="1" applyFont="1" applyBorder="1" applyAlignment="1">
      <alignment horizontal="center" vertical="center" wrapText="1"/>
    </xf>
    <xf numFmtId="0" fontId="4" fillId="5" borderId="12" xfId="0" applyFont="1" applyFill="1" applyBorder="1" applyAlignment="1">
      <alignment horizontal="left" vertical="center" wrapText="1"/>
    </xf>
    <xf numFmtId="0" fontId="3" fillId="0" borderId="1" xfId="0" applyFont="1" applyBorder="1" applyAlignment="1">
      <alignment horizontal="left" vertical="center" wrapText="1"/>
    </xf>
    <xf numFmtId="0" fontId="4" fillId="2" borderId="10" xfId="0" applyFont="1" applyFill="1" applyBorder="1" applyAlignment="1">
      <alignment horizontal="center" vertical="center"/>
    </xf>
    <xf numFmtId="0" fontId="4" fillId="23" borderId="13" xfId="0" applyFont="1" applyFill="1" applyBorder="1"/>
    <xf numFmtId="0" fontId="4" fillId="23" borderId="0" xfId="0" applyFont="1" applyFill="1"/>
    <xf numFmtId="0" fontId="4" fillId="2" borderId="11" xfId="0" applyFont="1" applyFill="1" applyBorder="1" applyAlignment="1">
      <alignment horizontal="center" vertical="center"/>
    </xf>
    <xf numFmtId="0" fontId="6" fillId="0" borderId="1" xfId="0" applyFont="1" applyBorder="1" applyAlignment="1">
      <alignment horizontal="left" vertical="center" wrapText="1"/>
    </xf>
    <xf numFmtId="0" fontId="6" fillId="0" borderId="43" xfId="0" applyFont="1" applyBorder="1" applyAlignment="1">
      <alignment wrapText="1"/>
    </xf>
    <xf numFmtId="0" fontId="6" fillId="0" borderId="10" xfId="0" applyFont="1" applyBorder="1" applyAlignment="1">
      <alignment wrapText="1"/>
    </xf>
    <xf numFmtId="0" fontId="6" fillId="0" borderId="30" xfId="0" applyFont="1" applyBorder="1" applyAlignment="1">
      <alignment wrapText="1"/>
    </xf>
    <xf numFmtId="0" fontId="6" fillId="4" borderId="35" xfId="0" applyFont="1" applyFill="1" applyBorder="1" applyAlignment="1">
      <alignment wrapText="1"/>
    </xf>
    <xf numFmtId="0" fontId="6" fillId="4" borderId="4" xfId="0" applyFont="1" applyFill="1" applyBorder="1" applyAlignment="1">
      <alignment wrapText="1"/>
    </xf>
    <xf numFmtId="0" fontId="3" fillId="5" borderId="5" xfId="0" applyFont="1" applyFill="1" applyBorder="1" applyAlignment="1">
      <alignment horizontal="left" vertical="center" wrapText="1"/>
    </xf>
    <xf numFmtId="0" fontId="4" fillId="0" borderId="16" xfId="0" applyFont="1" applyBorder="1" applyAlignment="1">
      <alignment horizontal="center"/>
    </xf>
    <xf numFmtId="0" fontId="4" fillId="0" borderId="16" xfId="0" applyFont="1" applyBorder="1" applyAlignment="1">
      <alignment horizontal="center" vertical="center"/>
    </xf>
    <xf numFmtId="168" fontId="4" fillId="0" borderId="16" xfId="0" applyNumberFormat="1" applyFont="1" applyBorder="1"/>
    <xf numFmtId="0" fontId="6" fillId="0" borderId="4" xfId="0" applyFont="1" applyBorder="1" applyAlignment="1">
      <alignment vertical="center" wrapText="1"/>
    </xf>
    <xf numFmtId="0" fontId="6" fillId="3" borderId="4" xfId="0" applyFont="1" applyFill="1" applyBorder="1" applyAlignment="1">
      <alignment vertical="center" wrapText="1"/>
    </xf>
    <xf numFmtId="0" fontId="4" fillId="0" borderId="13" xfId="0" applyFont="1" applyBorder="1" applyAlignment="1">
      <alignment horizontal="left"/>
    </xf>
    <xf numFmtId="0" fontId="4" fillId="10" borderId="13" xfId="0" applyFont="1" applyFill="1" applyBorder="1"/>
    <xf numFmtId="0" fontId="4" fillId="0" borderId="15" xfId="0" applyFont="1" applyBorder="1" applyAlignment="1">
      <alignment horizontal="center" vertical="center"/>
    </xf>
    <xf numFmtId="0" fontId="2" fillId="0" borderId="16" xfId="0" applyFont="1" applyBorder="1" applyAlignment="1">
      <alignment horizontal="center" vertical="center" wrapText="1"/>
    </xf>
    <xf numFmtId="0" fontId="6" fillId="0" borderId="43" xfId="0" applyFont="1" applyBorder="1" applyAlignment="1">
      <alignment horizontal="left" vertical="center" wrapText="1"/>
    </xf>
    <xf numFmtId="0" fontId="6" fillId="0" borderId="21" xfId="0" applyFont="1" applyBorder="1" applyAlignment="1">
      <alignment horizontal="left" vertical="center" wrapText="1"/>
    </xf>
    <xf numFmtId="0" fontId="3" fillId="0" borderId="10" xfId="0" applyFont="1" applyBorder="1" applyAlignment="1">
      <alignment wrapText="1"/>
    </xf>
    <xf numFmtId="0" fontId="6" fillId="0" borderId="35" xfId="0" applyFont="1" applyBorder="1" applyAlignment="1">
      <alignment wrapText="1"/>
    </xf>
    <xf numFmtId="0" fontId="6" fillId="0" borderId="4" xfId="0" applyFont="1" applyBorder="1" applyAlignment="1">
      <alignment wrapText="1"/>
    </xf>
    <xf numFmtId="0" fontId="2" fillId="11" borderId="11" xfId="0" applyFont="1" applyFill="1" applyBorder="1" applyAlignment="1">
      <alignment horizontal="center" vertical="center"/>
    </xf>
    <xf numFmtId="0" fontId="2" fillId="11" borderId="9" xfId="0" applyFont="1" applyFill="1" applyBorder="1" applyAlignment="1">
      <alignment horizontal="center" vertical="center"/>
    </xf>
    <xf numFmtId="0" fontId="4" fillId="0" borderId="3" xfId="0" applyFont="1" applyBorder="1" applyAlignment="1">
      <alignment horizontal="center" vertical="center"/>
    </xf>
    <xf numFmtId="0" fontId="3" fillId="0" borderId="11" xfId="0" applyFont="1" applyBorder="1" applyAlignment="1">
      <alignment horizontal="left" vertical="center" wrapText="1"/>
    </xf>
    <xf numFmtId="0" fontId="6" fillId="0" borderId="1" xfId="0" applyFont="1" applyBorder="1" applyAlignment="1">
      <alignment horizontal="center" vertical="center"/>
    </xf>
    <xf numFmtId="0" fontId="4" fillId="0" borderId="6" xfId="0" applyFont="1" applyBorder="1" applyAlignment="1">
      <alignment horizontal="center" vertical="center"/>
    </xf>
    <xf numFmtId="0" fontId="4" fillId="0" borderId="6" xfId="0" applyFont="1" applyBorder="1" applyAlignment="1">
      <alignment horizontal="left" vertical="center" wrapText="1"/>
    </xf>
    <xf numFmtId="0" fontId="4" fillId="23" borderId="1" xfId="0" applyFont="1" applyFill="1" applyBorder="1" applyAlignment="1">
      <alignment horizontal="center" vertical="center" wrapText="1"/>
    </xf>
    <xf numFmtId="0" fontId="4" fillId="23" borderId="2" xfId="0" applyFont="1" applyFill="1" applyBorder="1" applyAlignment="1">
      <alignment horizontal="center" vertical="center" wrapText="1"/>
    </xf>
    <xf numFmtId="0" fontId="3" fillId="4" borderId="46" xfId="0" applyFont="1" applyFill="1" applyBorder="1" applyAlignment="1">
      <alignment horizontal="center" wrapText="1"/>
    </xf>
    <xf numFmtId="166" fontId="4" fillId="0" borderId="13" xfId="0" applyNumberFormat="1" applyFont="1" applyBorder="1" applyAlignment="1">
      <alignment vertical="center" wrapText="1"/>
    </xf>
    <xf numFmtId="166" fontId="4" fillId="0" borderId="13" xfId="0" applyNumberFormat="1" applyFont="1" applyBorder="1" applyAlignment="1">
      <alignment horizontal="center" wrapText="1"/>
    </xf>
    <xf numFmtId="0" fontId="3" fillId="0" borderId="8" xfId="0" applyFont="1" applyBorder="1" applyAlignment="1">
      <alignment horizontal="left" vertical="center" wrapText="1"/>
    </xf>
    <xf numFmtId="0" fontId="3" fillId="0" borderId="16" xfId="0" applyFont="1" applyBorder="1" applyAlignment="1">
      <alignment horizontal="left" vertical="center" wrapText="1"/>
    </xf>
    <xf numFmtId="0" fontId="4" fillId="2" borderId="16" xfId="0" applyFont="1" applyFill="1" applyBorder="1" applyAlignment="1">
      <alignment horizontal="center" vertical="center"/>
    </xf>
    <xf numFmtId="0" fontId="4" fillId="2" borderId="16" xfId="0" applyFont="1" applyFill="1" applyBorder="1" applyAlignment="1">
      <alignment horizontal="center" vertical="center" wrapText="1"/>
    </xf>
    <xf numFmtId="166" fontId="6" fillId="0" borderId="16" xfId="0" applyNumberFormat="1" applyFont="1" applyBorder="1" applyAlignment="1">
      <alignment horizontal="center" vertical="center" wrapText="1"/>
    </xf>
    <xf numFmtId="169" fontId="4" fillId="0" borderId="13" xfId="0" applyNumberFormat="1" applyFont="1" applyBorder="1" applyAlignment="1">
      <alignment wrapText="1"/>
    </xf>
    <xf numFmtId="42" fontId="4" fillId="0" borderId="0" xfId="4" applyFont="1"/>
    <xf numFmtId="42" fontId="4" fillId="0" borderId="0" xfId="0" applyNumberFormat="1" applyFont="1"/>
    <xf numFmtId="0" fontId="3" fillId="13" borderId="4" xfId="0" applyFont="1" applyFill="1" applyBorder="1" applyAlignment="1">
      <alignment vertical="center" wrapText="1"/>
    </xf>
    <xf numFmtId="0" fontId="2" fillId="0" borderId="5" xfId="0" applyFont="1" applyBorder="1" applyAlignment="1">
      <alignment horizontal="center" vertical="center"/>
    </xf>
    <xf numFmtId="0" fontId="4" fillId="0" borderId="5" xfId="0" applyFont="1" applyBorder="1" applyAlignment="1">
      <alignment horizontal="left" vertical="center"/>
    </xf>
    <xf numFmtId="0" fontId="2" fillId="17" borderId="16" xfId="0" applyFont="1" applyFill="1" applyBorder="1" applyAlignment="1">
      <alignment horizontal="center" vertical="center" wrapText="1"/>
    </xf>
    <xf numFmtId="0" fontId="4" fillId="0" borderId="3" xfId="0" applyFont="1" applyBorder="1" applyAlignment="1">
      <alignment horizontal="left" vertical="center" wrapText="1"/>
    </xf>
    <xf numFmtId="166" fontId="4" fillId="0" borderId="4" xfId="0" applyNumberFormat="1" applyFont="1" applyBorder="1" applyAlignment="1">
      <alignment horizontal="center" vertical="center" wrapText="1"/>
    </xf>
    <xf numFmtId="0" fontId="4" fillId="0" borderId="21" xfId="0" applyFont="1" applyBorder="1" applyAlignment="1">
      <alignment horizontal="left" vertical="center" wrapText="1"/>
    </xf>
    <xf numFmtId="0" fontId="4" fillId="0" borderId="15" xfId="0" applyFont="1" applyBorder="1" applyAlignment="1">
      <alignment horizontal="left" vertical="center" wrapText="1"/>
    </xf>
    <xf numFmtId="166" fontId="4" fillId="0" borderId="10"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6" fillId="0" borderId="16" xfId="0" applyFont="1" applyBorder="1" applyAlignment="1">
      <alignment vertical="center" wrapText="1"/>
    </xf>
    <xf numFmtId="0" fontId="6" fillId="16" borderId="15" xfId="0" applyFont="1" applyFill="1" applyBorder="1" applyAlignment="1">
      <alignment horizontal="center" vertical="center" wrapText="1"/>
    </xf>
    <xf numFmtId="0" fontId="6" fillId="3" borderId="4" xfId="0" applyFont="1" applyFill="1" applyBorder="1" applyAlignment="1">
      <alignment horizontal="center" vertical="center" wrapText="1"/>
    </xf>
    <xf numFmtId="170" fontId="6" fillId="0" borderId="4" xfId="2" applyNumberFormat="1" applyFont="1" applyBorder="1" applyAlignment="1">
      <alignment horizontal="center" vertical="center" wrapText="1"/>
    </xf>
    <xf numFmtId="0" fontId="6" fillId="3" borderId="17" xfId="0" applyFont="1" applyFill="1" applyBorder="1" applyAlignment="1">
      <alignment horizontal="center" vertical="center" wrapText="1"/>
    </xf>
    <xf numFmtId="0" fontId="6" fillId="0" borderId="16" xfId="0" applyFont="1" applyBorder="1" applyAlignment="1">
      <alignment horizontal="center" vertical="center"/>
    </xf>
    <xf numFmtId="170" fontId="6" fillId="0" borderId="16" xfId="0" applyNumberFormat="1" applyFont="1" applyBorder="1" applyAlignment="1">
      <alignment horizontal="center" vertical="center" wrapText="1"/>
    </xf>
    <xf numFmtId="170" fontId="6" fillId="0" borderId="16" xfId="0" applyNumberFormat="1" applyFont="1" applyBorder="1" applyAlignment="1">
      <alignment horizontal="center" vertical="center"/>
    </xf>
    <xf numFmtId="0" fontId="3" fillId="3" borderId="16" xfId="0" applyFont="1" applyFill="1" applyBorder="1" applyAlignment="1">
      <alignment horizontal="center" vertical="center" wrapText="1"/>
    </xf>
    <xf numFmtId="0" fontId="6" fillId="3" borderId="16" xfId="0" applyFont="1" applyFill="1" applyBorder="1" applyAlignment="1">
      <alignment horizontal="center" vertical="center" wrapText="1"/>
    </xf>
    <xf numFmtId="170" fontId="6" fillId="0" borderId="15" xfId="0" applyNumberFormat="1" applyFont="1" applyBorder="1" applyAlignment="1">
      <alignment horizontal="center" vertical="center" wrapText="1"/>
    </xf>
    <xf numFmtId="0" fontId="4" fillId="0" borderId="16" xfId="0" applyFont="1" applyBorder="1" applyAlignment="1">
      <alignment wrapText="1"/>
    </xf>
    <xf numFmtId="0" fontId="6" fillId="13" borderId="5" xfId="0" applyFont="1" applyFill="1" applyBorder="1" applyAlignment="1">
      <alignment horizontal="left" vertical="center" wrapText="1"/>
    </xf>
    <xf numFmtId="0" fontId="6" fillId="4" borderId="16" xfId="0" applyFont="1" applyFill="1" applyBorder="1" applyAlignment="1">
      <alignment horizontal="left" vertical="center" wrapText="1"/>
    </xf>
    <xf numFmtId="166" fontId="3" fillId="5" borderId="16" xfId="0" applyNumberFormat="1" applyFont="1" applyFill="1" applyBorder="1" applyAlignment="1">
      <alignment horizontal="center" vertical="center" wrapText="1"/>
    </xf>
    <xf numFmtId="166" fontId="3" fillId="5" borderId="1" xfId="0" applyNumberFormat="1" applyFont="1" applyFill="1" applyBorder="1" applyAlignment="1">
      <alignment horizontal="center" vertical="center" wrapText="1"/>
    </xf>
    <xf numFmtId="166" fontId="3" fillId="25" borderId="1" xfId="0" applyNumberFormat="1" applyFont="1" applyFill="1" applyBorder="1" applyAlignment="1">
      <alignment horizontal="center" vertical="center" wrapText="1"/>
    </xf>
    <xf numFmtId="0" fontId="6" fillId="4" borderId="19" xfId="0" applyFont="1" applyFill="1" applyBorder="1" applyAlignment="1">
      <alignment horizontal="center" wrapText="1"/>
    </xf>
    <xf numFmtId="0" fontId="6" fillId="4" borderId="4" xfId="0" applyFont="1" applyFill="1" applyBorder="1" applyAlignment="1">
      <alignment horizontal="center" wrapText="1"/>
    </xf>
    <xf numFmtId="0" fontId="6" fillId="3" borderId="4" xfId="0" applyFont="1" applyFill="1" applyBorder="1" applyAlignment="1">
      <alignment horizontal="center" vertical="center"/>
    </xf>
    <xf numFmtId="166" fontId="3" fillId="25" borderId="16" xfId="0" applyNumberFormat="1" applyFont="1" applyFill="1" applyBorder="1" applyAlignment="1">
      <alignment horizontal="center" vertical="center" wrapText="1"/>
    </xf>
    <xf numFmtId="0" fontId="6" fillId="0" borderId="4" xfId="0" applyFont="1" applyBorder="1" applyAlignment="1">
      <alignment horizontal="center" wrapText="1"/>
    </xf>
    <xf numFmtId="0" fontId="6" fillId="0" borderId="4" xfId="0" applyFont="1" applyBorder="1" applyAlignment="1">
      <alignment horizontal="center"/>
    </xf>
    <xf numFmtId="0" fontId="3" fillId="0" borderId="43" xfId="0" applyFont="1" applyBorder="1" applyAlignment="1">
      <alignment horizontal="center" vertical="center" wrapText="1"/>
    </xf>
    <xf numFmtId="0" fontId="3" fillId="13" borderId="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4" fillId="0" borderId="43" xfId="0" applyFont="1" applyBorder="1" applyAlignment="1">
      <alignment horizontal="center" vertical="center"/>
    </xf>
    <xf numFmtId="0" fontId="4" fillId="0" borderId="16" xfId="0" applyFont="1" applyBorder="1" applyAlignment="1">
      <alignment vertical="center" wrapText="1"/>
    </xf>
    <xf numFmtId="0" fontId="6" fillId="0" borderId="4" xfId="0" applyFont="1" applyBorder="1" applyAlignment="1">
      <alignment horizontal="center" vertical="center"/>
    </xf>
    <xf numFmtId="0" fontId="6" fillId="4" borderId="4" xfId="0" applyFont="1" applyFill="1" applyBorder="1" applyAlignment="1">
      <alignment horizontal="center" vertical="center" wrapText="1"/>
    </xf>
    <xf numFmtId="6" fontId="6" fillId="4" borderId="4" xfId="0" applyNumberFormat="1" applyFont="1" applyFill="1" applyBorder="1" applyAlignment="1">
      <alignment horizontal="center" vertical="center" wrapText="1"/>
    </xf>
    <xf numFmtId="168" fontId="4" fillId="0" borderId="13" xfId="0" applyNumberFormat="1" applyFont="1" applyBorder="1" applyAlignment="1">
      <alignment horizontal="center" vertical="center" wrapText="1"/>
    </xf>
    <xf numFmtId="169" fontId="4" fillId="23" borderId="12" xfId="0" applyNumberFormat="1" applyFont="1" applyFill="1" applyBorder="1" applyAlignment="1">
      <alignment horizontal="center" vertical="center" wrapText="1"/>
    </xf>
    <xf numFmtId="0" fontId="4" fillId="5" borderId="16" xfId="0" applyFont="1" applyFill="1" applyBorder="1" applyAlignment="1">
      <alignment horizontal="center" vertical="center"/>
    </xf>
    <xf numFmtId="0" fontId="4" fillId="0" borderId="16" xfId="0" applyFont="1" applyBorder="1" applyAlignment="1">
      <alignment horizontal="left" vertical="center"/>
    </xf>
    <xf numFmtId="0" fontId="6" fillId="5" borderId="16" xfId="0" applyFont="1" applyFill="1" applyBorder="1" applyAlignment="1">
      <alignment horizontal="center" vertical="center" wrapText="1"/>
    </xf>
    <xf numFmtId="169" fontId="6" fillId="0" borderId="16" xfId="0" applyNumberFormat="1" applyFont="1" applyBorder="1" applyAlignment="1">
      <alignment horizontal="center" vertical="center" wrapText="1"/>
    </xf>
    <xf numFmtId="166" fontId="4" fillId="0" borderId="16" xfId="0" applyNumberFormat="1" applyFont="1" applyBorder="1" applyAlignment="1">
      <alignment horizontal="center" vertical="center" wrapText="1"/>
    </xf>
    <xf numFmtId="0" fontId="3" fillId="0" borderId="4" xfId="0" applyFont="1" applyBorder="1" applyAlignment="1">
      <alignment horizontal="center" vertical="center" wrapText="1"/>
    </xf>
    <xf numFmtId="166" fontId="3" fillId="5" borderId="11" xfId="0" applyNumberFormat="1" applyFont="1" applyFill="1" applyBorder="1" applyAlignment="1">
      <alignment horizontal="center" vertical="center" wrapText="1"/>
    </xf>
    <xf numFmtId="166" fontId="3" fillId="0" borderId="1" xfId="0" applyNumberFormat="1" applyFont="1" applyBorder="1" applyAlignment="1">
      <alignment horizontal="center" vertical="center" wrapText="1"/>
    </xf>
    <xf numFmtId="166" fontId="7" fillId="23" borderId="4" xfId="0" applyNumberFormat="1" applyFont="1" applyFill="1" applyBorder="1" applyAlignment="1">
      <alignment horizontal="center" vertical="center" wrapText="1"/>
    </xf>
    <xf numFmtId="166" fontId="3" fillId="5" borderId="6" xfId="0" applyNumberFormat="1" applyFont="1" applyFill="1" applyBorder="1" applyAlignment="1">
      <alignment horizontal="center" vertical="center" wrapText="1"/>
    </xf>
    <xf numFmtId="166" fontId="3" fillId="0" borderId="4" xfId="0" applyNumberFormat="1" applyFont="1" applyBorder="1" applyAlignment="1">
      <alignment horizontal="center" vertical="center" wrapText="1"/>
    </xf>
    <xf numFmtId="0" fontId="3" fillId="0" borderId="4" xfId="0" applyFont="1" applyBorder="1" applyAlignment="1">
      <alignment horizontal="left" vertical="top" wrapText="1"/>
    </xf>
    <xf numFmtId="0" fontId="4" fillId="0" borderId="13" xfId="0" applyFont="1" applyBorder="1" applyAlignment="1">
      <alignment horizontal="left" vertical="top"/>
    </xf>
    <xf numFmtId="0" fontId="4" fillId="5" borderId="0" xfId="0" applyFont="1" applyFill="1" applyAlignment="1">
      <alignment horizontal="left" vertical="top"/>
    </xf>
    <xf numFmtId="0" fontId="4" fillId="0" borderId="42" xfId="0" applyFont="1" applyBorder="1" applyAlignment="1">
      <alignment horizontal="left" vertical="center" wrapText="1"/>
    </xf>
    <xf numFmtId="166" fontId="3" fillId="0" borderId="16" xfId="0" applyNumberFormat="1" applyFont="1" applyBorder="1" applyAlignment="1">
      <alignment horizontal="center" vertical="center" wrapText="1"/>
    </xf>
    <xf numFmtId="0" fontId="3" fillId="2" borderId="4"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5" borderId="16" xfId="0" applyFont="1" applyFill="1" applyBorder="1" applyAlignment="1">
      <alignment horizontal="left" vertical="center" wrapText="1"/>
    </xf>
    <xf numFmtId="0" fontId="4" fillId="0" borderId="16" xfId="0" applyFont="1" applyBorder="1" applyAlignment="1">
      <alignment horizontal="left" wrapText="1"/>
    </xf>
    <xf numFmtId="0" fontId="4" fillId="5" borderId="15" xfId="0" applyFont="1" applyFill="1" applyBorder="1" applyAlignment="1">
      <alignment horizontal="left" vertical="center" wrapText="1"/>
    </xf>
    <xf numFmtId="166" fontId="5" fillId="23" borderId="12" xfId="0"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0" borderId="16" xfId="0" applyFont="1" applyBorder="1" applyAlignment="1">
      <alignment horizontal="center" vertical="center"/>
    </xf>
    <xf numFmtId="0" fontId="6" fillId="0" borderId="10"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0" borderId="4" xfId="0" applyFont="1" applyBorder="1" applyAlignment="1">
      <alignment horizontal="center" vertical="center"/>
    </xf>
    <xf numFmtId="0" fontId="3" fillId="0" borderId="37" xfId="0" applyFont="1" applyBorder="1" applyAlignment="1">
      <alignment horizontal="center" vertical="center" wrapText="1"/>
    </xf>
    <xf numFmtId="0" fontId="4" fillId="5" borderId="1" xfId="0" applyFont="1" applyFill="1" applyBorder="1" applyAlignment="1">
      <alignment horizontal="center" vertical="center"/>
    </xf>
    <xf numFmtId="6" fontId="3" fillId="4" borderId="4" xfId="0" applyNumberFormat="1" applyFont="1" applyFill="1" applyBorder="1" applyAlignment="1">
      <alignment horizontal="center" vertical="center" wrapText="1"/>
    </xf>
    <xf numFmtId="0" fontId="3" fillId="0" borderId="15" xfId="0" applyFont="1" applyBorder="1" applyAlignment="1">
      <alignment horizontal="center" vertical="center" wrapText="1"/>
    </xf>
    <xf numFmtId="166" fontId="3" fillId="5" borderId="15" xfId="0" applyNumberFormat="1"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16" xfId="0" applyFont="1" applyFill="1" applyBorder="1" applyAlignment="1">
      <alignment horizontal="center" vertical="center"/>
    </xf>
    <xf numFmtId="0" fontId="3" fillId="0" borderId="15" xfId="0" applyFont="1" applyBorder="1" applyAlignment="1">
      <alignment vertical="top" wrapText="1"/>
    </xf>
    <xf numFmtId="0" fontId="4" fillId="23" borderId="16" xfId="0" applyFont="1" applyFill="1" applyBorder="1" applyAlignment="1">
      <alignment horizontal="center" vertical="center" wrapText="1"/>
    </xf>
    <xf numFmtId="167" fontId="4" fillId="23" borderId="16" xfId="0" applyNumberFormat="1" applyFont="1" applyFill="1" applyBorder="1" applyAlignment="1">
      <alignment horizontal="center" vertical="center" wrapText="1"/>
    </xf>
    <xf numFmtId="0" fontId="6" fillId="0" borderId="10" xfId="0" applyFont="1" applyBorder="1" applyAlignment="1">
      <alignment horizontal="center" wrapText="1"/>
    </xf>
    <xf numFmtId="0" fontId="4" fillId="26" borderId="4" xfId="0" applyFont="1" applyFill="1" applyBorder="1" applyAlignment="1">
      <alignment horizontal="center" vertical="center"/>
    </xf>
    <xf numFmtId="166" fontId="6" fillId="27" borderId="4" xfId="0" applyNumberFormat="1" applyFont="1" applyFill="1" applyBorder="1" applyAlignment="1">
      <alignment horizontal="center" vertical="center" wrapText="1"/>
    </xf>
    <xf numFmtId="0" fontId="6" fillId="27" borderId="4" xfId="0" applyFont="1" applyFill="1" applyBorder="1" applyAlignment="1">
      <alignment horizontal="center" vertical="center" wrapText="1"/>
    </xf>
    <xf numFmtId="0" fontId="3" fillId="23" borderId="3" xfId="0" applyFont="1" applyFill="1" applyBorder="1" applyAlignment="1">
      <alignment horizontal="center" vertical="center" wrapText="1"/>
    </xf>
    <xf numFmtId="0" fontId="4" fillId="0" borderId="14" xfId="0" applyFont="1" applyBorder="1" applyAlignment="1">
      <alignment horizontal="center" vertical="center" wrapText="1"/>
    </xf>
    <xf numFmtId="0" fontId="2" fillId="17" borderId="16" xfId="0" applyFont="1" applyFill="1" applyBorder="1" applyAlignment="1">
      <alignment horizontal="center" vertical="center"/>
    </xf>
    <xf numFmtId="0" fontId="3" fillId="0" borderId="14" xfId="0" applyFont="1" applyBorder="1" applyAlignment="1">
      <alignment horizontal="left" vertical="center" wrapText="1"/>
    </xf>
    <xf numFmtId="0" fontId="2" fillId="16" borderId="13" xfId="0" applyFont="1" applyFill="1" applyBorder="1" applyAlignment="1">
      <alignment wrapText="1"/>
    </xf>
    <xf numFmtId="0" fontId="4" fillId="15" borderId="6" xfId="0" applyFont="1" applyFill="1" applyBorder="1" applyAlignment="1">
      <alignment horizontal="center" vertical="center" wrapText="1"/>
    </xf>
    <xf numFmtId="10" fontId="4" fillId="0" borderId="16" xfId="0" applyNumberFormat="1" applyFont="1" applyBorder="1" applyAlignment="1">
      <alignment horizontal="center" vertical="center"/>
    </xf>
    <xf numFmtId="169" fontId="4" fillId="0" borderId="16" xfId="0" applyNumberFormat="1" applyFont="1" applyBorder="1" applyAlignment="1">
      <alignment horizontal="center" vertical="center"/>
    </xf>
    <xf numFmtId="169" fontId="4" fillId="5" borderId="16" xfId="0" applyNumberFormat="1" applyFont="1" applyFill="1" applyBorder="1" applyAlignment="1">
      <alignment horizontal="center" vertical="center"/>
    </xf>
    <xf numFmtId="169" fontId="2" fillId="31" borderId="16" xfId="0" applyNumberFormat="1" applyFont="1" applyFill="1" applyBorder="1" applyAlignment="1">
      <alignment horizontal="center" vertical="center" wrapText="1"/>
    </xf>
    <xf numFmtId="169" fontId="2" fillId="30" borderId="16" xfId="0" applyNumberFormat="1" applyFont="1" applyFill="1" applyBorder="1" applyAlignment="1">
      <alignment horizontal="center" vertical="center" wrapText="1"/>
    </xf>
    <xf numFmtId="169" fontId="2" fillId="29" borderId="16" xfId="0" applyNumberFormat="1" applyFont="1" applyFill="1" applyBorder="1" applyAlignment="1">
      <alignment horizontal="center" vertical="center" wrapText="1"/>
    </xf>
    <xf numFmtId="0" fontId="4" fillId="5" borderId="16" xfId="0" applyFont="1" applyFill="1" applyBorder="1"/>
    <xf numFmtId="166" fontId="4" fillId="0" borderId="13" xfId="0" applyNumberFormat="1" applyFont="1" applyBorder="1" applyAlignment="1">
      <alignment vertical="center"/>
    </xf>
    <xf numFmtId="169" fontId="4" fillId="0" borderId="15" xfId="0" applyNumberFormat="1" applyFont="1" applyBorder="1" applyAlignment="1">
      <alignment horizontal="center" vertical="center"/>
    </xf>
    <xf numFmtId="0" fontId="3" fillId="2" borderId="1" xfId="0" applyFont="1" applyFill="1" applyBorder="1" applyAlignment="1">
      <alignment horizontal="center" vertical="center" wrapText="1"/>
    </xf>
    <xf numFmtId="10" fontId="4" fillId="0" borderId="16" xfId="0" applyNumberFormat="1" applyFont="1" applyBorder="1" applyAlignment="1">
      <alignment horizontal="center" vertical="center" wrapText="1"/>
    </xf>
    <xf numFmtId="166" fontId="7" fillId="25" borderId="11" xfId="0" applyNumberFormat="1" applyFont="1" applyFill="1" applyBorder="1" applyAlignment="1">
      <alignment horizontal="center" vertical="center" wrapText="1"/>
    </xf>
    <xf numFmtId="166" fontId="7" fillId="25" borderId="1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6" fillId="13" borderId="4" xfId="0" applyFont="1" applyFill="1" applyBorder="1" applyAlignment="1">
      <alignment horizontal="left" vertical="center" wrapText="1"/>
    </xf>
    <xf numFmtId="0" fontId="13" fillId="0" borderId="13" xfId="3" applyFont="1" applyBorder="1" applyAlignment="1">
      <alignment vertical="center" wrapText="1"/>
    </xf>
    <xf numFmtId="0" fontId="13" fillId="0" borderId="13" xfId="3" applyFont="1" applyBorder="1" applyAlignment="1">
      <alignment wrapText="1"/>
    </xf>
    <xf numFmtId="0" fontId="6" fillId="24" borderId="16" xfId="0" applyFont="1" applyFill="1" applyBorder="1" applyAlignment="1">
      <alignment horizontal="center" vertical="center" wrapText="1"/>
    </xf>
    <xf numFmtId="171" fontId="6" fillId="3" borderId="4" xfId="2" applyNumberFormat="1" applyFont="1" applyFill="1" applyBorder="1" applyAlignment="1">
      <alignment horizontal="center" vertical="center" wrapText="1"/>
    </xf>
    <xf numFmtId="1" fontId="3" fillId="0" borderId="16" xfId="0" applyNumberFormat="1" applyFont="1" applyBorder="1" applyAlignment="1">
      <alignment horizontal="center" vertical="center"/>
    </xf>
    <xf numFmtId="172" fontId="4" fillId="0" borderId="0" xfId="0" applyNumberFormat="1" applyFont="1"/>
    <xf numFmtId="0" fontId="6" fillId="0" borderId="15" xfId="0" applyFont="1" applyBorder="1" applyAlignment="1">
      <alignment horizontal="center" vertical="center" wrapText="1"/>
    </xf>
    <xf numFmtId="0" fontId="6" fillId="13" borderId="16" xfId="0" applyFont="1" applyFill="1" applyBorder="1" applyAlignment="1">
      <alignment horizontal="center" vertical="center" wrapText="1"/>
    </xf>
    <xf numFmtId="0" fontId="13" fillId="0" borderId="0" xfId="3" applyFont="1" applyAlignment="1">
      <alignment wrapText="1"/>
    </xf>
    <xf numFmtId="0" fontId="3" fillId="3" borderId="17" xfId="0" applyFont="1" applyFill="1" applyBorder="1" applyAlignment="1">
      <alignment horizontal="center" vertical="center" wrapText="1"/>
    </xf>
    <xf numFmtId="0" fontId="3" fillId="0" borderId="4" xfId="0" applyFont="1" applyBorder="1" applyAlignment="1">
      <alignment horizontal="center"/>
    </xf>
    <xf numFmtId="0" fontId="3" fillId="4" borderId="43" xfId="0" applyFont="1" applyFill="1" applyBorder="1" applyAlignment="1">
      <alignment horizontal="center" vertical="center" wrapText="1"/>
    </xf>
    <xf numFmtId="0" fontId="3" fillId="28" borderId="16" xfId="0" applyFont="1" applyFill="1" applyBorder="1" applyAlignment="1">
      <alignment horizontal="center" vertical="center" wrapText="1"/>
    </xf>
    <xf numFmtId="0" fontId="3" fillId="0" borderId="43" xfId="0" applyFont="1" applyBorder="1" applyAlignment="1">
      <alignment horizontal="center" vertical="center"/>
    </xf>
    <xf numFmtId="0" fontId="3" fillId="0" borderId="16" xfId="0" applyFont="1" applyBorder="1" applyAlignment="1">
      <alignment wrapText="1"/>
    </xf>
    <xf numFmtId="0" fontId="3" fillId="0" borderId="43" xfId="0" applyFont="1" applyBorder="1" applyAlignment="1">
      <alignment vertical="top" wrapText="1"/>
    </xf>
    <xf numFmtId="0" fontId="3" fillId="0" borderId="5" xfId="0" applyFont="1" applyBorder="1" applyAlignment="1">
      <alignment horizontal="center" vertical="center"/>
    </xf>
    <xf numFmtId="0" fontId="3" fillId="0" borderId="16" xfId="0" applyFont="1" applyBorder="1" applyAlignment="1">
      <alignment horizontal="center"/>
    </xf>
    <xf numFmtId="0" fontId="3" fillId="3" borderId="15" xfId="0" applyFont="1" applyFill="1" applyBorder="1" applyAlignment="1">
      <alignment horizontal="center" vertical="center" wrapText="1"/>
    </xf>
    <xf numFmtId="0" fontId="3" fillId="0" borderId="16" xfId="0" applyFont="1" applyBorder="1" applyAlignment="1">
      <alignment vertical="top"/>
    </xf>
    <xf numFmtId="0" fontId="3" fillId="0" borderId="16" xfId="0" applyFont="1" applyBorder="1" applyAlignment="1">
      <alignment horizontal="center" wrapText="1"/>
    </xf>
    <xf numFmtId="0" fontId="3" fillId="0" borderId="16" xfId="0" applyFont="1" applyBorder="1" applyAlignment="1">
      <alignment vertical="top" wrapText="1"/>
    </xf>
    <xf numFmtId="0" fontId="3" fillId="0" borderId="15" xfId="0" applyFont="1" applyBorder="1" applyAlignment="1">
      <alignment vertical="top"/>
    </xf>
    <xf numFmtId="0" fontId="3" fillId="0" borderId="15" xfId="0" applyFont="1" applyBorder="1" applyAlignment="1">
      <alignment horizontal="center" wrapText="1"/>
    </xf>
    <xf numFmtId="0" fontId="3" fillId="0" borderId="15" xfId="0" applyFont="1" applyBorder="1" applyAlignment="1">
      <alignment horizontal="center" vertical="center"/>
    </xf>
    <xf numFmtId="0" fontId="13" fillId="0" borderId="13" xfId="3" applyFont="1" applyBorder="1" applyAlignment="1">
      <alignment horizontal="center" vertical="center" wrapText="1"/>
    </xf>
    <xf numFmtId="168" fontId="2" fillId="23" borderId="10" xfId="0" applyNumberFormat="1" applyFont="1" applyFill="1" applyBorder="1" applyAlignment="1">
      <alignment horizontal="center" vertical="center" wrapText="1"/>
    </xf>
    <xf numFmtId="167" fontId="2" fillId="23" borderId="4" xfId="0" applyNumberFormat="1" applyFont="1" applyFill="1" applyBorder="1" applyAlignment="1">
      <alignment horizontal="right" vertical="center" wrapText="1"/>
    </xf>
    <xf numFmtId="167" fontId="2" fillId="23" borderId="16" xfId="0" applyNumberFormat="1" applyFont="1" applyFill="1" applyBorder="1" applyAlignment="1">
      <alignment horizontal="right" vertical="center" wrapText="1"/>
    </xf>
    <xf numFmtId="165" fontId="7" fillId="17" borderId="12" xfId="0" applyNumberFormat="1" applyFont="1" applyFill="1" applyBorder="1" applyAlignment="1">
      <alignment horizontal="center" vertical="center" wrapText="1"/>
    </xf>
    <xf numFmtId="169" fontId="3" fillId="0" borderId="12" xfId="0" applyNumberFormat="1" applyFont="1" applyBorder="1" applyAlignment="1">
      <alignment horizontal="center" vertical="center" wrapText="1"/>
    </xf>
    <xf numFmtId="169" fontId="3" fillId="0" borderId="4" xfId="0" applyNumberFormat="1" applyFont="1" applyBorder="1" applyAlignment="1">
      <alignment horizontal="center" vertical="center" wrapText="1"/>
    </xf>
    <xf numFmtId="169" fontId="3" fillId="0" borderId="5" xfId="0" applyNumberFormat="1" applyFont="1" applyBorder="1" applyAlignment="1">
      <alignment horizontal="center" vertical="center" wrapText="1"/>
    </xf>
    <xf numFmtId="169" fontId="3" fillId="0" borderId="16" xfId="0" applyNumberFormat="1" applyFont="1" applyBorder="1" applyAlignment="1">
      <alignment horizontal="center" vertical="center" wrapText="1"/>
    </xf>
    <xf numFmtId="169" fontId="3" fillId="23" borderId="12" xfId="0" applyNumberFormat="1" applyFont="1" applyFill="1" applyBorder="1" applyAlignment="1">
      <alignment horizontal="center" vertical="center" wrapText="1"/>
    </xf>
    <xf numFmtId="165" fontId="7" fillId="17" borderId="4" xfId="0" applyNumberFormat="1" applyFont="1" applyFill="1" applyBorder="1" applyAlignment="1">
      <alignment horizontal="center" vertical="center" wrapText="1"/>
    </xf>
    <xf numFmtId="166" fontId="3" fillId="0" borderId="12" xfId="0" applyNumberFormat="1" applyFont="1" applyBorder="1" applyAlignment="1">
      <alignment horizontal="center" vertical="center" wrapText="1"/>
    </xf>
    <xf numFmtId="165" fontId="7" fillId="17" borderId="1" xfId="0" applyNumberFormat="1" applyFont="1" applyFill="1" applyBorder="1" applyAlignment="1">
      <alignment horizontal="center" vertical="center" wrapText="1"/>
    </xf>
    <xf numFmtId="166" fontId="3" fillId="0" borderId="5" xfId="0" applyNumberFormat="1" applyFont="1" applyBorder="1" applyAlignment="1">
      <alignment horizontal="center" vertical="center" wrapText="1"/>
    </xf>
    <xf numFmtId="166" fontId="3" fillId="5" borderId="4" xfId="0" applyNumberFormat="1" applyFont="1" applyFill="1" applyBorder="1" applyAlignment="1">
      <alignment horizontal="center" vertical="center" wrapText="1"/>
    </xf>
    <xf numFmtId="167" fontId="7" fillId="17" borderId="16" xfId="0" applyNumberFormat="1" applyFont="1" applyFill="1" applyBorder="1" applyAlignment="1">
      <alignment vertical="center" wrapText="1"/>
    </xf>
    <xf numFmtId="166" fontId="3" fillId="23" borderId="4" xfId="0" applyNumberFormat="1" applyFont="1" applyFill="1" applyBorder="1" applyAlignment="1">
      <alignment horizontal="center" vertical="center" wrapText="1"/>
    </xf>
    <xf numFmtId="167" fontId="7" fillId="17" borderId="15" xfId="0" applyNumberFormat="1" applyFont="1" applyFill="1" applyBorder="1" applyAlignment="1">
      <alignment horizontal="center" vertical="center" wrapText="1"/>
    </xf>
    <xf numFmtId="166" fontId="7" fillId="23" borderId="12" xfId="0" applyNumberFormat="1" applyFont="1" applyFill="1" applyBorder="1" applyAlignment="1">
      <alignment horizontal="center" vertical="center" wrapText="1"/>
    </xf>
    <xf numFmtId="165" fontId="7" fillId="17" borderId="6" xfId="0" applyNumberFormat="1" applyFont="1" applyFill="1" applyBorder="1" applyAlignment="1">
      <alignment horizontal="center" vertical="center" wrapText="1"/>
    </xf>
    <xf numFmtId="166" fontId="3" fillId="0" borderId="8" xfId="0" applyNumberFormat="1" applyFont="1" applyBorder="1" applyAlignment="1">
      <alignment horizontal="center" vertical="center" wrapText="1"/>
    </xf>
    <xf numFmtId="165" fontId="7" fillId="17" borderId="5" xfId="0" applyNumberFormat="1" applyFont="1" applyFill="1" applyBorder="1" applyAlignment="1">
      <alignment horizontal="center" vertical="center" wrapText="1"/>
    </xf>
    <xf numFmtId="170" fontId="3" fillId="3" borderId="4" xfId="2" applyNumberFormat="1" applyFont="1" applyFill="1" applyBorder="1" applyAlignment="1">
      <alignment horizontal="center" vertical="center" wrapText="1"/>
    </xf>
    <xf numFmtId="170" fontId="3" fillId="0" borderId="16" xfId="0" applyNumberFormat="1" applyFont="1" applyBorder="1" applyAlignment="1">
      <alignment horizontal="center" vertical="center"/>
    </xf>
    <xf numFmtId="170" fontId="3" fillId="3" borderId="16" xfId="0" applyNumberFormat="1" applyFont="1" applyFill="1" applyBorder="1" applyAlignment="1">
      <alignment horizontal="center" vertical="center" wrapText="1"/>
    </xf>
    <xf numFmtId="170" fontId="3" fillId="0" borderId="16" xfId="0" applyNumberFormat="1" applyFont="1" applyBorder="1" applyAlignment="1">
      <alignment horizontal="center" vertical="center" wrapText="1"/>
    </xf>
    <xf numFmtId="170" fontId="3" fillId="0" borderId="17" xfId="0" applyNumberFormat="1" applyFont="1" applyBorder="1" applyAlignment="1">
      <alignment horizontal="center" vertical="center" wrapText="1"/>
    </xf>
    <xf numFmtId="166" fontId="3" fillId="23" borderId="12" xfId="0" applyNumberFormat="1" applyFont="1" applyFill="1" applyBorder="1" applyAlignment="1">
      <alignment horizontal="center" vertical="center" wrapText="1"/>
    </xf>
    <xf numFmtId="166" fontId="3" fillId="23" borderId="5" xfId="0" applyNumberFormat="1" applyFont="1" applyFill="1" applyBorder="1" applyAlignment="1">
      <alignment horizontal="center" vertical="center" wrapText="1"/>
    </xf>
    <xf numFmtId="6" fontId="3" fillId="23" borderId="12" xfId="0" applyNumberFormat="1" applyFont="1" applyFill="1" applyBorder="1" applyAlignment="1">
      <alignment horizontal="center" vertical="center" wrapText="1"/>
    </xf>
    <xf numFmtId="167" fontId="3" fillId="23" borderId="4" xfId="0" applyNumberFormat="1" applyFont="1" applyFill="1" applyBorder="1" applyAlignment="1">
      <alignment vertical="center" wrapText="1"/>
    </xf>
    <xf numFmtId="168" fontId="3" fillId="0" borderId="16" xfId="0" applyNumberFormat="1" applyFont="1" applyBorder="1"/>
    <xf numFmtId="167" fontId="3" fillId="23" borderId="16" xfId="0" applyNumberFormat="1" applyFont="1" applyFill="1" applyBorder="1" applyAlignment="1">
      <alignment vertical="center" wrapText="1"/>
    </xf>
    <xf numFmtId="166" fontId="7" fillId="11" borderId="42" xfId="0" applyNumberFormat="1" applyFont="1" applyFill="1" applyBorder="1" applyAlignment="1">
      <alignment horizontal="center" vertical="center" wrapText="1"/>
    </xf>
    <xf numFmtId="0" fontId="3" fillId="0" borderId="0" xfId="0" applyFont="1"/>
    <xf numFmtId="165" fontId="7" fillId="18" borderId="12" xfId="0" applyNumberFormat="1" applyFont="1" applyFill="1" applyBorder="1" applyAlignment="1">
      <alignment horizontal="center" vertical="center" wrapText="1"/>
    </xf>
    <xf numFmtId="167" fontId="7" fillId="17" borderId="16" xfId="0" applyNumberFormat="1" applyFont="1" applyFill="1" applyBorder="1" applyAlignment="1">
      <alignment horizontal="center" vertical="center" wrapText="1"/>
    </xf>
    <xf numFmtId="166" fontId="3" fillId="0" borderId="6" xfId="0" applyNumberFormat="1" applyFont="1" applyBorder="1" applyAlignment="1">
      <alignment horizontal="center" vertical="center" wrapText="1"/>
    </xf>
    <xf numFmtId="166" fontId="3" fillId="0" borderId="11" xfId="0" applyNumberFormat="1" applyFont="1" applyBorder="1" applyAlignment="1">
      <alignment horizontal="center" vertical="center" wrapText="1"/>
    </xf>
    <xf numFmtId="166" fontId="3" fillId="0" borderId="22" xfId="0" applyNumberFormat="1" applyFont="1" applyBorder="1" applyAlignment="1">
      <alignment horizontal="center" vertical="center" wrapText="1"/>
    </xf>
    <xf numFmtId="170" fontId="3" fillId="0" borderId="4" xfId="2" applyNumberFormat="1" applyFont="1" applyBorder="1" applyAlignment="1">
      <alignment horizontal="center" vertical="center" wrapText="1"/>
    </xf>
    <xf numFmtId="170" fontId="3" fillId="0" borderId="16" xfId="2" applyNumberFormat="1" applyFont="1" applyFill="1" applyBorder="1" applyAlignment="1">
      <alignment horizontal="center" vertical="center" wrapText="1"/>
    </xf>
    <xf numFmtId="165" fontId="7" fillId="18" borderId="4" xfId="0" applyNumberFormat="1" applyFont="1" applyFill="1" applyBorder="1" applyAlignment="1">
      <alignment horizontal="center" vertical="center" wrapText="1"/>
    </xf>
    <xf numFmtId="165" fontId="7" fillId="18" borderId="5" xfId="0" applyNumberFormat="1" applyFont="1" applyFill="1" applyBorder="1" applyAlignment="1">
      <alignment horizontal="center" vertical="center" wrapText="1"/>
    </xf>
    <xf numFmtId="6" fontId="3" fillId="0" borderId="4" xfId="0" applyNumberFormat="1" applyFont="1" applyBorder="1" applyAlignment="1">
      <alignment horizontal="center" vertical="center" wrapText="1"/>
    </xf>
    <xf numFmtId="0" fontId="3" fillId="23" borderId="16" xfId="0" applyFont="1" applyFill="1" applyBorder="1" applyAlignment="1">
      <alignment horizontal="center" vertical="center" wrapText="1"/>
    </xf>
    <xf numFmtId="0" fontId="7" fillId="11" borderId="25" xfId="0" applyFont="1" applyFill="1" applyBorder="1" applyAlignment="1">
      <alignment horizontal="center" vertical="center"/>
    </xf>
    <xf numFmtId="0" fontId="7" fillId="18" borderId="12" xfId="0" applyFont="1" applyFill="1" applyBorder="1" applyAlignment="1">
      <alignment horizontal="center" vertical="center"/>
    </xf>
    <xf numFmtId="0" fontId="3" fillId="5" borderId="12" xfId="0" applyFont="1" applyFill="1" applyBorder="1" applyAlignment="1">
      <alignment horizontal="center" vertical="center" wrapText="1"/>
    </xf>
    <xf numFmtId="0" fontId="7" fillId="17" borderId="4" xfId="0" applyFont="1" applyFill="1" applyBorder="1" applyAlignment="1">
      <alignment horizontal="center" vertical="center"/>
    </xf>
    <xf numFmtId="0" fontId="3" fillId="2" borderId="12"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5" borderId="4"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5" borderId="12" xfId="0" applyFont="1" applyFill="1" applyBorder="1" applyAlignment="1">
      <alignment horizontal="left" vertical="center" wrapText="1"/>
    </xf>
    <xf numFmtId="0" fontId="7" fillId="17" borderId="16" xfId="0" applyFont="1" applyFill="1" applyBorder="1" applyAlignment="1">
      <alignment horizontal="center" vertical="center" wrapText="1"/>
    </xf>
    <xf numFmtId="0" fontId="3" fillId="5" borderId="14" xfId="0" applyFont="1" applyFill="1" applyBorder="1" applyAlignment="1">
      <alignment horizontal="left" vertical="center" wrapText="1"/>
    </xf>
    <xf numFmtId="0" fontId="3" fillId="5" borderId="16" xfId="0" applyFont="1" applyFill="1" applyBorder="1" applyAlignment="1">
      <alignment horizontal="center" vertical="center" wrapText="1"/>
    </xf>
    <xf numFmtId="0" fontId="7" fillId="17" borderId="5"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12" xfId="0" applyFont="1" applyBorder="1" applyAlignment="1">
      <alignment horizontal="center" vertical="center" wrapText="1"/>
    </xf>
    <xf numFmtId="0" fontId="3" fillId="23" borderId="9" xfId="0" applyFont="1" applyFill="1" applyBorder="1" applyAlignment="1">
      <alignment horizontal="center" vertical="center" wrapText="1"/>
    </xf>
    <xf numFmtId="0" fontId="3" fillId="0" borderId="4" xfId="0" applyFont="1" applyBorder="1" applyAlignment="1">
      <alignment horizont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xf>
    <xf numFmtId="0" fontId="7" fillId="18" borderId="4" xfId="0" applyFont="1" applyFill="1" applyBorder="1" applyAlignment="1">
      <alignment horizontal="center" vertical="center"/>
    </xf>
    <xf numFmtId="0" fontId="3" fillId="3" borderId="21" xfId="0" applyFont="1" applyFill="1" applyBorder="1" applyAlignment="1">
      <alignment horizontal="center" wrapText="1"/>
    </xf>
    <xf numFmtId="0" fontId="3" fillId="3" borderId="30" xfId="0" applyFont="1" applyFill="1" applyBorder="1" applyAlignment="1">
      <alignment horizontal="center" wrapText="1"/>
    </xf>
    <xf numFmtId="0" fontId="3" fillId="3" borderId="4" xfId="0" applyFont="1" applyFill="1" applyBorder="1" applyAlignment="1">
      <alignment horizontal="center" wrapText="1"/>
    </xf>
    <xf numFmtId="0" fontId="3" fillId="4" borderId="4" xfId="0" applyFont="1" applyFill="1" applyBorder="1" applyAlignment="1">
      <alignment horizontal="center" wrapText="1"/>
    </xf>
    <xf numFmtId="0" fontId="7" fillId="11" borderId="9" xfId="0" applyFont="1" applyFill="1" applyBorder="1" applyAlignment="1">
      <alignment horizontal="center" vertical="center"/>
    </xf>
    <xf numFmtId="0" fontId="2" fillId="16" borderId="13" xfId="0" applyFont="1" applyFill="1" applyBorder="1" applyAlignment="1">
      <alignment horizontal="center" vertical="center" wrapText="1"/>
    </xf>
    <xf numFmtId="0" fontId="4" fillId="0" borderId="16" xfId="0" applyFont="1" applyBorder="1"/>
    <xf numFmtId="0" fontId="4" fillId="0" borderId="16" xfId="0" applyFont="1" applyBorder="1" applyAlignment="1">
      <alignment vertical="center"/>
    </xf>
    <xf numFmtId="0" fontId="3" fillId="4" borderId="16" xfId="0" applyFont="1" applyFill="1" applyBorder="1" applyAlignment="1">
      <alignment horizontal="center" wrapText="1"/>
    </xf>
    <xf numFmtId="0" fontId="4" fillId="0" borderId="1" xfId="0" applyFont="1" applyBorder="1" applyAlignment="1">
      <alignment horizontal="left" vertical="center" wrapText="1"/>
    </xf>
    <xf numFmtId="0" fontId="6" fillId="0" borderId="1" xfId="0" applyFont="1" applyBorder="1" applyAlignment="1">
      <alignment vertical="top" wrapText="1"/>
    </xf>
    <xf numFmtId="0" fontId="3" fillId="5" borderId="3" xfId="0" applyFont="1" applyFill="1" applyBorder="1" applyAlignment="1">
      <alignment horizontal="left" vertical="center" wrapText="1"/>
    </xf>
    <xf numFmtId="0" fontId="6" fillId="0" borderId="1" xfId="0" applyFont="1" applyBorder="1" applyAlignment="1">
      <alignment horizontal="center" vertical="center" wrapText="1"/>
    </xf>
    <xf numFmtId="0" fontId="3" fillId="0" borderId="16" xfId="0" applyFont="1" applyBorder="1" applyAlignment="1">
      <alignment vertical="center" wrapText="1"/>
    </xf>
    <xf numFmtId="166" fontId="4" fillId="0" borderId="16" xfId="0" applyNumberFormat="1" applyFont="1" applyBorder="1" applyAlignment="1">
      <alignment vertical="center" wrapText="1"/>
    </xf>
    <xf numFmtId="0" fontId="6" fillId="0" borderId="43" xfId="0" applyFont="1" applyBorder="1" applyAlignment="1">
      <alignment horizontal="center" vertical="center" wrapText="1"/>
    </xf>
    <xf numFmtId="0" fontId="3" fillId="3" borderId="21" xfId="0" applyFont="1" applyFill="1" applyBorder="1" applyAlignment="1">
      <alignment horizontal="center" vertical="center" wrapText="1"/>
    </xf>
    <xf numFmtId="0" fontId="6" fillId="0" borderId="30" xfId="0" applyFont="1" applyBorder="1" applyAlignment="1">
      <alignment horizontal="center" vertical="center" wrapText="1"/>
    </xf>
    <xf numFmtId="0" fontId="3" fillId="3" borderId="30" xfId="0" applyFont="1" applyFill="1" applyBorder="1" applyAlignment="1">
      <alignment horizontal="center" vertical="center" wrapText="1"/>
    </xf>
    <xf numFmtId="0" fontId="6" fillId="0" borderId="35" xfId="0" applyFont="1" applyBorder="1" applyAlignment="1">
      <alignment horizontal="center" vertical="center" wrapText="1"/>
    </xf>
    <xf numFmtId="0" fontId="6" fillId="4" borderId="19"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0" borderId="16" xfId="0" applyFont="1" applyBorder="1" applyAlignment="1">
      <alignment horizontal="center" wrapText="1"/>
    </xf>
    <xf numFmtId="168" fontId="3" fillId="0" borderId="16" xfId="0" applyNumberFormat="1" applyFont="1" applyBorder="1" applyAlignment="1">
      <alignment horizontal="center" vertical="center"/>
    </xf>
    <xf numFmtId="168" fontId="4" fillId="0" borderId="16" xfId="0" applyNumberFormat="1" applyFont="1" applyBorder="1" applyAlignment="1">
      <alignment horizontal="center" vertical="center"/>
    </xf>
    <xf numFmtId="0" fontId="6" fillId="0" borderId="21" xfId="0" applyFont="1" applyBorder="1" applyAlignment="1">
      <alignment horizontal="center" vertical="center" wrapText="1"/>
    </xf>
    <xf numFmtId="173" fontId="3" fillId="0" borderId="16" xfId="0" applyNumberFormat="1" applyFont="1" applyBorder="1" applyAlignment="1">
      <alignment horizontal="center" vertical="center"/>
    </xf>
    <xf numFmtId="173" fontId="3" fillId="0" borderId="16" xfId="0" applyNumberFormat="1" applyFont="1" applyBorder="1" applyAlignment="1">
      <alignment horizontal="left" vertical="center" indent="4"/>
    </xf>
    <xf numFmtId="173" fontId="4" fillId="0" borderId="16" xfId="0" applyNumberFormat="1" applyFont="1" applyBorder="1" applyAlignment="1">
      <alignment horizontal="center" vertical="center"/>
    </xf>
    <xf numFmtId="43" fontId="4" fillId="0" borderId="16" xfId="1" applyFont="1" applyFill="1" applyBorder="1"/>
    <xf numFmtId="0" fontId="2" fillId="18" borderId="16" xfId="0" applyFont="1" applyFill="1" applyBorder="1" applyAlignment="1">
      <alignment horizontal="center" vertical="center" wrapText="1"/>
    </xf>
    <xf numFmtId="0" fontId="2" fillId="18" borderId="16" xfId="0" applyFont="1" applyFill="1" applyBorder="1" applyAlignment="1">
      <alignment horizontal="center" vertical="center"/>
    </xf>
    <xf numFmtId="0" fontId="7" fillId="18" borderId="16" xfId="0" applyFont="1" applyFill="1" applyBorder="1" applyAlignment="1">
      <alignment horizontal="center" vertical="center"/>
    </xf>
    <xf numFmtId="165" fontId="7" fillId="18" borderId="16" xfId="0" applyNumberFormat="1" applyFont="1" applyFill="1" applyBorder="1" applyAlignment="1">
      <alignment horizontal="center" vertical="center" wrapText="1"/>
    </xf>
    <xf numFmtId="165" fontId="7" fillId="17" borderId="16" xfId="0" applyNumberFormat="1" applyFont="1" applyFill="1" applyBorder="1" applyAlignment="1">
      <alignment horizontal="center" vertical="center" wrapText="1"/>
    </xf>
    <xf numFmtId="0" fontId="2" fillId="19" borderId="16" xfId="0" applyFont="1" applyFill="1" applyBorder="1" applyAlignment="1">
      <alignment horizontal="center" vertical="center" wrapText="1"/>
    </xf>
    <xf numFmtId="169" fontId="4" fillId="0" borderId="16" xfId="0" applyNumberFormat="1" applyFont="1" applyBorder="1" applyAlignment="1">
      <alignment wrapText="1"/>
    </xf>
    <xf numFmtId="169" fontId="3" fillId="23" borderId="16" xfId="0" applyNumberFormat="1" applyFont="1" applyFill="1" applyBorder="1" applyAlignment="1">
      <alignment horizontal="center" vertical="center" wrapText="1"/>
    </xf>
    <xf numFmtId="169" fontId="2" fillId="23" borderId="16" xfId="0" applyNumberFormat="1" applyFont="1" applyFill="1" applyBorder="1" applyAlignment="1">
      <alignment horizontal="center" vertical="center" wrapText="1"/>
    </xf>
    <xf numFmtId="4" fontId="4" fillId="0" borderId="16" xfId="0" applyNumberFormat="1" applyFont="1" applyBorder="1" applyAlignment="1">
      <alignment vertical="center"/>
    </xf>
    <xf numFmtId="0" fontId="7" fillId="17" borderId="16" xfId="0" applyFont="1" applyFill="1" applyBorder="1" applyAlignment="1">
      <alignment horizontal="center" vertical="center"/>
    </xf>
    <xf numFmtId="0" fontId="3" fillId="2" borderId="16" xfId="0" applyFont="1" applyFill="1" applyBorder="1" applyAlignment="1">
      <alignment horizontal="center" vertical="center" wrapText="1"/>
    </xf>
    <xf numFmtId="166" fontId="4" fillId="0" borderId="16" xfId="0" applyNumberFormat="1" applyFont="1" applyBorder="1"/>
    <xf numFmtId="0" fontId="3" fillId="13" borderId="16" xfId="0" applyFont="1" applyFill="1" applyBorder="1" applyAlignment="1">
      <alignment vertical="center" wrapText="1"/>
    </xf>
    <xf numFmtId="0" fontId="3" fillId="4" borderId="16" xfId="0" applyFont="1" applyFill="1" applyBorder="1" applyAlignment="1">
      <alignment horizontal="center" vertical="center" wrapText="1"/>
    </xf>
    <xf numFmtId="166" fontId="7" fillId="23" borderId="16" xfId="0" applyNumberFormat="1" applyFont="1" applyFill="1" applyBorder="1" applyAlignment="1">
      <alignment horizontal="center" vertical="center" wrapText="1"/>
    </xf>
    <xf numFmtId="166" fontId="5" fillId="23" borderId="16" xfId="0" applyNumberFormat="1" applyFont="1" applyFill="1" applyBorder="1" applyAlignment="1">
      <alignment horizontal="center" vertical="center" wrapText="1"/>
    </xf>
    <xf numFmtId="0" fontId="4" fillId="2" borderId="16" xfId="0" applyFont="1" applyFill="1" applyBorder="1"/>
    <xf numFmtId="166" fontId="4" fillId="0" borderId="16" xfId="0" applyNumberFormat="1" applyFont="1" applyBorder="1" applyAlignment="1">
      <alignment horizontal="center" wrapText="1"/>
    </xf>
    <xf numFmtId="166" fontId="6" fillId="5" borderId="16" xfId="0" applyNumberFormat="1" applyFont="1" applyFill="1" applyBorder="1" applyAlignment="1">
      <alignment horizontal="center" vertical="center" wrapText="1"/>
    </xf>
    <xf numFmtId="0" fontId="4" fillId="17" borderId="16" xfId="0" applyFont="1" applyFill="1" applyBorder="1" applyAlignment="1">
      <alignment horizontal="center" vertical="center"/>
    </xf>
    <xf numFmtId="0" fontId="3" fillId="5" borderId="16" xfId="0" applyFont="1" applyFill="1" applyBorder="1" applyAlignment="1">
      <alignment horizontal="left" vertical="center" wrapText="1"/>
    </xf>
    <xf numFmtId="0" fontId="6" fillId="13" borderId="16" xfId="0" applyFont="1" applyFill="1" applyBorder="1" applyAlignment="1">
      <alignment horizontal="left" vertical="center" wrapText="1"/>
    </xf>
    <xf numFmtId="0" fontId="4" fillId="0" borderId="16" xfId="0" applyFont="1" applyBorder="1" applyAlignment="1">
      <alignment horizontal="left" vertical="top"/>
    </xf>
    <xf numFmtId="0" fontId="4" fillId="5" borderId="16" xfId="0" applyFont="1" applyFill="1" applyBorder="1" applyAlignment="1">
      <alignment horizontal="left" vertical="top"/>
    </xf>
    <xf numFmtId="1" fontId="6" fillId="0" borderId="16" xfId="0" applyNumberFormat="1" applyFont="1" applyBorder="1" applyAlignment="1">
      <alignment wrapText="1"/>
    </xf>
    <xf numFmtId="166" fontId="3" fillId="23" borderId="16" xfId="0" applyNumberFormat="1" applyFont="1" applyFill="1" applyBorder="1" applyAlignment="1">
      <alignment horizontal="center" vertical="center" wrapText="1"/>
    </xf>
    <xf numFmtId="0" fontId="6" fillId="5" borderId="16" xfId="0" applyFont="1" applyFill="1" applyBorder="1" applyAlignment="1">
      <alignment horizontal="left" vertical="center" wrapText="1"/>
    </xf>
    <xf numFmtId="0" fontId="2" fillId="0" borderId="16" xfId="0" applyFont="1" applyBorder="1" applyAlignment="1">
      <alignment horizontal="center" vertical="center"/>
    </xf>
    <xf numFmtId="166" fontId="4" fillId="0" borderId="16" xfId="0" applyNumberFormat="1" applyFont="1" applyBorder="1" applyAlignment="1">
      <alignment vertical="center"/>
    </xf>
    <xf numFmtId="0" fontId="7" fillId="0" borderId="16" xfId="0" applyFont="1" applyBorder="1"/>
    <xf numFmtId="170" fontId="3" fillId="3" borderId="16" xfId="2" applyNumberFormat="1" applyFont="1" applyFill="1" applyBorder="1" applyAlignment="1">
      <alignment horizontal="center" vertical="center" wrapText="1"/>
    </xf>
    <xf numFmtId="170" fontId="6" fillId="0" borderId="16" xfId="2" applyNumberFormat="1" applyFont="1" applyBorder="1" applyAlignment="1">
      <alignment horizontal="center" vertical="center" wrapText="1"/>
    </xf>
    <xf numFmtId="0" fontId="13" fillId="0" borderId="16" xfId="3" applyFont="1" applyBorder="1" applyAlignment="1">
      <alignment vertical="center" wrapText="1"/>
    </xf>
    <xf numFmtId="0" fontId="6" fillId="16" borderId="16" xfId="0" applyFont="1" applyFill="1" applyBorder="1" applyAlignment="1">
      <alignment horizontal="center" vertical="center" wrapText="1"/>
    </xf>
    <xf numFmtId="0" fontId="13" fillId="0" borderId="16" xfId="3" applyFont="1" applyBorder="1" applyAlignment="1">
      <alignment wrapText="1"/>
    </xf>
    <xf numFmtId="4" fontId="4" fillId="0" borderId="16" xfId="0" applyNumberFormat="1" applyFont="1" applyBorder="1"/>
    <xf numFmtId="0" fontId="8" fillId="0" borderId="16" xfId="0" applyFont="1" applyBorder="1" applyAlignment="1">
      <alignment horizontal="center" vertical="center" wrapText="1"/>
    </xf>
    <xf numFmtId="171" fontId="6" fillId="3" borderId="16" xfId="2" applyNumberFormat="1" applyFont="1" applyFill="1" applyBorder="1" applyAlignment="1">
      <alignment horizontal="center" vertical="center" wrapText="1"/>
    </xf>
    <xf numFmtId="172" fontId="4" fillId="0" borderId="16" xfId="0" applyNumberFormat="1" applyFont="1" applyBorder="1"/>
    <xf numFmtId="0" fontId="3" fillId="13" borderId="16" xfId="0" applyFont="1" applyFill="1" applyBorder="1" applyAlignment="1">
      <alignment horizontal="center" vertical="center" wrapText="1"/>
    </xf>
    <xf numFmtId="0" fontId="6" fillId="3" borderId="16" xfId="0" applyFont="1" applyFill="1" applyBorder="1" applyAlignment="1">
      <alignment horizontal="center" vertical="center"/>
    </xf>
    <xf numFmtId="0" fontId="13" fillId="0" borderId="16" xfId="3" applyFont="1" applyBorder="1" applyAlignment="1">
      <alignment horizontal="center" vertical="center" wrapText="1"/>
    </xf>
    <xf numFmtId="0" fontId="6" fillId="4" borderId="16" xfId="0" applyFont="1" applyFill="1" applyBorder="1" applyAlignment="1">
      <alignment horizontal="center" vertical="center" wrapText="1"/>
    </xf>
    <xf numFmtId="0" fontId="4" fillId="0" borderId="16" xfId="0" applyFont="1" applyBorder="1" applyAlignment="1">
      <alignment horizontal="left"/>
    </xf>
    <xf numFmtId="6" fontId="3" fillId="4" borderId="16" xfId="0" applyNumberFormat="1" applyFont="1" applyFill="1" applyBorder="1" applyAlignment="1">
      <alignment horizontal="center" vertical="center" wrapText="1"/>
    </xf>
    <xf numFmtId="6" fontId="6" fillId="4" borderId="16" xfId="0" applyNumberFormat="1" applyFont="1" applyFill="1" applyBorder="1" applyAlignment="1">
      <alignment horizontal="center" vertical="center" wrapText="1"/>
    </xf>
    <xf numFmtId="0" fontId="4" fillId="12" borderId="16" xfId="0" applyFont="1" applyFill="1" applyBorder="1" applyAlignment="1">
      <alignment horizontal="center" vertical="center" wrapText="1"/>
    </xf>
    <xf numFmtId="0" fontId="6" fillId="22" borderId="16" xfId="0" applyFont="1" applyFill="1" applyBorder="1" applyAlignment="1">
      <alignment horizontal="center" vertical="center" wrapText="1"/>
    </xf>
    <xf numFmtId="0" fontId="4" fillId="22" borderId="16" xfId="0" applyFont="1" applyFill="1" applyBorder="1" applyAlignment="1">
      <alignment horizontal="center"/>
    </xf>
    <xf numFmtId="0" fontId="4" fillId="10" borderId="16" xfId="0" applyFont="1" applyFill="1" applyBorder="1"/>
    <xf numFmtId="6" fontId="3" fillId="23" borderId="16" xfId="0" applyNumberFormat="1" applyFont="1" applyFill="1" applyBorder="1" applyAlignment="1">
      <alignment horizontal="center" vertical="center" wrapText="1"/>
    </xf>
    <xf numFmtId="168" fontId="2" fillId="23" borderId="16" xfId="0" applyNumberFormat="1" applyFont="1" applyFill="1" applyBorder="1" applyAlignment="1">
      <alignment horizontal="center" vertical="center" wrapText="1"/>
    </xf>
    <xf numFmtId="42" fontId="4" fillId="0" borderId="16" xfId="4" applyFont="1" applyBorder="1"/>
    <xf numFmtId="0" fontId="4" fillId="23" borderId="16" xfId="0" applyFont="1" applyFill="1" applyBorder="1"/>
    <xf numFmtId="42" fontId="4" fillId="0" borderId="16" xfId="0" applyNumberFormat="1" applyFont="1" applyBorder="1"/>
    <xf numFmtId="166" fontId="3" fillId="5" borderId="43" xfId="0" applyNumberFormat="1" applyFont="1" applyFill="1" applyBorder="1" applyAlignment="1">
      <alignment horizontal="center" vertical="center" wrapText="1"/>
    </xf>
    <xf numFmtId="166" fontId="3" fillId="23" borderId="10" xfId="0" applyNumberFormat="1" applyFont="1" applyFill="1" applyBorder="1" applyAlignment="1">
      <alignment horizontal="center" vertical="center" wrapText="1"/>
    </xf>
    <xf numFmtId="169" fontId="2" fillId="36" borderId="16" xfId="0" applyNumberFormat="1" applyFont="1" applyFill="1" applyBorder="1" applyAlignment="1">
      <alignment horizontal="center" vertical="center" wrapText="1"/>
    </xf>
    <xf numFmtId="169" fontId="2" fillId="37" borderId="16" xfId="0" applyNumberFormat="1" applyFont="1" applyFill="1" applyBorder="1" applyAlignment="1">
      <alignment horizontal="center" vertical="center" wrapText="1"/>
    </xf>
    <xf numFmtId="4" fontId="4" fillId="0" borderId="13" xfId="0" applyNumberFormat="1" applyFont="1" applyBorder="1" applyAlignment="1">
      <alignment horizontal="center" vertical="center"/>
    </xf>
    <xf numFmtId="0" fontId="4" fillId="5" borderId="12" xfId="0" applyFont="1" applyFill="1" applyBorder="1" applyAlignment="1">
      <alignment horizontal="center" vertical="center" wrapText="1"/>
    </xf>
    <xf numFmtId="0" fontId="3" fillId="13" borderId="13" xfId="0" applyFont="1" applyFill="1" applyBorder="1" applyAlignment="1">
      <alignment horizontal="center" vertical="center" wrapText="1"/>
    </xf>
    <xf numFmtId="0" fontId="3" fillId="13" borderId="4" xfId="0" applyFont="1" applyFill="1" applyBorder="1" applyAlignment="1">
      <alignment horizontal="center" vertical="center" wrapText="1"/>
    </xf>
    <xf numFmtId="166" fontId="4" fillId="0" borderId="13" xfId="0" applyNumberFormat="1" applyFont="1" applyBorder="1" applyAlignment="1">
      <alignment horizontal="center" vertical="center" wrapText="1"/>
    </xf>
    <xf numFmtId="0" fontId="4" fillId="5" borderId="1"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6" fillId="13" borderId="4"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3" fillId="0" borderId="8" xfId="0" applyFont="1" applyBorder="1" applyAlignment="1">
      <alignment horizontal="center" vertical="center" wrapText="1"/>
    </xf>
    <xf numFmtId="166" fontId="4" fillId="0" borderId="13" xfId="0" applyNumberFormat="1" applyFont="1" applyBorder="1" applyAlignment="1">
      <alignment horizontal="center" vertical="center"/>
    </xf>
    <xf numFmtId="0" fontId="3" fillId="0" borderId="1" xfId="0" applyFont="1" applyBorder="1" applyAlignment="1">
      <alignment horizontal="center" vertical="center" wrapText="1"/>
    </xf>
    <xf numFmtId="0" fontId="4" fillId="0" borderId="2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1" xfId="0" applyFont="1" applyBorder="1" applyAlignment="1">
      <alignment horizontal="center" vertical="center" wrapText="1"/>
    </xf>
    <xf numFmtId="0" fontId="4" fillId="0" borderId="6" xfId="0" applyFont="1" applyBorder="1" applyAlignment="1">
      <alignment horizontal="center" vertical="center" wrapText="1"/>
    </xf>
    <xf numFmtId="0" fontId="4" fillId="27" borderId="4" xfId="0" applyFont="1" applyFill="1" applyBorder="1" applyAlignment="1">
      <alignment horizontal="center" vertical="center" wrapText="1"/>
    </xf>
    <xf numFmtId="0" fontId="6" fillId="27" borderId="15" xfId="0" applyFont="1" applyFill="1" applyBorder="1" applyAlignment="1">
      <alignment horizontal="center" vertical="center" wrapText="1"/>
    </xf>
    <xf numFmtId="0" fontId="6" fillId="27" borderId="16" xfId="0" applyFont="1" applyFill="1" applyBorder="1" applyAlignment="1">
      <alignment horizontal="center" vertical="center" wrapText="1"/>
    </xf>
    <xf numFmtId="167" fontId="3" fillId="23" borderId="4" xfId="0" applyNumberFormat="1" applyFont="1" applyFill="1" applyBorder="1" applyAlignment="1">
      <alignment horizontal="center" vertical="center" wrapText="1"/>
    </xf>
    <xf numFmtId="167" fontId="2" fillId="23" borderId="4" xfId="0" applyNumberFormat="1" applyFont="1" applyFill="1" applyBorder="1" applyAlignment="1">
      <alignment horizontal="center" vertical="center" wrapText="1"/>
    </xf>
    <xf numFmtId="167" fontId="3" fillId="23" borderId="16" xfId="0" applyNumberFormat="1" applyFont="1" applyFill="1" applyBorder="1" applyAlignment="1">
      <alignment horizontal="center" vertical="center" wrapText="1"/>
    </xf>
    <xf numFmtId="167" fontId="2" fillId="23" borderId="16" xfId="0" applyNumberFormat="1" applyFont="1" applyFill="1" applyBorder="1" applyAlignment="1">
      <alignment horizontal="center" vertical="center" wrapText="1"/>
    </xf>
    <xf numFmtId="167" fontId="3" fillId="0" borderId="12" xfId="0" applyNumberFormat="1" applyFont="1" applyBorder="1" applyAlignment="1">
      <alignment horizontal="center" vertical="center" wrapText="1"/>
    </xf>
    <xf numFmtId="167" fontId="3" fillId="0" borderId="4" xfId="0" applyNumberFormat="1" applyFont="1" applyBorder="1" applyAlignment="1">
      <alignment horizontal="center" vertical="center" wrapText="1"/>
    </xf>
    <xf numFmtId="166" fontId="5" fillId="11" borderId="13" xfId="0" applyNumberFormat="1" applyFont="1" applyFill="1" applyBorder="1" applyAlignment="1">
      <alignment horizontal="center" vertical="center" wrapText="1"/>
    </xf>
    <xf numFmtId="166" fontId="5" fillId="0" borderId="13" xfId="0" applyNumberFormat="1" applyFont="1" applyBorder="1" applyAlignment="1">
      <alignment horizontal="center" vertical="center" wrapText="1"/>
    </xf>
    <xf numFmtId="43" fontId="4" fillId="0" borderId="13" xfId="0" applyNumberFormat="1" applyFont="1" applyBorder="1" applyAlignment="1">
      <alignment horizontal="center" vertical="center"/>
    </xf>
    <xf numFmtId="43" fontId="4" fillId="0" borderId="13" xfId="1" applyFont="1" applyFill="1" applyBorder="1" applyAlignment="1">
      <alignment horizontal="center" vertical="center"/>
    </xf>
    <xf numFmtId="0" fontId="4" fillId="33" borderId="13" xfId="0" applyFont="1" applyFill="1" applyBorder="1" applyAlignment="1">
      <alignment horizontal="center" vertical="center"/>
    </xf>
    <xf numFmtId="0" fontId="4" fillId="33" borderId="0" xfId="0" applyFont="1" applyFill="1" applyAlignment="1">
      <alignment horizontal="center" vertical="center"/>
    </xf>
    <xf numFmtId="0" fontId="4" fillId="0" borderId="0" xfId="0" applyFont="1" applyAlignment="1">
      <alignment horizontal="center" vertical="center" wrapText="1"/>
    </xf>
    <xf numFmtId="169" fontId="4" fillId="0" borderId="13" xfId="0" applyNumberFormat="1" applyFont="1" applyBorder="1" applyAlignment="1">
      <alignment horizontal="center" vertical="center" wrapText="1"/>
    </xf>
    <xf numFmtId="0" fontId="4" fillId="5" borderId="0" xfId="0" applyFont="1" applyFill="1" applyAlignment="1">
      <alignment horizontal="center" vertical="center"/>
    </xf>
    <xf numFmtId="166" fontId="4" fillId="0" borderId="0" xfId="0" applyNumberFormat="1" applyFont="1" applyAlignment="1">
      <alignment horizontal="center" vertical="center"/>
    </xf>
    <xf numFmtId="0" fontId="3" fillId="4" borderId="18" xfId="0" applyFont="1" applyFill="1" applyBorder="1" applyAlignment="1">
      <alignment horizontal="center" vertical="center" wrapText="1"/>
    </xf>
    <xf numFmtId="0" fontId="3" fillId="4" borderId="46" xfId="0" applyFont="1" applyFill="1" applyBorder="1" applyAlignment="1">
      <alignment horizontal="center" vertical="center" wrapText="1"/>
    </xf>
    <xf numFmtId="0" fontId="6" fillId="0" borderId="17" xfId="0" applyFont="1" applyBorder="1" applyAlignment="1">
      <alignment horizontal="center" vertical="center" wrapText="1"/>
    </xf>
    <xf numFmtId="0" fontId="4" fillId="2" borderId="13" xfId="0" applyFont="1" applyFill="1" applyBorder="1" applyAlignment="1">
      <alignment horizontal="center" vertical="center"/>
    </xf>
    <xf numFmtId="1" fontId="6" fillId="0" borderId="13" xfId="0" applyNumberFormat="1" applyFont="1" applyBorder="1" applyAlignment="1">
      <alignment horizontal="center" vertical="center" wrapText="1"/>
    </xf>
    <xf numFmtId="0" fontId="7" fillId="0" borderId="13" xfId="0" applyFont="1" applyBorder="1" applyAlignment="1">
      <alignment horizontal="center" vertical="center"/>
    </xf>
    <xf numFmtId="172" fontId="4" fillId="0" borderId="0" xfId="0" applyNumberFormat="1" applyFont="1" applyAlignment="1">
      <alignment horizontal="center" vertical="center"/>
    </xf>
    <xf numFmtId="0" fontId="13" fillId="0" borderId="0" xfId="3" applyFont="1" applyAlignment="1">
      <alignment horizontal="center" vertical="center" wrapText="1"/>
    </xf>
    <xf numFmtId="0" fontId="6" fillId="27" borderId="43" xfId="0" applyFont="1" applyFill="1" applyBorder="1" applyAlignment="1">
      <alignment horizontal="center" vertical="center" wrapText="1"/>
    </xf>
    <xf numFmtId="0" fontId="4" fillId="0" borderId="38" xfId="0" applyFont="1" applyBorder="1" applyAlignment="1">
      <alignment horizontal="center" vertical="center"/>
    </xf>
    <xf numFmtId="0" fontId="4" fillId="0" borderId="40" xfId="0" applyFont="1" applyBorder="1" applyAlignment="1">
      <alignment horizontal="center" vertical="center"/>
    </xf>
    <xf numFmtId="0" fontId="4" fillId="0" borderId="41" xfId="0" applyFont="1" applyBorder="1" applyAlignment="1">
      <alignment horizontal="center" vertical="center"/>
    </xf>
    <xf numFmtId="0" fontId="4" fillId="0" borderId="36" xfId="0" applyFont="1" applyBorder="1" applyAlignment="1">
      <alignment horizontal="center" vertical="center"/>
    </xf>
    <xf numFmtId="0" fontId="4" fillId="22" borderId="37" xfId="0" applyFont="1" applyFill="1" applyBorder="1" applyAlignment="1">
      <alignment horizontal="center" vertical="center"/>
    </xf>
    <xf numFmtId="0" fontId="4" fillId="10" borderId="13" xfId="0" applyFont="1" applyFill="1" applyBorder="1" applyAlignment="1">
      <alignment horizontal="center" vertical="center"/>
    </xf>
    <xf numFmtId="42" fontId="4" fillId="0" borderId="0" xfId="4" applyFont="1" applyAlignment="1">
      <alignment horizontal="center" vertical="center"/>
    </xf>
    <xf numFmtId="0" fontId="4" fillId="23" borderId="13" xfId="0" applyFont="1" applyFill="1" applyBorder="1" applyAlignment="1">
      <alignment horizontal="center" vertical="center"/>
    </xf>
    <xf numFmtId="42" fontId="4" fillId="0" borderId="0" xfId="0" applyNumberFormat="1" applyFont="1" applyAlignment="1">
      <alignment horizontal="center" vertical="center"/>
    </xf>
    <xf numFmtId="0" fontId="4" fillId="23" borderId="0" xfId="0" applyFont="1" applyFill="1" applyAlignment="1">
      <alignment horizontal="center" vertical="center"/>
    </xf>
    <xf numFmtId="167" fontId="4" fillId="0" borderId="13" xfId="0" applyNumberFormat="1" applyFont="1" applyBorder="1" applyAlignment="1">
      <alignment horizontal="center" vertical="center"/>
    </xf>
    <xf numFmtId="169" fontId="4" fillId="0" borderId="16" xfId="5" applyNumberFormat="1" applyFont="1" applyBorder="1" applyAlignment="1">
      <alignment horizontal="center" vertical="center"/>
    </xf>
    <xf numFmtId="0" fontId="3" fillId="0" borderId="0" xfId="0" applyFont="1" applyAlignment="1">
      <alignment horizontal="center" vertical="center"/>
    </xf>
    <xf numFmtId="169" fontId="2" fillId="33" borderId="16" xfId="0" applyNumberFormat="1" applyFont="1" applyFill="1" applyBorder="1" applyAlignment="1">
      <alignment horizontal="center" vertical="center"/>
    </xf>
    <xf numFmtId="10" fontId="4" fillId="33" borderId="16" xfId="0" applyNumberFormat="1" applyFont="1" applyFill="1" applyBorder="1" applyAlignment="1">
      <alignment horizontal="center" vertical="center"/>
    </xf>
    <xf numFmtId="0" fontId="4" fillId="5" borderId="15" xfId="0" applyFont="1" applyFill="1" applyBorder="1" applyAlignment="1">
      <alignment horizontal="center" vertical="center"/>
    </xf>
    <xf numFmtId="0" fontId="6" fillId="5" borderId="15" xfId="0" applyFont="1" applyFill="1" applyBorder="1" applyAlignment="1">
      <alignment horizontal="center" vertical="center" wrapText="1"/>
    </xf>
    <xf numFmtId="169" fontId="3" fillId="0" borderId="15" xfId="0" applyNumberFormat="1" applyFont="1" applyBorder="1" applyAlignment="1">
      <alignment horizontal="center" vertical="center" wrapText="1"/>
    </xf>
    <xf numFmtId="169" fontId="6" fillId="0" borderId="15" xfId="0" applyNumberFormat="1" applyFont="1" applyBorder="1" applyAlignment="1">
      <alignment horizontal="center" vertical="center" wrapText="1"/>
    </xf>
    <xf numFmtId="0" fontId="4" fillId="5" borderId="13" xfId="0" applyFont="1" applyFill="1" applyBorder="1" applyAlignment="1">
      <alignment horizontal="center" vertical="center"/>
    </xf>
    <xf numFmtId="4" fontId="4" fillId="0" borderId="16" xfId="0" applyNumberFormat="1" applyFont="1" applyBorder="1" applyAlignment="1">
      <alignment horizontal="center" vertical="center"/>
    </xf>
    <xf numFmtId="169" fontId="7" fillId="23" borderId="16" xfId="0" applyNumberFormat="1" applyFont="1" applyFill="1" applyBorder="1" applyAlignment="1">
      <alignment horizontal="center" vertical="center" wrapText="1"/>
    </xf>
    <xf numFmtId="10" fontId="2" fillId="33" borderId="16" xfId="0" applyNumberFormat="1" applyFont="1" applyFill="1" applyBorder="1" applyAlignment="1">
      <alignment horizontal="center" vertical="center"/>
    </xf>
    <xf numFmtId="0" fontId="4" fillId="0" borderId="1" xfId="0" applyFont="1" applyBorder="1" applyAlignment="1">
      <alignment horizontal="center" vertical="center" wrapText="1"/>
    </xf>
    <xf numFmtId="167" fontId="7" fillId="0" borderId="12" xfId="0" applyNumberFormat="1" applyFont="1" applyBorder="1" applyAlignment="1">
      <alignment horizontal="center" vertical="center" wrapText="1"/>
    </xf>
    <xf numFmtId="166" fontId="3" fillId="0" borderId="4" xfId="0" applyNumberFormat="1" applyFont="1" applyBorder="1" applyAlignment="1">
      <alignment horizontal="center" vertical="center"/>
    </xf>
    <xf numFmtId="166" fontId="7" fillId="0" borderId="4" xfId="0" applyNumberFormat="1" applyFont="1" applyBorder="1" applyAlignment="1">
      <alignment horizontal="center" vertical="center"/>
    </xf>
    <xf numFmtId="167" fontId="3" fillId="0" borderId="4" xfId="0" applyNumberFormat="1" applyFont="1" applyBorder="1" applyAlignment="1">
      <alignment horizontal="center" vertical="center"/>
    </xf>
    <xf numFmtId="0" fontId="2" fillId="38" borderId="13" xfId="0" applyFont="1" applyFill="1" applyBorder="1" applyAlignment="1">
      <alignment vertical="center"/>
    </xf>
    <xf numFmtId="0" fontId="2" fillId="18" borderId="20" xfId="0" applyFont="1" applyFill="1" applyBorder="1" applyAlignment="1">
      <alignment vertical="center" wrapText="1"/>
    </xf>
    <xf numFmtId="0" fontId="2" fillId="18" borderId="13" xfId="0" applyFont="1" applyFill="1" applyBorder="1" applyAlignment="1">
      <alignment vertical="center" wrapText="1"/>
    </xf>
    <xf numFmtId="0" fontId="4" fillId="2" borderId="10" xfId="0" applyFont="1" applyFill="1" applyBorder="1" applyAlignment="1">
      <alignment horizontal="center" vertical="center" wrapText="1"/>
    </xf>
    <xf numFmtId="0" fontId="4" fillId="0" borderId="20" xfId="0" applyFont="1" applyBorder="1" applyAlignment="1">
      <alignment horizontal="center" vertical="center" wrapText="1"/>
    </xf>
    <xf numFmtId="0" fontId="3" fillId="5" borderId="3" xfId="0" applyFont="1" applyFill="1" applyBorder="1" applyAlignment="1">
      <alignment horizontal="center" vertical="center" wrapText="1"/>
    </xf>
    <xf numFmtId="0" fontId="3" fillId="0" borderId="13" xfId="0" applyFont="1" applyBorder="1" applyAlignment="1">
      <alignment horizontal="center" vertical="center"/>
    </xf>
    <xf numFmtId="166" fontId="3" fillId="0" borderId="13" xfId="0" applyNumberFormat="1" applyFont="1" applyBorder="1" applyAlignment="1">
      <alignment horizontal="center" vertical="center"/>
    </xf>
    <xf numFmtId="0" fontId="3" fillId="39" borderId="4" xfId="0" applyFont="1" applyFill="1" applyBorder="1" applyAlignment="1">
      <alignment horizontal="center" vertical="center" wrapText="1"/>
    </xf>
    <xf numFmtId="0" fontId="4" fillId="39" borderId="14" xfId="0" applyFont="1" applyFill="1" applyBorder="1" applyAlignment="1">
      <alignment horizontal="center" vertical="center" wrapText="1"/>
    </xf>
    <xf numFmtId="0" fontId="4" fillId="39" borderId="4" xfId="0" applyFont="1" applyFill="1" applyBorder="1" applyAlignment="1">
      <alignment horizontal="center" vertical="center" wrapText="1"/>
    </xf>
    <xf numFmtId="0" fontId="4" fillId="39" borderId="12" xfId="0" applyFont="1" applyFill="1" applyBorder="1" applyAlignment="1">
      <alignment horizontal="center" vertical="center" wrapText="1"/>
    </xf>
    <xf numFmtId="0" fontId="6" fillId="39" borderId="16" xfId="0"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7" xfId="0" applyFont="1" applyBorder="1" applyAlignment="1">
      <alignment horizontal="center" vertical="center" wrapText="1"/>
    </xf>
    <xf numFmtId="3" fontId="4" fillId="0" borderId="13" xfId="0" applyNumberFormat="1" applyFont="1" applyBorder="1" applyAlignment="1">
      <alignment horizontal="center" vertical="center" wrapText="1"/>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169" fontId="4" fillId="0" borderId="26" xfId="0" applyNumberFormat="1" applyFont="1" applyBorder="1" applyAlignment="1">
      <alignment horizontal="center" vertical="center"/>
    </xf>
    <xf numFmtId="169" fontId="4" fillId="0" borderId="42" xfId="0" applyNumberFormat="1" applyFont="1" applyBorder="1" applyAlignment="1">
      <alignment horizontal="center" vertical="center"/>
    </xf>
    <xf numFmtId="0" fontId="13" fillId="0" borderId="13" xfId="3" applyFont="1" applyFill="1" applyBorder="1" applyAlignment="1">
      <alignment horizontal="center" vertical="center" wrapText="1"/>
    </xf>
    <xf numFmtId="174" fontId="2" fillId="16" borderId="23" xfId="0" applyNumberFormat="1" applyFont="1" applyFill="1" applyBorder="1" applyAlignment="1">
      <alignment horizontal="left" vertical="center" wrapText="1"/>
    </xf>
    <xf numFmtId="174" fontId="2" fillId="16" borderId="21" xfId="0" applyNumberFormat="1" applyFont="1" applyFill="1" applyBorder="1" applyAlignment="1">
      <alignment horizontal="left" vertical="center" wrapText="1"/>
    </xf>
    <xf numFmtId="174" fontId="2" fillId="16" borderId="13" xfId="0" applyNumberFormat="1" applyFont="1" applyFill="1" applyBorder="1" applyAlignment="1">
      <alignment horizontal="left" vertical="center" wrapText="1"/>
    </xf>
    <xf numFmtId="174" fontId="2" fillId="16" borderId="35" xfId="0" applyNumberFormat="1" applyFont="1" applyFill="1" applyBorder="1" applyAlignment="1">
      <alignment horizontal="left" vertical="center" wrapText="1"/>
    </xf>
    <xf numFmtId="174" fontId="2" fillId="16" borderId="29" xfId="0" applyNumberFormat="1" applyFont="1" applyFill="1" applyBorder="1" applyAlignment="1">
      <alignment horizontal="left" vertical="center" wrapText="1"/>
    </xf>
    <xf numFmtId="174" fontId="2" fillId="16" borderId="30" xfId="0" applyNumberFormat="1"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0" borderId="10" xfId="0" applyFont="1" applyBorder="1" applyAlignment="1">
      <alignment horizontal="center" vertical="center"/>
    </xf>
    <xf numFmtId="0" fontId="3" fillId="0" borderId="6" xfId="0" applyFont="1" applyBorder="1" applyAlignment="1">
      <alignment horizontal="center" vertical="center" wrapText="1"/>
    </xf>
    <xf numFmtId="0" fontId="4" fillId="0" borderId="1" xfId="0" applyFont="1" applyBorder="1" applyAlignment="1">
      <alignment horizontal="center" vertical="center"/>
    </xf>
    <xf numFmtId="0" fontId="3" fillId="0" borderId="8" xfId="0" applyFont="1" applyBorder="1" applyAlignment="1">
      <alignment horizontal="center" vertical="center"/>
    </xf>
    <xf numFmtId="10" fontId="4" fillId="0" borderId="15" xfId="0" applyNumberFormat="1" applyFont="1" applyBorder="1" applyAlignment="1">
      <alignment horizontal="center" vertical="center"/>
    </xf>
    <xf numFmtId="10" fontId="4" fillId="0" borderId="42" xfId="0" applyNumberFormat="1" applyFont="1" applyBorder="1" applyAlignment="1">
      <alignment horizontal="center" vertical="center"/>
    </xf>
    <xf numFmtId="0" fontId="4" fillId="10" borderId="0" xfId="0" applyFont="1" applyFill="1" applyAlignment="1">
      <alignment horizontal="center" vertical="center"/>
    </xf>
    <xf numFmtId="0" fontId="4" fillId="0" borderId="17" xfId="0" applyFont="1" applyBorder="1" applyAlignment="1">
      <alignment horizontal="center" vertical="center"/>
    </xf>
    <xf numFmtId="169" fontId="4" fillId="0" borderId="0" xfId="0" applyNumberFormat="1" applyFont="1" applyAlignment="1">
      <alignment horizontal="center" vertical="center"/>
    </xf>
    <xf numFmtId="0" fontId="4" fillId="0" borderId="54" xfId="0" applyFont="1" applyBorder="1" applyAlignment="1">
      <alignment horizontal="center" vertical="center"/>
    </xf>
    <xf numFmtId="169" fontId="4" fillId="0" borderId="55" xfId="0" applyNumberFormat="1" applyFont="1" applyBorder="1" applyAlignment="1">
      <alignment horizontal="center" vertical="center"/>
    </xf>
    <xf numFmtId="10" fontId="4" fillId="0" borderId="55" xfId="0" applyNumberFormat="1" applyFont="1" applyBorder="1" applyAlignment="1">
      <alignment horizontal="center" vertical="center"/>
    </xf>
    <xf numFmtId="169" fontId="4" fillId="0" borderId="56" xfId="0" applyNumberFormat="1" applyFont="1" applyBorder="1" applyAlignment="1">
      <alignment horizontal="center" vertical="center"/>
    </xf>
    <xf numFmtId="0" fontId="2" fillId="0" borderId="42" xfId="0" applyFont="1" applyBorder="1" applyAlignment="1">
      <alignment horizontal="center" vertical="center"/>
    </xf>
    <xf numFmtId="169" fontId="2" fillId="0" borderId="42" xfId="0" applyNumberFormat="1" applyFont="1" applyBorder="1" applyAlignment="1">
      <alignment horizontal="center" vertical="center"/>
    </xf>
    <xf numFmtId="10" fontId="2" fillId="0" borderId="42" xfId="0" applyNumberFormat="1" applyFont="1" applyBorder="1" applyAlignment="1">
      <alignment horizontal="center" vertical="center"/>
    </xf>
    <xf numFmtId="169" fontId="4" fillId="0" borderId="55" xfId="5" applyNumberFormat="1" applyFont="1" applyBorder="1" applyAlignment="1">
      <alignment horizontal="center" vertical="center"/>
    </xf>
    <xf numFmtId="166" fontId="7" fillId="0" borderId="5" xfId="0" applyNumberFormat="1" applyFont="1" applyBorder="1" applyAlignment="1">
      <alignment horizontal="center" vertical="center"/>
    </xf>
    <xf numFmtId="166" fontId="3" fillId="0" borderId="16" xfId="0" applyNumberFormat="1" applyFont="1" applyBorder="1" applyAlignment="1">
      <alignment horizontal="center" vertical="center"/>
    </xf>
    <xf numFmtId="169" fontId="3" fillId="0" borderId="16" xfId="0" applyNumberFormat="1" applyFont="1" applyBorder="1" applyAlignment="1">
      <alignment horizontal="center" vertical="center"/>
    </xf>
    <xf numFmtId="166" fontId="2" fillId="16" borderId="23" xfId="0" applyNumberFormat="1" applyFont="1" applyFill="1" applyBorder="1" applyAlignment="1">
      <alignment horizontal="left" vertical="center" wrapText="1"/>
    </xf>
    <xf numFmtId="175" fontId="4" fillId="0" borderId="0" xfId="2" applyNumberFormat="1" applyFont="1" applyAlignment="1">
      <alignment horizontal="center" vertical="center"/>
    </xf>
    <xf numFmtId="168" fontId="4" fillId="0" borderId="0" xfId="0" applyNumberFormat="1" applyFont="1" applyAlignment="1">
      <alignment horizontal="center" vertical="center"/>
    </xf>
    <xf numFmtId="6" fontId="4" fillId="0" borderId="0" xfId="0" applyNumberFormat="1" applyFont="1" applyAlignment="1">
      <alignment horizontal="center" vertical="center"/>
    </xf>
    <xf numFmtId="169" fontId="7" fillId="0" borderId="13" xfId="0" applyNumberFormat="1" applyFont="1" applyBorder="1" applyAlignment="1">
      <alignment horizontal="center" vertical="center"/>
    </xf>
    <xf numFmtId="0" fontId="4" fillId="5" borderId="20" xfId="0" applyFont="1" applyFill="1" applyBorder="1" applyAlignment="1">
      <alignment horizontal="center" vertical="center" wrapText="1"/>
    </xf>
    <xf numFmtId="173" fontId="4" fillId="0" borderId="0" xfId="0" applyNumberFormat="1" applyFont="1" applyAlignment="1">
      <alignment horizontal="center" vertical="center"/>
    </xf>
    <xf numFmtId="166" fontId="4" fillId="5" borderId="13" xfId="0" applyNumberFormat="1" applyFont="1" applyFill="1" applyBorder="1" applyAlignment="1">
      <alignment horizontal="center" vertical="center"/>
    </xf>
    <xf numFmtId="166" fontId="4" fillId="5" borderId="0" xfId="0" applyNumberFormat="1" applyFont="1" applyFill="1" applyAlignment="1">
      <alignment horizontal="center" vertical="center"/>
    </xf>
    <xf numFmtId="43" fontId="4" fillId="0" borderId="0" xfId="1" applyFont="1" applyAlignment="1">
      <alignment horizontal="center" vertical="center"/>
    </xf>
    <xf numFmtId="0" fontId="2" fillId="23" borderId="1" xfId="0" applyFont="1" applyFill="1" applyBorder="1" applyAlignment="1">
      <alignment horizontal="center" vertical="center" wrapText="1"/>
    </xf>
    <xf numFmtId="0" fontId="2" fillId="23" borderId="2" xfId="0" applyFont="1" applyFill="1" applyBorder="1" applyAlignment="1">
      <alignment horizontal="center" vertical="center" wrapText="1"/>
    </xf>
    <xf numFmtId="0" fontId="2" fillId="23" borderId="3" xfId="0" applyFont="1" applyFill="1" applyBorder="1" applyAlignment="1">
      <alignment horizontal="center" vertical="center" wrapText="1"/>
    </xf>
    <xf numFmtId="0" fontId="2" fillId="17" borderId="11" xfId="0" applyFont="1" applyFill="1" applyBorder="1" applyAlignment="1">
      <alignment horizontal="center" vertical="center"/>
    </xf>
    <xf numFmtId="0" fontId="2" fillId="17" borderId="9" xfId="0" applyFont="1" applyFill="1" applyBorder="1" applyAlignment="1">
      <alignment horizontal="center" vertical="center"/>
    </xf>
    <xf numFmtId="0" fontId="2" fillId="17" borderId="10" xfId="0" applyFont="1" applyFill="1" applyBorder="1" applyAlignment="1">
      <alignment horizontal="center" vertical="center"/>
    </xf>
    <xf numFmtId="0" fontId="2" fillId="17" borderId="27" xfId="0" applyFont="1" applyFill="1" applyBorder="1" applyAlignment="1">
      <alignment horizontal="center" vertical="center" wrapText="1"/>
    </xf>
    <xf numFmtId="0" fontId="2" fillId="17" borderId="28" xfId="0" applyFont="1" applyFill="1" applyBorder="1" applyAlignment="1">
      <alignment horizontal="center" vertical="center" wrapText="1"/>
    </xf>
    <xf numFmtId="0" fontId="4" fillId="23" borderId="1" xfId="0" applyFont="1" applyFill="1" applyBorder="1" applyAlignment="1">
      <alignment horizontal="center" vertical="center" wrapText="1"/>
    </xf>
    <xf numFmtId="0" fontId="4" fillId="23" borderId="2" xfId="0" applyFont="1" applyFill="1" applyBorder="1" applyAlignment="1">
      <alignment horizontal="center" vertical="center" wrapText="1"/>
    </xf>
    <xf numFmtId="0" fontId="4" fillId="23" borderId="3"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4" fillId="23" borderId="16" xfId="0" applyFont="1" applyFill="1" applyBorder="1" applyAlignment="1">
      <alignment horizontal="center" vertical="center" wrapText="1"/>
    </xf>
    <xf numFmtId="0" fontId="2" fillId="0" borderId="58"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9" xfId="0" applyFont="1" applyBorder="1" applyAlignment="1">
      <alignment horizontal="center" vertical="center" wrapText="1"/>
    </xf>
    <xf numFmtId="0" fontId="4" fillId="23" borderId="11" xfId="0" applyFont="1" applyFill="1" applyBorder="1" applyAlignment="1">
      <alignment horizontal="center" vertical="center" wrapText="1"/>
    </xf>
    <xf numFmtId="0" fontId="4" fillId="23" borderId="9" xfId="0" applyFont="1" applyFill="1" applyBorder="1" applyAlignment="1">
      <alignment horizontal="center" vertical="center" wrapText="1"/>
    </xf>
    <xf numFmtId="0" fontId="4" fillId="23" borderId="1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23" borderId="51" xfId="0" applyFont="1" applyFill="1" applyBorder="1" applyAlignment="1">
      <alignment horizontal="center" vertical="center" wrapText="1"/>
    </xf>
    <xf numFmtId="0" fontId="3" fillId="23" borderId="50" xfId="0" applyFont="1" applyFill="1" applyBorder="1" applyAlignment="1">
      <alignment horizontal="center" vertical="center" wrapText="1"/>
    </xf>
    <xf numFmtId="0" fontId="3" fillId="23" borderId="43" xfId="0" applyFont="1" applyFill="1" applyBorder="1" applyAlignment="1">
      <alignment horizontal="center" vertical="center" wrapText="1"/>
    </xf>
    <xf numFmtId="0" fontId="2" fillId="17" borderId="20" xfId="0" applyFont="1" applyFill="1" applyBorder="1" applyAlignment="1">
      <alignment horizontal="center" vertical="center" wrapText="1"/>
    </xf>
    <xf numFmtId="0" fontId="2" fillId="17" borderId="13" xfId="0" applyFont="1" applyFill="1" applyBorder="1" applyAlignment="1">
      <alignment horizontal="center" vertical="center" wrapText="1"/>
    </xf>
    <xf numFmtId="0" fontId="6" fillId="0" borderId="1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42" xfId="0" applyFont="1" applyBorder="1" applyAlignment="1">
      <alignment horizontal="center" vertical="center" wrapText="1"/>
    </xf>
    <xf numFmtId="0" fontId="3" fillId="23" borderId="11" xfId="0" applyFont="1" applyFill="1" applyBorder="1" applyAlignment="1">
      <alignment horizontal="center" vertical="center" wrapText="1"/>
    </xf>
    <xf numFmtId="0" fontId="3" fillId="23" borderId="2" xfId="0" applyFont="1" applyFill="1" applyBorder="1" applyAlignment="1">
      <alignment horizontal="center" vertical="center" wrapText="1"/>
    </xf>
    <xf numFmtId="0" fontId="3" fillId="23" borderId="3" xfId="0" applyFont="1" applyFill="1" applyBorder="1" applyAlignment="1">
      <alignment horizontal="center" vertical="center" wrapText="1"/>
    </xf>
    <xf numFmtId="0" fontId="2" fillId="16" borderId="23" xfId="0" applyFont="1" applyFill="1" applyBorder="1" applyAlignment="1">
      <alignment horizontal="center" vertical="center" wrapText="1"/>
    </xf>
    <xf numFmtId="0" fontId="2" fillId="16" borderId="21" xfId="0" applyFont="1" applyFill="1" applyBorder="1" applyAlignment="1">
      <alignment horizontal="center" vertical="center" wrapText="1"/>
    </xf>
    <xf numFmtId="0" fontId="2" fillId="16" borderId="13"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16" borderId="29" xfId="0" applyFont="1" applyFill="1" applyBorder="1" applyAlignment="1">
      <alignment horizontal="center" vertical="center" wrapText="1"/>
    </xf>
    <xf numFmtId="0" fontId="2" fillId="16" borderId="30" xfId="0" applyFont="1" applyFill="1" applyBorder="1" applyAlignment="1">
      <alignment horizontal="center" vertical="center" wrapText="1"/>
    </xf>
    <xf numFmtId="169" fontId="4" fillId="0" borderId="17" xfId="0" applyNumberFormat="1" applyFont="1" applyBorder="1" applyAlignment="1">
      <alignment horizontal="center" vertical="center"/>
    </xf>
    <xf numFmtId="169" fontId="4" fillId="0" borderId="50" xfId="0" applyNumberFormat="1" applyFont="1" applyBorder="1" applyAlignment="1">
      <alignment horizontal="center" vertical="center"/>
    </xf>
    <xf numFmtId="169" fontId="4" fillId="0" borderId="43" xfId="0" applyNumberFormat="1" applyFont="1" applyBorder="1" applyAlignment="1">
      <alignment horizontal="center" vertical="center"/>
    </xf>
    <xf numFmtId="0" fontId="2" fillId="17" borderId="1" xfId="0" applyFont="1" applyFill="1" applyBorder="1" applyAlignment="1">
      <alignment horizontal="center" vertical="center" wrapText="1"/>
    </xf>
    <xf numFmtId="0" fontId="2" fillId="17" borderId="2" xfId="0" applyFont="1" applyFill="1" applyBorder="1" applyAlignment="1">
      <alignment horizontal="center" vertical="center" wrapText="1"/>
    </xf>
    <xf numFmtId="0" fontId="2" fillId="17" borderId="47" xfId="0" applyFont="1" applyFill="1" applyBorder="1" applyAlignment="1">
      <alignment horizontal="center" vertical="center"/>
    </xf>
    <xf numFmtId="0" fontId="2" fillId="17" borderId="32" xfId="0" applyFont="1" applyFill="1" applyBorder="1" applyAlignment="1">
      <alignment horizontal="center" vertical="center"/>
    </xf>
    <xf numFmtId="0" fontId="2" fillId="17" borderId="48" xfId="0" applyFont="1" applyFill="1" applyBorder="1" applyAlignment="1">
      <alignment horizontal="center" vertical="center"/>
    </xf>
    <xf numFmtId="0" fontId="2" fillId="17" borderId="21" xfId="0" applyFont="1" applyFill="1" applyBorder="1" applyAlignment="1">
      <alignment horizontal="center" vertical="center" wrapText="1"/>
    </xf>
    <xf numFmtId="0" fontId="2" fillId="17" borderId="24" xfId="0" applyFont="1" applyFill="1" applyBorder="1" applyAlignment="1">
      <alignment horizontal="center" vertical="center" wrapText="1"/>
    </xf>
    <xf numFmtId="0" fontId="2" fillId="17" borderId="9" xfId="0" applyFont="1" applyFill="1" applyBorder="1" applyAlignment="1">
      <alignment horizontal="center" vertical="center" wrapText="1"/>
    </xf>
    <xf numFmtId="0" fontId="2" fillId="17" borderId="1" xfId="0" applyFont="1" applyFill="1" applyBorder="1" applyAlignment="1">
      <alignment horizontal="center" vertical="center"/>
    </xf>
    <xf numFmtId="0" fontId="2" fillId="17" borderId="2" xfId="0" applyFont="1" applyFill="1" applyBorder="1" applyAlignment="1">
      <alignment horizontal="center" vertical="center"/>
    </xf>
    <xf numFmtId="0" fontId="2" fillId="17" borderId="3" xfId="0" applyFont="1" applyFill="1" applyBorder="1" applyAlignment="1">
      <alignment horizontal="center" vertical="center"/>
    </xf>
    <xf numFmtId="0" fontId="4" fillId="23" borderId="4" xfId="0" applyFont="1" applyFill="1" applyBorder="1" applyAlignment="1">
      <alignment horizontal="center" vertical="center" wrapText="1"/>
    </xf>
    <xf numFmtId="0" fontId="2" fillId="17" borderId="4" xfId="0" applyFont="1" applyFill="1" applyBorder="1" applyAlignment="1">
      <alignment horizontal="center" vertical="center"/>
    </xf>
    <xf numFmtId="0" fontId="2" fillId="23" borderId="4" xfId="0" applyFont="1" applyFill="1" applyBorder="1" applyAlignment="1">
      <alignment horizontal="center" vertical="center"/>
    </xf>
    <xf numFmtId="0" fontId="7" fillId="17" borderId="4" xfId="0" applyFont="1" applyFill="1" applyBorder="1" applyAlignment="1">
      <alignment horizontal="center" vertical="center"/>
    </xf>
    <xf numFmtId="0" fontId="4" fillId="0" borderId="4" xfId="0" applyFont="1" applyBorder="1" applyAlignment="1">
      <alignment horizontal="center" vertical="center" wrapText="1"/>
    </xf>
    <xf numFmtId="0" fontId="2" fillId="17" borderId="31" xfId="0" applyFont="1" applyFill="1" applyBorder="1" applyAlignment="1">
      <alignment horizontal="center" vertical="center"/>
    </xf>
    <xf numFmtId="0" fontId="2" fillId="17" borderId="33" xfId="0" applyFont="1" applyFill="1" applyBorder="1" applyAlignment="1">
      <alignment horizontal="center" vertical="center"/>
    </xf>
    <xf numFmtId="0" fontId="2" fillId="17" borderId="22" xfId="0" applyFont="1" applyFill="1" applyBorder="1" applyAlignment="1">
      <alignment horizontal="center" vertical="center"/>
    </xf>
    <xf numFmtId="0" fontId="2" fillId="17" borderId="23" xfId="0" applyFont="1" applyFill="1" applyBorder="1" applyAlignment="1">
      <alignment horizontal="center" vertical="center"/>
    </xf>
    <xf numFmtId="0" fontId="2" fillId="17" borderId="21" xfId="0" applyFont="1" applyFill="1" applyBorder="1" applyAlignment="1">
      <alignment horizontal="center" vertical="center"/>
    </xf>
    <xf numFmtId="0" fontId="4" fillId="23" borderId="31" xfId="0" applyFont="1" applyFill="1" applyBorder="1" applyAlignment="1">
      <alignment horizontal="center" vertical="center" wrapText="1"/>
    </xf>
    <xf numFmtId="0" fontId="4" fillId="23" borderId="32" xfId="0" applyFont="1" applyFill="1" applyBorder="1" applyAlignment="1">
      <alignment horizontal="center" vertical="center" wrapText="1"/>
    </xf>
    <xf numFmtId="0" fontId="4" fillId="23" borderId="33"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2" xfId="0" applyFont="1" applyBorder="1" applyAlignment="1">
      <alignment horizontal="center" vertical="center" wrapText="1"/>
    </xf>
    <xf numFmtId="0" fontId="2" fillId="17" borderId="34" xfId="0" applyFont="1" applyFill="1" applyBorder="1" applyAlignment="1">
      <alignment horizontal="center" vertical="center"/>
    </xf>
    <xf numFmtId="0" fontId="2" fillId="17" borderId="13" xfId="0" applyFont="1" applyFill="1" applyBorder="1" applyAlignment="1">
      <alignment horizontal="center" vertical="center"/>
    </xf>
    <xf numFmtId="0" fontId="2" fillId="17" borderId="35" xfId="0" applyFont="1" applyFill="1" applyBorder="1" applyAlignment="1">
      <alignment horizontal="center" vertical="center"/>
    </xf>
    <xf numFmtId="0" fontId="2" fillId="17" borderId="24" xfId="0" applyFont="1" applyFill="1" applyBorder="1" applyAlignment="1">
      <alignment horizontal="center" vertical="center"/>
    </xf>
    <xf numFmtId="0" fontId="2" fillId="17" borderId="25" xfId="0" applyFont="1" applyFill="1" applyBorder="1" applyAlignment="1">
      <alignment horizontal="center" vertical="center"/>
    </xf>
    <xf numFmtId="0" fontId="4" fillId="0" borderId="5" xfId="0" applyFont="1" applyBorder="1" applyAlignment="1">
      <alignment horizontal="center" vertical="center"/>
    </xf>
    <xf numFmtId="0" fontId="4" fillId="0" borderId="14" xfId="0" applyFont="1" applyBorder="1" applyAlignment="1">
      <alignment horizontal="center" vertical="center"/>
    </xf>
    <xf numFmtId="0" fontId="4" fillId="5" borderId="5" xfId="0" applyFont="1" applyFill="1" applyBorder="1" applyAlignment="1">
      <alignment horizontal="center" vertical="center"/>
    </xf>
    <xf numFmtId="0" fontId="4" fillId="5" borderId="14" xfId="0" applyFont="1" applyFill="1" applyBorder="1" applyAlignment="1">
      <alignment horizontal="center" vertical="center"/>
    </xf>
    <xf numFmtId="0" fontId="4" fillId="5" borderId="12" xfId="0" applyFont="1" applyFill="1" applyBorder="1" applyAlignment="1">
      <alignment horizontal="center" vertical="center"/>
    </xf>
    <xf numFmtId="0" fontId="3" fillId="0" borderId="5"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12" xfId="0" applyFont="1" applyBorder="1" applyAlignment="1">
      <alignment horizontal="center" vertical="center"/>
    </xf>
    <xf numFmtId="0" fontId="4" fillId="2" borderId="5"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2" xfId="0" applyFont="1" applyFill="1" applyBorder="1" applyAlignment="1">
      <alignment horizontal="center" vertical="center"/>
    </xf>
    <xf numFmtId="0" fontId="6" fillId="5" borderId="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2" xfId="0" applyFont="1" applyFill="1" applyBorder="1" applyAlignment="1">
      <alignment horizontal="center" vertical="center" wrapText="1"/>
    </xf>
    <xf numFmtId="166" fontId="3" fillId="5" borderId="5" xfId="0" applyNumberFormat="1" applyFont="1" applyFill="1" applyBorder="1" applyAlignment="1">
      <alignment horizontal="center" vertical="center" wrapText="1"/>
    </xf>
    <xf numFmtId="166" fontId="3" fillId="5" borderId="14" xfId="0" applyNumberFormat="1" applyFont="1" applyFill="1" applyBorder="1" applyAlignment="1">
      <alignment horizontal="center" vertical="center" wrapText="1"/>
    </xf>
    <xf numFmtId="166" fontId="3" fillId="5" borderId="12"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6" borderId="1" xfId="0" applyFont="1" applyFill="1" applyBorder="1" applyAlignment="1">
      <alignment horizontal="center" vertical="center" wrapText="1"/>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2" fillId="9" borderId="1" xfId="0" applyFont="1" applyFill="1" applyBorder="1" applyAlignment="1">
      <alignment horizontal="center" vertical="center"/>
    </xf>
    <xf numFmtId="6" fontId="2" fillId="7" borderId="1" xfId="0" applyNumberFormat="1" applyFont="1" applyFill="1" applyBorder="1" applyAlignment="1">
      <alignment horizontal="center" vertical="center"/>
    </xf>
    <xf numFmtId="0" fontId="3" fillId="8" borderId="2" xfId="0" applyFont="1" applyFill="1" applyBorder="1" applyAlignment="1">
      <alignment horizontal="center" vertical="center"/>
    </xf>
    <xf numFmtId="0" fontId="3" fillId="8" borderId="3" xfId="0" applyFont="1" applyFill="1" applyBorder="1" applyAlignment="1">
      <alignment horizontal="center" vertical="center"/>
    </xf>
    <xf numFmtId="0" fontId="2" fillId="14" borderId="6" xfId="0" applyFont="1" applyFill="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2" fillId="16" borderId="16" xfId="0" applyFont="1" applyFill="1" applyBorder="1" applyAlignment="1">
      <alignment horizontal="center" vertical="center" wrapText="1"/>
    </xf>
    <xf numFmtId="0" fontId="2" fillId="16" borderId="11" xfId="0" applyFont="1" applyFill="1" applyBorder="1" applyAlignment="1">
      <alignment horizontal="center" vertical="center" wrapText="1"/>
    </xf>
    <xf numFmtId="0" fontId="2" fillId="16" borderId="9" xfId="0" applyFont="1" applyFill="1" applyBorder="1" applyAlignment="1">
      <alignment horizontal="center" vertical="center" wrapText="1"/>
    </xf>
    <xf numFmtId="0" fontId="2" fillId="16" borderId="10" xfId="0" applyFont="1" applyFill="1" applyBorder="1" applyAlignment="1">
      <alignment horizontal="center" vertical="center" wrapText="1"/>
    </xf>
    <xf numFmtId="0" fontId="2" fillId="17" borderId="12" xfId="0" applyFont="1" applyFill="1" applyBorder="1" applyAlignment="1">
      <alignment horizontal="center" vertical="center"/>
    </xf>
    <xf numFmtId="0" fontId="2" fillId="23" borderId="11" xfId="0" applyFont="1" applyFill="1" applyBorder="1" applyAlignment="1">
      <alignment horizontal="center" vertical="center" wrapText="1"/>
    </xf>
    <xf numFmtId="0" fontId="2" fillId="23" borderId="9" xfId="0" applyFont="1" applyFill="1" applyBorder="1" applyAlignment="1">
      <alignment horizontal="center" vertical="center" wrapText="1"/>
    </xf>
    <xf numFmtId="0" fontId="2" fillId="23" borderId="10" xfId="0" applyFont="1" applyFill="1" applyBorder="1" applyAlignment="1">
      <alignment horizontal="center" vertical="center" wrapText="1"/>
    </xf>
    <xf numFmtId="0" fontId="2" fillId="20" borderId="6" xfId="0" applyFont="1" applyFill="1" applyBorder="1" applyAlignment="1">
      <alignment horizontal="center" vertical="center"/>
    </xf>
    <xf numFmtId="0" fontId="7" fillId="21" borderId="7" xfId="0" applyFont="1" applyFill="1" applyBorder="1" applyAlignment="1">
      <alignment horizontal="center" vertical="center"/>
    </xf>
    <xf numFmtId="0" fontId="7" fillId="21" borderId="8" xfId="0" applyFont="1" applyFill="1" applyBorder="1" applyAlignment="1">
      <alignment horizontal="center" vertical="center"/>
    </xf>
    <xf numFmtId="0" fontId="2" fillId="17" borderId="6" xfId="0" applyFont="1" applyFill="1" applyBorder="1" applyAlignment="1">
      <alignment horizontal="center" vertical="center"/>
    </xf>
    <xf numFmtId="0" fontId="7" fillId="17" borderId="7" xfId="0" applyFont="1" applyFill="1" applyBorder="1" applyAlignment="1">
      <alignment horizontal="center" vertical="center"/>
    </xf>
    <xf numFmtId="0" fontId="7" fillId="17" borderId="8" xfId="0" applyFont="1" applyFill="1" applyBorder="1" applyAlignment="1">
      <alignment horizontal="center" vertical="center"/>
    </xf>
    <xf numFmtId="0" fontId="2" fillId="17" borderId="8" xfId="0" applyFont="1" applyFill="1" applyBorder="1" applyAlignment="1">
      <alignment horizontal="center" vertical="center"/>
    </xf>
    <xf numFmtId="0" fontId="2" fillId="23" borderId="16"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26" xfId="0" applyFont="1" applyBorder="1" applyAlignment="1">
      <alignment horizontal="center" vertical="center" wrapText="1"/>
    </xf>
    <xf numFmtId="0" fontId="2" fillId="17" borderId="6" xfId="0" applyFont="1" applyFill="1" applyBorder="1" applyAlignment="1">
      <alignment horizontal="center" vertical="center" wrapText="1"/>
    </xf>
    <xf numFmtId="169" fontId="2" fillId="33" borderId="17" xfId="0" applyNumberFormat="1" applyFont="1" applyFill="1" applyBorder="1" applyAlignment="1">
      <alignment horizontal="center" vertical="center"/>
    </xf>
    <xf numFmtId="169" fontId="2" fillId="33" borderId="50" xfId="0" applyNumberFormat="1" applyFont="1" applyFill="1" applyBorder="1" applyAlignment="1">
      <alignment horizontal="center" vertical="center"/>
    </xf>
    <xf numFmtId="169" fontId="2" fillId="33" borderId="43" xfId="0" applyNumberFormat="1" applyFont="1" applyFill="1" applyBorder="1" applyAlignment="1">
      <alignment horizontal="center" vertical="center"/>
    </xf>
    <xf numFmtId="0" fontId="6" fillId="23" borderId="28" xfId="0" applyFont="1" applyFill="1" applyBorder="1" applyAlignment="1">
      <alignment horizontal="center" vertical="center"/>
    </xf>
    <xf numFmtId="0" fontId="2" fillId="17" borderId="16" xfId="0" applyFont="1" applyFill="1" applyBorder="1" applyAlignment="1">
      <alignment horizontal="center" vertical="center"/>
    </xf>
    <xf numFmtId="0" fontId="7" fillId="17" borderId="16" xfId="0" applyFont="1" applyFill="1" applyBorder="1" applyAlignment="1">
      <alignment horizontal="center" vertical="center"/>
    </xf>
    <xf numFmtId="0" fontId="7" fillId="17" borderId="17" xfId="0" applyFont="1" applyFill="1" applyBorder="1" applyAlignment="1">
      <alignment horizontal="center" vertical="center"/>
    </xf>
    <xf numFmtId="0" fontId="2" fillId="18" borderId="1" xfId="0" applyFont="1" applyFill="1" applyBorder="1" applyAlignment="1">
      <alignment horizontal="center" vertical="center" wrapText="1"/>
    </xf>
    <xf numFmtId="0" fontId="2" fillId="18" borderId="2" xfId="0" applyFont="1" applyFill="1" applyBorder="1" applyAlignment="1">
      <alignment horizontal="center" vertical="center" wrapText="1"/>
    </xf>
    <xf numFmtId="0" fontId="2" fillId="18" borderId="3" xfId="0" applyFont="1" applyFill="1" applyBorder="1" applyAlignment="1">
      <alignment horizontal="center" vertical="center" wrapText="1"/>
    </xf>
    <xf numFmtId="169" fontId="2" fillId="8" borderId="52" xfId="0" applyNumberFormat="1" applyFont="1" applyFill="1" applyBorder="1" applyAlignment="1">
      <alignment horizontal="center" vertical="center"/>
    </xf>
    <xf numFmtId="169" fontId="2" fillId="8" borderId="29" xfId="0" applyNumberFormat="1" applyFont="1" applyFill="1" applyBorder="1" applyAlignment="1">
      <alignment horizontal="center" vertical="center"/>
    </xf>
    <xf numFmtId="169" fontId="2" fillId="8" borderId="30" xfId="0" applyNumberFormat="1" applyFont="1" applyFill="1" applyBorder="1" applyAlignment="1">
      <alignment horizontal="center" vertical="center"/>
    </xf>
    <xf numFmtId="0" fontId="4" fillId="23" borderId="16" xfId="0" applyFont="1" applyFill="1" applyBorder="1" applyAlignment="1">
      <alignment horizontal="center" vertical="center"/>
    </xf>
    <xf numFmtId="0" fontId="7" fillId="17" borderId="13" xfId="0" applyFont="1" applyFill="1" applyBorder="1" applyAlignment="1">
      <alignment horizontal="center" vertical="center"/>
    </xf>
    <xf numFmtId="0" fontId="7" fillId="17" borderId="19"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42" xfId="0" applyFont="1" applyBorder="1" applyAlignment="1">
      <alignment horizontal="center" vertical="center" wrapText="1"/>
    </xf>
    <xf numFmtId="0" fontId="4" fillId="0" borderId="49" xfId="0" applyFont="1" applyBorder="1" applyAlignment="1">
      <alignment horizontal="center" vertical="center" wrapText="1"/>
    </xf>
    <xf numFmtId="166" fontId="6" fillId="0" borderId="5" xfId="0" applyNumberFormat="1" applyFont="1" applyBorder="1" applyAlignment="1">
      <alignment horizontal="center" vertical="center" wrapText="1"/>
    </xf>
    <xf numFmtId="166" fontId="6" fillId="0" borderId="14" xfId="0" applyNumberFormat="1" applyFont="1" applyBorder="1" applyAlignment="1">
      <alignment horizontal="center" vertical="center" wrapText="1"/>
    </xf>
    <xf numFmtId="166" fontId="6" fillId="0" borderId="12" xfId="0" applyNumberFormat="1" applyFont="1" applyBorder="1" applyAlignment="1">
      <alignment horizontal="center" vertical="center" wrapText="1"/>
    </xf>
    <xf numFmtId="0" fontId="6" fillId="39" borderId="5" xfId="0" applyFont="1" applyFill="1" applyBorder="1" applyAlignment="1">
      <alignment horizontal="center" vertical="center" wrapText="1"/>
    </xf>
    <xf numFmtId="0" fontId="6" fillId="39" borderId="14" xfId="0" applyFont="1" applyFill="1" applyBorder="1" applyAlignment="1">
      <alignment horizontal="center" vertical="center" wrapText="1"/>
    </xf>
    <xf numFmtId="169" fontId="4" fillId="0" borderId="15" xfId="0" applyNumberFormat="1" applyFont="1" applyBorder="1" applyAlignment="1">
      <alignment horizontal="center" vertical="center"/>
    </xf>
    <xf numFmtId="169" fontId="4" fillId="0" borderId="26" xfId="0" applyNumberFormat="1" applyFont="1" applyBorder="1" applyAlignment="1">
      <alignment horizontal="center" vertical="center"/>
    </xf>
    <xf numFmtId="169" fontId="4" fillId="0" borderId="42" xfId="0" applyNumberFormat="1" applyFont="1" applyBorder="1" applyAlignment="1">
      <alignment horizontal="center" vertical="center"/>
    </xf>
    <xf numFmtId="10" fontId="4" fillId="0" borderId="15" xfId="0" applyNumberFormat="1" applyFont="1" applyBorder="1" applyAlignment="1">
      <alignment horizontal="center" vertical="center"/>
    </xf>
    <xf numFmtId="10" fontId="4" fillId="0" borderId="26" xfId="0" applyNumberFormat="1" applyFont="1" applyBorder="1" applyAlignment="1">
      <alignment horizontal="center" vertical="center"/>
    </xf>
    <xf numFmtId="10" fontId="4" fillId="0" borderId="42" xfId="0" applyNumberFormat="1" applyFont="1" applyBorder="1" applyAlignment="1">
      <alignment horizontal="center" vertical="center"/>
    </xf>
    <xf numFmtId="166" fontId="3" fillId="0" borderId="5" xfId="0" applyNumberFormat="1" applyFont="1" applyBorder="1" applyAlignment="1">
      <alignment horizontal="center" vertical="center" wrapText="1"/>
    </xf>
    <xf numFmtId="166" fontId="3" fillId="0" borderId="14" xfId="0" applyNumberFormat="1" applyFont="1" applyBorder="1" applyAlignment="1">
      <alignment horizontal="center" vertical="center" wrapText="1"/>
    </xf>
    <xf numFmtId="166" fontId="3" fillId="0" borderId="12" xfId="0" applyNumberFormat="1" applyFont="1" applyBorder="1" applyAlignment="1">
      <alignment horizontal="center" vertical="center" wrapText="1"/>
    </xf>
    <xf numFmtId="0" fontId="2" fillId="17" borderId="4" xfId="0" applyFont="1" applyFill="1" applyBorder="1" applyAlignment="1">
      <alignment horizontal="center" vertical="center" wrapText="1"/>
    </xf>
    <xf numFmtId="0" fontId="4" fillId="23" borderId="44" xfId="0" applyFont="1" applyFill="1" applyBorder="1" applyAlignment="1">
      <alignment horizontal="center" vertical="center" wrapText="1"/>
    </xf>
    <xf numFmtId="0" fontId="4" fillId="23" borderId="29" xfId="0" applyFont="1" applyFill="1" applyBorder="1" applyAlignment="1">
      <alignment horizontal="center" vertical="center" wrapText="1"/>
    </xf>
    <xf numFmtId="0" fontId="4" fillId="23" borderId="45"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57" xfId="0" applyFont="1" applyBorder="1" applyAlignment="1">
      <alignment horizontal="center" vertical="center" wrapText="1"/>
    </xf>
    <xf numFmtId="0" fontId="2" fillId="11" borderId="1" xfId="0" applyFont="1" applyFill="1" applyBorder="1" applyAlignment="1">
      <alignment horizontal="center" vertical="center"/>
    </xf>
    <xf numFmtId="0" fontId="2" fillId="11" borderId="2" xfId="0" applyFont="1" applyFill="1" applyBorder="1" applyAlignment="1">
      <alignment horizontal="center" vertical="center"/>
    </xf>
    <xf numFmtId="0" fontId="2" fillId="11" borderId="53" xfId="0" applyFont="1" applyFill="1" applyBorder="1" applyAlignment="1">
      <alignment horizontal="center" vertical="center"/>
    </xf>
    <xf numFmtId="0" fontId="5" fillId="23" borderId="28" xfId="0" applyFont="1" applyFill="1" applyBorder="1" applyAlignment="1">
      <alignment horizontal="center" vertical="center"/>
    </xf>
    <xf numFmtId="0" fontId="4" fillId="23" borderId="43" xfId="0" applyFont="1" applyFill="1" applyBorder="1" applyAlignment="1">
      <alignment horizontal="center" vertical="center"/>
    </xf>
    <xf numFmtId="0" fontId="2" fillId="23" borderId="4" xfId="0" applyFont="1" applyFill="1" applyBorder="1" applyAlignment="1">
      <alignment horizontal="center" vertical="center" wrapText="1"/>
    </xf>
    <xf numFmtId="0" fontId="7" fillId="23" borderId="11" xfId="0" applyFont="1" applyFill="1" applyBorder="1" applyAlignment="1">
      <alignment horizontal="center" vertical="center" wrapText="1"/>
    </xf>
    <xf numFmtId="0" fontId="7" fillId="23" borderId="2" xfId="0" applyFont="1" applyFill="1" applyBorder="1" applyAlignment="1">
      <alignment horizontal="center" vertical="center" wrapText="1"/>
    </xf>
    <xf numFmtId="0" fontId="7" fillId="23" borderId="3" xfId="0" applyFont="1" applyFill="1" applyBorder="1" applyAlignment="1">
      <alignment horizontal="center" vertical="center" wrapText="1"/>
    </xf>
    <xf numFmtId="0" fontId="2" fillId="23" borderId="31" xfId="0" applyFont="1" applyFill="1" applyBorder="1" applyAlignment="1">
      <alignment horizontal="center" vertical="center" wrapText="1"/>
    </xf>
    <xf numFmtId="0" fontId="2" fillId="23" borderId="32" xfId="0" applyFont="1" applyFill="1" applyBorder="1" applyAlignment="1">
      <alignment horizontal="center" vertical="center" wrapText="1"/>
    </xf>
    <xf numFmtId="0" fontId="2" fillId="23" borderId="33" xfId="0" applyFont="1" applyFill="1" applyBorder="1" applyAlignment="1">
      <alignment horizontal="center" vertical="center" wrapText="1"/>
    </xf>
    <xf numFmtId="0" fontId="7" fillId="23" borderId="51" xfId="0" applyFont="1" applyFill="1" applyBorder="1" applyAlignment="1">
      <alignment horizontal="center" vertical="center" wrapText="1"/>
    </xf>
    <xf numFmtId="0" fontId="7" fillId="23" borderId="50" xfId="0" applyFont="1" applyFill="1" applyBorder="1" applyAlignment="1">
      <alignment horizontal="center" vertical="center" wrapText="1"/>
    </xf>
    <xf numFmtId="0" fontId="7" fillId="23" borderId="43" xfId="0" applyFont="1" applyFill="1" applyBorder="1" applyAlignment="1">
      <alignment horizontal="center" vertical="center" wrapText="1"/>
    </xf>
    <xf numFmtId="0" fontId="2" fillId="23" borderId="17" xfId="0" applyFont="1" applyFill="1" applyBorder="1" applyAlignment="1">
      <alignment horizontal="center" vertical="center" wrapText="1"/>
    </xf>
    <xf numFmtId="0" fontId="2" fillId="23" borderId="50" xfId="0" applyFont="1" applyFill="1" applyBorder="1" applyAlignment="1">
      <alignment horizontal="center" vertical="center" wrapText="1"/>
    </xf>
    <xf numFmtId="0" fontId="2" fillId="23" borderId="43"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9" fontId="2" fillId="5" borderId="1" xfId="0" applyNumberFormat="1" applyFont="1" applyFill="1" applyBorder="1" applyAlignment="1">
      <alignment horizontal="center" vertical="center"/>
    </xf>
    <xf numFmtId="0" fontId="2" fillId="17" borderId="16" xfId="0" applyFont="1" applyFill="1" applyBorder="1" applyAlignment="1">
      <alignment horizontal="center" vertical="center" wrapText="1"/>
    </xf>
    <xf numFmtId="0" fontId="2" fillId="0" borderId="16" xfId="0" applyFont="1" applyBorder="1" applyAlignment="1">
      <alignment horizontal="center" vertical="center" wrapText="1"/>
    </xf>
    <xf numFmtId="0" fontId="3" fillId="23" borderId="16" xfId="0" applyFont="1" applyFill="1" applyBorder="1" applyAlignment="1">
      <alignment horizontal="center" vertical="center" wrapText="1"/>
    </xf>
    <xf numFmtId="0" fontId="6" fillId="0" borderId="16" xfId="0" applyFont="1" applyBorder="1" applyAlignment="1">
      <alignment horizontal="center" vertical="center" wrapText="1"/>
    </xf>
    <xf numFmtId="0" fontId="4" fillId="5" borderId="16" xfId="0" applyFont="1" applyFill="1" applyBorder="1" applyAlignment="1">
      <alignment horizontal="center" vertical="center"/>
    </xf>
    <xf numFmtId="0" fontId="6" fillId="0" borderId="16" xfId="0" applyFont="1" applyBorder="1" applyAlignment="1">
      <alignment horizontal="left" vertical="center" wrapText="1"/>
    </xf>
    <xf numFmtId="0" fontId="6" fillId="23" borderId="16" xfId="0" applyFont="1" applyFill="1" applyBorder="1" applyAlignment="1">
      <alignment horizontal="center" vertical="center"/>
    </xf>
    <xf numFmtId="0" fontId="2" fillId="17" borderId="16" xfId="0" applyFont="1" applyFill="1" applyBorder="1" applyAlignment="1">
      <alignment horizontal="center" vertical="top" wrapText="1"/>
    </xf>
    <xf numFmtId="0" fontId="7" fillId="17" borderId="16" xfId="0" applyFont="1" applyFill="1" applyBorder="1" applyAlignment="1">
      <alignment horizontal="center" vertical="top"/>
    </xf>
    <xf numFmtId="0" fontId="7" fillId="17" borderId="16" xfId="0" applyFont="1" applyFill="1" applyBorder="1" applyAlignment="1"/>
    <xf numFmtId="0" fontId="6" fillId="5" borderId="16" xfId="0" applyFont="1" applyFill="1" applyBorder="1" applyAlignment="1">
      <alignment horizontal="center" vertical="center" wrapText="1"/>
    </xf>
    <xf numFmtId="169" fontId="4" fillId="0" borderId="16" xfId="0" applyNumberFormat="1" applyFont="1" applyBorder="1" applyAlignment="1">
      <alignment horizontal="center" vertical="center"/>
    </xf>
    <xf numFmtId="166" fontId="3" fillId="0" borderId="16" xfId="0" applyNumberFormat="1" applyFont="1" applyBorder="1" applyAlignment="1">
      <alignment horizontal="center" vertical="center" wrapText="1"/>
    </xf>
    <xf numFmtId="166" fontId="6" fillId="0" borderId="16" xfId="0" applyNumberFormat="1" applyFont="1" applyBorder="1" applyAlignment="1">
      <alignment horizontal="center" vertical="center" wrapText="1"/>
    </xf>
    <xf numFmtId="0" fontId="4" fillId="2" borderId="16" xfId="0" applyFont="1" applyFill="1" applyBorder="1" applyAlignment="1">
      <alignment horizontal="center" vertical="center"/>
    </xf>
    <xf numFmtId="0" fontId="3" fillId="0" borderId="16" xfId="0" applyFont="1" applyBorder="1" applyAlignment="1">
      <alignment horizontal="left" vertical="center" wrapText="1"/>
    </xf>
    <xf numFmtId="0" fontId="3" fillId="0" borderId="16" xfId="0" applyFont="1" applyBorder="1" applyAlignment="1">
      <alignment horizontal="center" vertical="center" wrapText="1"/>
    </xf>
    <xf numFmtId="0" fontId="4" fillId="0" borderId="16" xfId="0" applyFont="1" applyBorder="1" applyAlignment="1">
      <alignment horizontal="center" vertical="center"/>
    </xf>
    <xf numFmtId="0" fontId="4" fillId="0" borderId="16" xfId="0" applyFont="1" applyBorder="1" applyAlignment="1">
      <alignment horizontal="center" wrapText="1"/>
    </xf>
    <xf numFmtId="0" fontId="4" fillId="0" borderId="16" xfId="0" applyFont="1" applyBorder="1" applyAlignment="1">
      <alignment horizontal="left" vertical="center" wrapText="1"/>
    </xf>
    <xf numFmtId="0" fontId="4" fillId="5" borderId="16" xfId="0" applyFont="1" applyFill="1" applyBorder="1" applyAlignment="1">
      <alignment horizontal="left" vertical="center" wrapText="1"/>
    </xf>
    <xf numFmtId="0" fontId="2" fillId="23" borderId="16" xfId="0" applyFont="1" applyFill="1" applyBorder="1" applyAlignment="1">
      <alignment horizontal="center" vertical="center"/>
    </xf>
    <xf numFmtId="0" fontId="2" fillId="20" borderId="16" xfId="0" applyFont="1" applyFill="1" applyBorder="1" applyAlignment="1">
      <alignment horizontal="center" vertical="center"/>
    </xf>
    <xf numFmtId="0" fontId="7" fillId="21" borderId="16" xfId="0" applyFont="1" applyFill="1" applyBorder="1" applyAlignment="1"/>
    <xf numFmtId="0" fontId="3" fillId="0" borderId="2" xfId="0" applyFont="1" applyBorder="1" applyAlignment="1"/>
    <xf numFmtId="0" fontId="3" fillId="0" borderId="3" xfId="0" applyFont="1" applyBorder="1" applyAlignment="1"/>
    <xf numFmtId="0" fontId="3" fillId="5" borderId="2" xfId="0" applyFont="1" applyFill="1" applyBorder="1" applyAlignment="1"/>
    <xf numFmtId="0" fontId="3" fillId="5" borderId="3" xfId="0" applyFont="1" applyFill="1" applyBorder="1" applyAlignment="1"/>
    <xf numFmtId="0" fontId="2" fillId="9" borderId="6" xfId="0" applyFont="1" applyFill="1" applyBorder="1" applyAlignment="1">
      <alignment horizontal="center" vertical="center"/>
    </xf>
    <xf numFmtId="0" fontId="3" fillId="5" borderId="7" xfId="0" applyFont="1" applyFill="1" applyBorder="1" applyAlignment="1">
      <alignment vertical="center"/>
    </xf>
    <xf numFmtId="0" fontId="3" fillId="5" borderId="8" xfId="0" applyFont="1" applyFill="1" applyBorder="1" applyAlignment="1">
      <alignment vertical="center"/>
    </xf>
    <xf numFmtId="6" fontId="2" fillId="7" borderId="6" xfId="0" applyNumberFormat="1" applyFont="1" applyFill="1" applyBorder="1" applyAlignment="1">
      <alignment horizontal="center" vertical="center"/>
    </xf>
    <xf numFmtId="0" fontId="3" fillId="8" borderId="7" xfId="0" applyFont="1" applyFill="1" applyBorder="1" applyAlignment="1">
      <alignment horizontal="center" vertical="center"/>
    </xf>
    <xf numFmtId="0" fontId="3" fillId="8" borderId="8" xfId="0" applyFont="1" applyFill="1" applyBorder="1" applyAlignment="1">
      <alignment horizontal="center" vertical="center"/>
    </xf>
    <xf numFmtId="0" fontId="2" fillId="33" borderId="16" xfId="0" applyFont="1" applyFill="1" applyBorder="1" applyAlignment="1">
      <alignment horizontal="center" vertical="center" wrapText="1"/>
    </xf>
    <xf numFmtId="0" fontId="2" fillId="34" borderId="16" xfId="0" applyFont="1" applyFill="1" applyBorder="1" applyAlignment="1">
      <alignment horizontal="center" vertical="center"/>
    </xf>
    <xf numFmtId="0" fontId="2" fillId="0" borderId="4" xfId="0" applyFont="1" applyBorder="1" applyAlignment="1">
      <alignment horizontal="center" vertical="center" wrapText="1"/>
    </xf>
    <xf numFmtId="0" fontId="6" fillId="0" borderId="5" xfId="0" applyFont="1" applyBorder="1" applyAlignment="1">
      <alignment horizontal="left" vertical="center" wrapText="1"/>
    </xf>
    <xf numFmtId="0" fontId="6" fillId="0" borderId="14" xfId="0" applyFont="1" applyBorder="1" applyAlignment="1">
      <alignment horizontal="left" vertical="center" wrapText="1"/>
    </xf>
    <xf numFmtId="0" fontId="6" fillId="0" borderId="12" xfId="0" applyFont="1" applyBorder="1" applyAlignment="1">
      <alignment horizontal="left" vertical="center" wrapText="1"/>
    </xf>
    <xf numFmtId="0" fontId="2" fillId="17" borderId="6" xfId="0" applyFont="1" applyFill="1" applyBorder="1" applyAlignment="1">
      <alignment horizontal="center" vertical="top" wrapText="1"/>
    </xf>
    <xf numFmtId="0" fontId="7" fillId="17" borderId="7" xfId="0" applyFont="1" applyFill="1" applyBorder="1" applyAlignment="1">
      <alignment horizontal="center" vertical="top"/>
    </xf>
    <xf numFmtId="0" fontId="7" fillId="17" borderId="8" xfId="0" applyFont="1" applyFill="1" applyBorder="1" applyAlignment="1">
      <alignment horizontal="center" vertical="top"/>
    </xf>
    <xf numFmtId="0" fontId="7" fillId="17" borderId="17" xfId="0" applyFont="1" applyFill="1" applyBorder="1" applyAlignment="1"/>
    <xf numFmtId="0" fontId="7" fillId="17" borderId="13" xfId="0" applyFont="1" applyFill="1" applyBorder="1" applyAlignment="1">
      <alignment horizontal="center" vertical="top"/>
    </xf>
    <xf numFmtId="0" fontId="7" fillId="17" borderId="19" xfId="0" applyFont="1" applyFill="1" applyBorder="1" applyAlignment="1">
      <alignment horizontal="center" vertical="top"/>
    </xf>
    <xf numFmtId="0" fontId="2" fillId="17" borderId="4" xfId="0" applyFont="1" applyFill="1" applyBorder="1" applyAlignment="1">
      <alignment horizontal="center" vertical="top" wrapText="1"/>
    </xf>
    <xf numFmtId="0" fontId="7" fillId="17" borderId="4" xfId="0" applyFont="1" applyFill="1" applyBorder="1" applyAlignment="1">
      <alignment horizontal="center" vertical="top"/>
    </xf>
    <xf numFmtId="0" fontId="3" fillId="0" borderId="5" xfId="0" applyFont="1" applyBorder="1" applyAlignment="1">
      <alignment horizontal="left" vertical="center" wrapText="1"/>
    </xf>
    <xf numFmtId="0" fontId="3" fillId="0" borderId="14" xfId="0" applyFont="1" applyBorder="1" applyAlignment="1">
      <alignment horizontal="left" vertical="center" wrapText="1"/>
    </xf>
    <xf numFmtId="0" fontId="3" fillId="0" borderId="12" xfId="0" applyFont="1" applyBorder="1" applyAlignment="1">
      <alignment horizontal="left" vertical="center" wrapText="1"/>
    </xf>
    <xf numFmtId="0" fontId="7" fillId="17" borderId="7" xfId="0" applyFont="1" applyFill="1" applyBorder="1" applyAlignment="1"/>
    <xf numFmtId="0" fontId="7" fillId="17" borderId="8" xfId="0" applyFont="1" applyFill="1" applyBorder="1" applyAlignment="1"/>
    <xf numFmtId="0" fontId="4" fillId="0" borderId="15" xfId="0" applyFont="1" applyBorder="1" applyAlignment="1">
      <alignment horizontal="center" wrapText="1"/>
    </xf>
    <xf numFmtId="0" fontId="4" fillId="0" borderId="26" xfId="0" applyFont="1" applyBorder="1" applyAlignment="1">
      <alignment horizontal="center" wrapText="1"/>
    </xf>
    <xf numFmtId="0" fontId="4" fillId="0" borderId="42" xfId="0" applyFont="1" applyBorder="1" applyAlignment="1">
      <alignment horizontal="center" wrapText="1"/>
    </xf>
    <xf numFmtId="0" fontId="4" fillId="0" borderId="15" xfId="0" applyFont="1" applyBorder="1" applyAlignment="1">
      <alignment horizontal="left" vertical="center" wrapText="1"/>
    </xf>
    <xf numFmtId="0" fontId="4" fillId="0" borderId="26" xfId="0" applyFont="1" applyBorder="1" applyAlignment="1">
      <alignment horizontal="left" vertical="center" wrapText="1"/>
    </xf>
    <xf numFmtId="0" fontId="7" fillId="17" borderId="13" xfId="0" applyFont="1" applyFill="1" applyBorder="1" applyAlignment="1"/>
    <xf numFmtId="0" fontId="7" fillId="17" borderId="19" xfId="0" applyFont="1" applyFill="1" applyBorder="1" applyAlignment="1"/>
    <xf numFmtId="0" fontId="4" fillId="5" borderId="4" xfId="0" applyFont="1" applyFill="1" applyBorder="1" applyAlignment="1">
      <alignment horizontal="left" vertical="center" wrapText="1"/>
    </xf>
    <xf numFmtId="0" fontId="7" fillId="17" borderId="4" xfId="0" applyFont="1" applyFill="1" applyBorder="1" applyAlignment="1"/>
    <xf numFmtId="0" fontId="4" fillId="0" borderId="4" xfId="0" applyFont="1" applyBorder="1" applyAlignment="1">
      <alignment horizontal="left" vertical="center" wrapText="1"/>
    </xf>
    <xf numFmtId="0" fontId="7" fillId="21" borderId="7" xfId="0" applyFont="1" applyFill="1" applyBorder="1" applyAlignment="1"/>
    <xf numFmtId="0" fontId="7" fillId="21" borderId="8" xfId="0" applyFont="1" applyFill="1" applyBorder="1" applyAlignment="1"/>
    <xf numFmtId="0" fontId="2" fillId="16" borderId="16" xfId="0" applyFont="1" applyFill="1" applyBorder="1" applyAlignment="1">
      <alignment horizontal="center" wrapText="1"/>
    </xf>
    <xf numFmtId="0" fontId="2" fillId="32" borderId="1" xfId="0" applyFont="1" applyFill="1" applyBorder="1" applyAlignment="1">
      <alignment horizontal="center" vertical="center" wrapText="1"/>
    </xf>
    <xf numFmtId="0" fontId="2" fillId="32" borderId="2" xfId="0" applyFont="1" applyFill="1" applyBorder="1" applyAlignment="1">
      <alignment horizontal="center" vertical="center" wrapText="1"/>
    </xf>
    <xf numFmtId="0" fontId="2" fillId="32" borderId="3" xfId="0" applyFont="1" applyFill="1" applyBorder="1" applyAlignment="1">
      <alignment horizontal="center" vertical="center" wrapText="1"/>
    </xf>
    <xf numFmtId="0" fontId="2" fillId="23" borderId="12" xfId="0" applyFont="1" applyFill="1" applyBorder="1" applyAlignment="1">
      <alignment horizontal="center" vertical="center" wrapText="1"/>
    </xf>
    <xf numFmtId="0" fontId="3" fillId="5" borderId="2" xfId="0" applyFont="1" applyFill="1" applyBorder="1" applyAlignment="1">
      <alignment vertical="center"/>
    </xf>
    <xf numFmtId="0" fontId="3" fillId="5" borderId="3" xfId="0" applyFont="1" applyFill="1" applyBorder="1" applyAlignment="1">
      <alignment vertical="center"/>
    </xf>
    <xf numFmtId="0" fontId="2" fillId="18" borderId="31" xfId="0" applyFont="1" applyFill="1" applyBorder="1" applyAlignment="1">
      <alignment horizontal="center" vertical="center" wrapText="1"/>
    </xf>
    <xf numFmtId="0" fontId="2" fillId="18" borderId="32" xfId="0" applyFont="1" applyFill="1" applyBorder="1" applyAlignment="1">
      <alignment horizontal="center" vertical="center" wrapText="1"/>
    </xf>
    <xf numFmtId="0" fontId="2" fillId="35" borderId="1" xfId="0" applyFont="1" applyFill="1" applyBorder="1" applyAlignment="1">
      <alignment horizontal="center" vertical="center"/>
    </xf>
    <xf numFmtId="0" fontId="2" fillId="35" borderId="2" xfId="0" applyFont="1" applyFill="1" applyBorder="1" applyAlignment="1">
      <alignment horizontal="center" vertical="center"/>
    </xf>
    <xf numFmtId="0" fontId="4" fillId="5" borderId="4" xfId="0" applyFont="1" applyFill="1" applyBorder="1" applyAlignment="1">
      <alignment horizontal="center" vertical="center" wrapText="1"/>
    </xf>
    <xf numFmtId="0" fontId="2" fillId="16" borderId="34" xfId="0" applyFont="1" applyFill="1" applyBorder="1" applyAlignment="1">
      <alignment horizontal="center" vertical="center" wrapText="1"/>
    </xf>
    <xf numFmtId="0" fontId="2" fillId="38" borderId="6" xfId="0" applyFont="1" applyFill="1" applyBorder="1" applyAlignment="1">
      <alignment horizontal="center" vertical="center"/>
    </xf>
    <xf numFmtId="0" fontId="2" fillId="38" borderId="7" xfId="0" applyFont="1" applyFill="1" applyBorder="1" applyAlignment="1">
      <alignment horizontal="center" vertical="center"/>
    </xf>
  </cellXfs>
  <cellStyles count="6">
    <cellStyle name="Hyperlink" xfId="3" xr:uid="{00000000-0005-0000-0000-000000000000}"/>
    <cellStyle name="Millares" xfId="1" builtinId="3"/>
    <cellStyle name="Moneda" xfId="2" builtinId="4"/>
    <cellStyle name="Moneda [0]" xfId="4" builtinId="7"/>
    <cellStyle name="Normal" xfId="0" builtinId="0"/>
    <cellStyle name="Porcentaje" xfId="5" builtinId="5"/>
  </cellStyles>
  <dxfs count="0"/>
  <tableStyles count="0" defaultTableStyle="TableStyleMedium2" defaultPivotStyle="PivotStyleLight16"/>
  <colors>
    <mruColors>
      <color rgb="FFCD47C0"/>
      <color rgb="FFFEFE82"/>
      <color rgb="FFF3C5EE"/>
      <color rgb="FFCC00CC"/>
      <color rgb="FFCCECFF"/>
      <color rgb="FFE18FD9"/>
      <color rgb="FFEADEE7"/>
      <color rgb="FFBA1CBE"/>
      <color rgb="FFB876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1490133</xdr:colOff>
      <xdr:row>4</xdr:row>
      <xdr:rowOff>26458</xdr:rowOff>
    </xdr:from>
    <xdr:ext cx="1433514" cy="449792"/>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xfrm>
          <a:off x="13885862" y="26458"/>
          <a:ext cx="1433514" cy="449792"/>
        </a:xfrm>
        <a:prstGeom prst="rect">
          <a:avLst/>
        </a:prstGeom>
        <a:noFill/>
      </xdr:spPr>
    </xdr:pic>
    <xdr:clientData fLocksWithSheet="0"/>
  </xdr:oneCellAnchor>
  <xdr:oneCellAnchor>
    <xdr:from>
      <xdr:col>0</xdr:col>
      <xdr:colOff>143880</xdr:colOff>
      <xdr:row>4</xdr:row>
      <xdr:rowOff>52916</xdr:rowOff>
    </xdr:from>
    <xdr:ext cx="618173" cy="466725"/>
    <xdr:pic>
      <xdr:nvPicPr>
        <xdr:cNvPr id="4" name="image1.png">
          <a:extLst>
            <a:ext uri="{FF2B5EF4-FFF2-40B4-BE49-F238E27FC236}">
              <a16:creationId xmlns:a16="http://schemas.microsoft.com/office/drawing/2014/main" id="{EC716B66-A7DC-4FF2-A76B-CDAB2987A6B7}"/>
            </a:ext>
          </a:extLst>
        </xdr:cNvPr>
        <xdr:cNvPicPr preferRelativeResize="0"/>
      </xdr:nvPicPr>
      <xdr:blipFill>
        <a:blip xmlns:r="http://schemas.openxmlformats.org/officeDocument/2006/relationships" r:embed="rId2" cstate="print"/>
        <a:stretch>
          <a:fillRect/>
        </a:stretch>
      </xdr:blipFill>
      <xdr:spPr>
        <a:xfrm>
          <a:off x="143880" y="669773"/>
          <a:ext cx="618173" cy="4667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1490133</xdr:colOff>
      <xdr:row>4</xdr:row>
      <xdr:rowOff>26458</xdr:rowOff>
    </xdr:from>
    <xdr:ext cx="1433514" cy="449792"/>
    <xdr:pic>
      <xdr:nvPicPr>
        <xdr:cNvPr id="2" name="image2.png">
          <a:extLst>
            <a:ext uri="{FF2B5EF4-FFF2-40B4-BE49-F238E27FC236}">
              <a16:creationId xmlns:a16="http://schemas.microsoft.com/office/drawing/2014/main" id="{33BB0E99-EAB1-4E91-911F-86828BE3337A}"/>
            </a:ext>
          </a:extLst>
        </xdr:cNvPr>
        <xdr:cNvPicPr preferRelativeResize="0"/>
      </xdr:nvPicPr>
      <xdr:blipFill>
        <a:blip xmlns:r="http://schemas.openxmlformats.org/officeDocument/2006/relationships" r:embed="rId1" cstate="print"/>
        <a:stretch>
          <a:fillRect/>
        </a:stretch>
      </xdr:blipFill>
      <xdr:spPr>
        <a:xfrm>
          <a:off x="11815233" y="645583"/>
          <a:ext cx="1433514" cy="449792"/>
        </a:xfrm>
        <a:prstGeom prst="rect">
          <a:avLst/>
        </a:prstGeom>
        <a:noFill/>
      </xdr:spPr>
    </xdr:pic>
    <xdr:clientData fLocksWithSheet="0"/>
  </xdr:oneCellAnchor>
  <xdr:oneCellAnchor>
    <xdr:from>
      <xdr:col>0</xdr:col>
      <xdr:colOff>143880</xdr:colOff>
      <xdr:row>4</xdr:row>
      <xdr:rowOff>52916</xdr:rowOff>
    </xdr:from>
    <xdr:ext cx="618173" cy="466725"/>
    <xdr:pic>
      <xdr:nvPicPr>
        <xdr:cNvPr id="3" name="image1.png">
          <a:extLst>
            <a:ext uri="{FF2B5EF4-FFF2-40B4-BE49-F238E27FC236}">
              <a16:creationId xmlns:a16="http://schemas.microsoft.com/office/drawing/2014/main" id="{E734DC33-A540-4FC1-BBA9-ED1F44D6E02E}"/>
            </a:ext>
          </a:extLst>
        </xdr:cNvPr>
        <xdr:cNvPicPr preferRelativeResize="0"/>
      </xdr:nvPicPr>
      <xdr:blipFill>
        <a:blip xmlns:r="http://schemas.openxmlformats.org/officeDocument/2006/relationships" r:embed="rId2" cstate="print"/>
        <a:stretch>
          <a:fillRect/>
        </a:stretch>
      </xdr:blipFill>
      <xdr:spPr>
        <a:xfrm>
          <a:off x="143880" y="672041"/>
          <a:ext cx="618173" cy="46672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8</xdr:col>
      <xdr:colOff>1490133</xdr:colOff>
      <xdr:row>5</xdr:row>
      <xdr:rowOff>26458</xdr:rowOff>
    </xdr:from>
    <xdr:ext cx="1433514" cy="449792"/>
    <xdr:pic>
      <xdr:nvPicPr>
        <xdr:cNvPr id="2" name="image2.png">
          <a:extLst>
            <a:ext uri="{FF2B5EF4-FFF2-40B4-BE49-F238E27FC236}">
              <a16:creationId xmlns:a16="http://schemas.microsoft.com/office/drawing/2014/main" id="{74EF90DE-0644-F74A-9B61-8C413A3D0B27}"/>
            </a:ext>
          </a:extLst>
        </xdr:cNvPr>
        <xdr:cNvPicPr preferRelativeResize="0"/>
      </xdr:nvPicPr>
      <xdr:blipFill>
        <a:blip xmlns:r="http://schemas.openxmlformats.org/officeDocument/2006/relationships" r:embed="rId1" cstate="print"/>
        <a:stretch>
          <a:fillRect/>
        </a:stretch>
      </xdr:blipFill>
      <xdr:spPr>
        <a:xfrm>
          <a:off x="11827933" y="636058"/>
          <a:ext cx="1433514" cy="449792"/>
        </a:xfrm>
        <a:prstGeom prst="rect">
          <a:avLst/>
        </a:prstGeom>
        <a:noFill/>
      </xdr:spPr>
    </xdr:pic>
    <xdr:clientData fLocksWithSheet="0"/>
  </xdr:oneCellAnchor>
  <xdr:oneCellAnchor>
    <xdr:from>
      <xdr:col>0</xdr:col>
      <xdr:colOff>143880</xdr:colOff>
      <xdr:row>5</xdr:row>
      <xdr:rowOff>52916</xdr:rowOff>
    </xdr:from>
    <xdr:ext cx="618173" cy="466725"/>
    <xdr:pic>
      <xdr:nvPicPr>
        <xdr:cNvPr id="3" name="image1.png">
          <a:extLst>
            <a:ext uri="{FF2B5EF4-FFF2-40B4-BE49-F238E27FC236}">
              <a16:creationId xmlns:a16="http://schemas.microsoft.com/office/drawing/2014/main" id="{8227F3E0-E2E9-8F49-81EF-24C00260558E}"/>
            </a:ext>
          </a:extLst>
        </xdr:cNvPr>
        <xdr:cNvPicPr preferRelativeResize="0"/>
      </xdr:nvPicPr>
      <xdr:blipFill>
        <a:blip xmlns:r="http://schemas.openxmlformats.org/officeDocument/2006/relationships" r:embed="rId2" cstate="print"/>
        <a:stretch>
          <a:fillRect/>
        </a:stretch>
      </xdr:blipFill>
      <xdr:spPr>
        <a:xfrm>
          <a:off x="143880" y="662516"/>
          <a:ext cx="618173" cy="4667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1490133</xdr:colOff>
      <xdr:row>5</xdr:row>
      <xdr:rowOff>26458</xdr:rowOff>
    </xdr:from>
    <xdr:ext cx="1433514" cy="449792"/>
    <xdr:pic>
      <xdr:nvPicPr>
        <xdr:cNvPr id="2" name="image2.png">
          <a:extLst>
            <a:ext uri="{FF2B5EF4-FFF2-40B4-BE49-F238E27FC236}">
              <a16:creationId xmlns:a16="http://schemas.microsoft.com/office/drawing/2014/main" id="{AFADCD59-FE97-D74C-9021-C435DD21A34C}"/>
            </a:ext>
          </a:extLst>
        </xdr:cNvPr>
        <xdr:cNvPicPr preferRelativeResize="0"/>
      </xdr:nvPicPr>
      <xdr:blipFill>
        <a:blip xmlns:r="http://schemas.openxmlformats.org/officeDocument/2006/relationships" r:embed="rId1" cstate="print"/>
        <a:stretch>
          <a:fillRect/>
        </a:stretch>
      </xdr:blipFill>
      <xdr:spPr>
        <a:xfrm>
          <a:off x="11827933" y="636058"/>
          <a:ext cx="1433514" cy="449792"/>
        </a:xfrm>
        <a:prstGeom prst="rect">
          <a:avLst/>
        </a:prstGeom>
        <a:noFill/>
      </xdr:spPr>
    </xdr:pic>
    <xdr:clientData fLocksWithSheet="0"/>
  </xdr:oneCellAnchor>
  <xdr:oneCellAnchor>
    <xdr:from>
      <xdr:col>0</xdr:col>
      <xdr:colOff>143880</xdr:colOff>
      <xdr:row>5</xdr:row>
      <xdr:rowOff>52916</xdr:rowOff>
    </xdr:from>
    <xdr:ext cx="618173" cy="466725"/>
    <xdr:pic>
      <xdr:nvPicPr>
        <xdr:cNvPr id="3" name="image1.png">
          <a:extLst>
            <a:ext uri="{FF2B5EF4-FFF2-40B4-BE49-F238E27FC236}">
              <a16:creationId xmlns:a16="http://schemas.microsoft.com/office/drawing/2014/main" id="{88548015-0DA6-0C41-A593-A8B2779FE092}"/>
            </a:ext>
          </a:extLst>
        </xdr:cNvPr>
        <xdr:cNvPicPr preferRelativeResize="0"/>
      </xdr:nvPicPr>
      <xdr:blipFill>
        <a:blip xmlns:r="http://schemas.openxmlformats.org/officeDocument/2006/relationships" r:embed="rId2" cstate="print"/>
        <a:stretch>
          <a:fillRect/>
        </a:stretch>
      </xdr:blipFill>
      <xdr:spPr>
        <a:xfrm>
          <a:off x="143880" y="662516"/>
          <a:ext cx="618173" cy="46672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8</xdr:col>
      <xdr:colOff>1490133</xdr:colOff>
      <xdr:row>5</xdr:row>
      <xdr:rowOff>26458</xdr:rowOff>
    </xdr:from>
    <xdr:ext cx="1433514" cy="449792"/>
    <xdr:pic>
      <xdr:nvPicPr>
        <xdr:cNvPr id="2" name="image2.png">
          <a:extLst>
            <a:ext uri="{FF2B5EF4-FFF2-40B4-BE49-F238E27FC236}">
              <a16:creationId xmlns:a16="http://schemas.microsoft.com/office/drawing/2014/main" id="{02518742-9CA5-1444-8F79-643BC0CB24C1}"/>
            </a:ext>
          </a:extLst>
        </xdr:cNvPr>
        <xdr:cNvPicPr preferRelativeResize="0"/>
      </xdr:nvPicPr>
      <xdr:blipFill>
        <a:blip xmlns:r="http://schemas.openxmlformats.org/officeDocument/2006/relationships" r:embed="rId1" cstate="print"/>
        <a:stretch>
          <a:fillRect/>
        </a:stretch>
      </xdr:blipFill>
      <xdr:spPr>
        <a:xfrm>
          <a:off x="11827933" y="636058"/>
          <a:ext cx="1433514" cy="449792"/>
        </a:xfrm>
        <a:prstGeom prst="rect">
          <a:avLst/>
        </a:prstGeom>
        <a:noFill/>
      </xdr:spPr>
    </xdr:pic>
    <xdr:clientData fLocksWithSheet="0"/>
  </xdr:oneCellAnchor>
  <xdr:oneCellAnchor>
    <xdr:from>
      <xdr:col>0</xdr:col>
      <xdr:colOff>143880</xdr:colOff>
      <xdr:row>5</xdr:row>
      <xdr:rowOff>52916</xdr:rowOff>
    </xdr:from>
    <xdr:ext cx="618173" cy="466725"/>
    <xdr:pic>
      <xdr:nvPicPr>
        <xdr:cNvPr id="3" name="image1.png">
          <a:extLst>
            <a:ext uri="{FF2B5EF4-FFF2-40B4-BE49-F238E27FC236}">
              <a16:creationId xmlns:a16="http://schemas.microsoft.com/office/drawing/2014/main" id="{2C6D6CCB-F363-3B4E-8584-FA3E24CEE9C8}"/>
            </a:ext>
          </a:extLst>
        </xdr:cNvPr>
        <xdr:cNvPicPr preferRelativeResize="0"/>
      </xdr:nvPicPr>
      <xdr:blipFill>
        <a:blip xmlns:r="http://schemas.openxmlformats.org/officeDocument/2006/relationships" r:embed="rId2" cstate="print"/>
        <a:stretch>
          <a:fillRect/>
        </a:stretch>
      </xdr:blipFill>
      <xdr:spPr>
        <a:xfrm>
          <a:off x="143880" y="662516"/>
          <a:ext cx="618173" cy="4667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w:/g/personal/vanessa_rodriguez_gobiernobogota_gov_co/EbFtLks5u_RMjvDIRO5zUXcBe-YgHEj-yw4gOdOz22cc6g?e=vfsZP9" TargetMode="External"/><Relationship Id="rId7" Type="http://schemas.openxmlformats.org/officeDocument/2006/relationships/hyperlink" Target="../../../../../../../../../:w:/g/personal/vanessa_rodriguez_gobiernobogota_gov_co/EYaAlUkfniFGoqifM_2T2GcBwc5kfHHtb3AWmX4G58J9dw?e=WAFxRF" TargetMode="External"/><Relationship Id="rId2" Type="http://schemas.openxmlformats.org/officeDocument/2006/relationships/hyperlink" Target="../../../../../../../../../:w:/g/personal/vanessa_rodriguez_gobiernobogota_gov_co/EfeLYzztj75Eq-cIZxRgaM8BzHpH7SmCGBJIfyYFuHaYLA?e=qysdzo" TargetMode="External"/><Relationship Id="rId1" Type="http://schemas.openxmlformats.org/officeDocument/2006/relationships/hyperlink" Target="../../../../../../../../../:w:/g/personal/vanessa_rodriguez_gobiernobogota_gov_co/ETEw2o0argdKl-6Jo_Jcir0B0V3ic2LwHwmOKQNomFMFDQ?e=a9dA50" TargetMode="External"/><Relationship Id="rId6" Type="http://schemas.openxmlformats.org/officeDocument/2006/relationships/hyperlink" Target="../../../../../../../../../:w:/g/personal/vanessa_rodriguez_gobiernobogota_gov_co/EQfKE75jr6VPoiPTGROiDMgB7T81cocHJB3Sa4lZLmc10g?e=xNeOy4" TargetMode="External"/><Relationship Id="rId5" Type="http://schemas.openxmlformats.org/officeDocument/2006/relationships/hyperlink" Target="../../../../../../../../../:w:/g/personal/vanessa_rodriguez_gobiernobogota_gov_co/EVE8k9AxiQlHiRpLXOEwzi0BxFF8V4uAqXlRZMnQ_zN0Ww?e=JYA4M7" TargetMode="External"/><Relationship Id="rId4" Type="http://schemas.openxmlformats.org/officeDocument/2006/relationships/hyperlink" Target="../../../../../../../../../:w:/g/personal/vanessa_rodriguez_gobiernobogota_gov_co/EY-wrjJ0lI9LokBLID6OOFYBcZ83r8VcHQwMI5DmNUy4XQ?e=rPhMN4" TargetMode="External"/><Relationship Id="rId9"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w:/g/personal/vanessa_rodriguez_gobiernobogota_gov_co/EbFtLks5u_RMjvDIRO5zUXcBe-YgHEj-yw4gOdOz22cc6g?e=vfsZP9" TargetMode="External"/><Relationship Id="rId7" Type="http://schemas.openxmlformats.org/officeDocument/2006/relationships/hyperlink" Target="../../../../../../../../../:w:/g/personal/vanessa_rodriguez_gobiernobogota_gov_co/EYaAlUkfniFGoqifM_2T2GcBwc5kfHHtb3AWmX4G58J9dw?e=WAFxRF" TargetMode="External"/><Relationship Id="rId2" Type="http://schemas.openxmlformats.org/officeDocument/2006/relationships/hyperlink" Target="../../../../../../../../../:w:/g/personal/vanessa_rodriguez_gobiernobogota_gov_co/EfeLYzztj75Eq-cIZxRgaM8BzHpH7SmCGBJIfyYFuHaYLA?e=qysdzo" TargetMode="External"/><Relationship Id="rId1" Type="http://schemas.openxmlformats.org/officeDocument/2006/relationships/hyperlink" Target="../../../../../../../../../:w:/g/personal/vanessa_rodriguez_gobiernobogota_gov_co/ETEw2o0argdKl-6Jo_Jcir0B0V3ic2LwHwmOKQNomFMFDQ?e=a9dA50" TargetMode="External"/><Relationship Id="rId6" Type="http://schemas.openxmlformats.org/officeDocument/2006/relationships/hyperlink" Target="../../../../../../../../../:w:/g/personal/vanessa_rodriguez_gobiernobogota_gov_co/EQfKE75jr6VPoiPTGROiDMgB7T81cocHJB3Sa4lZLmc10g?e=xNeOy4" TargetMode="External"/><Relationship Id="rId5" Type="http://schemas.openxmlformats.org/officeDocument/2006/relationships/hyperlink" Target="../../../../../../../../../:w:/g/personal/vanessa_rodriguez_gobiernobogota_gov_co/EVE8k9AxiQlHiRpLXOEwzi0BxFF8V4uAqXlRZMnQ_zN0Ww?e=JYA4M7" TargetMode="External"/><Relationship Id="rId4" Type="http://schemas.openxmlformats.org/officeDocument/2006/relationships/hyperlink" Target="../../../../../../../../../:w:/g/personal/vanessa_rodriguez_gobiernobogota_gov_co/EY-wrjJ0lI9LokBLID6OOFYBcZ83r8VcHQwMI5DmNUy4XQ?e=rPhMN4" TargetMode="External"/><Relationship Id="rId9"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drawing" Target="../drawings/drawing3.xml"/><Relationship Id="rId3" Type="http://schemas.openxmlformats.org/officeDocument/2006/relationships/hyperlink" Target="../../../../../../../../../:w:/g/personal/vanessa_rodriguez_gobiernobogota_gov_co/EbFtLks5u_RMjvDIRO5zUXcBe-YgHEj-yw4gOdOz22cc6g?e=vfsZP9" TargetMode="External"/><Relationship Id="rId7" Type="http://schemas.openxmlformats.org/officeDocument/2006/relationships/hyperlink" Target="../../../../../../../../../:w:/g/personal/vanessa_rodriguez_gobiernobogota_gov_co/EYaAlUkfniFGoqifM_2T2GcBwc5kfHHtb3AWmX4G58J9dw?e=WAFxRF" TargetMode="External"/><Relationship Id="rId2" Type="http://schemas.openxmlformats.org/officeDocument/2006/relationships/hyperlink" Target="../../../../../../../../../:w:/g/personal/vanessa_rodriguez_gobiernobogota_gov_co/EfeLYzztj75Eq-cIZxRgaM8BzHpH7SmCGBJIfyYFuHaYLA?e=qysdzo" TargetMode="External"/><Relationship Id="rId1" Type="http://schemas.openxmlformats.org/officeDocument/2006/relationships/hyperlink" Target="../../../../../../../../../:w:/g/personal/vanessa_rodriguez_gobiernobogota_gov_co/ETEw2o0argdKl-6Jo_Jcir0B0V3ic2LwHwmOKQNomFMFDQ?e=a9dA50" TargetMode="External"/><Relationship Id="rId6" Type="http://schemas.openxmlformats.org/officeDocument/2006/relationships/hyperlink" Target="../../../../../../../../../:w:/g/personal/vanessa_rodriguez_gobiernobogota_gov_co/EQfKE75jr6VPoiPTGROiDMgB7T81cocHJB3Sa4lZLmc10g?e=xNeOy4" TargetMode="External"/><Relationship Id="rId5" Type="http://schemas.openxmlformats.org/officeDocument/2006/relationships/hyperlink" Target="../../../../../../../../../:w:/g/personal/vanessa_rodriguez_gobiernobogota_gov_co/EVE8k9AxiQlHiRpLXOEwzi0BxFF8V4uAqXlRZMnQ_zN0Ww?e=JYA4M7" TargetMode="External"/><Relationship Id="rId4" Type="http://schemas.openxmlformats.org/officeDocument/2006/relationships/hyperlink" Target="../../../../../../../../../:w:/g/personal/vanessa_rodriguez_gobiernobogota_gov_co/EY-wrjJ0lI9LokBLID6OOFYBcZ83r8VcHQwMI5DmNUy4XQ?e=rPhMN4" TargetMode="External"/></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4.xml"/><Relationship Id="rId3" Type="http://schemas.openxmlformats.org/officeDocument/2006/relationships/hyperlink" Target="../../../../../../../../../:w:/g/personal/vanessa_rodriguez_gobiernobogota_gov_co/EbFtLks5u_RMjvDIRO5zUXcBe-YgHEj-yw4gOdOz22cc6g?e=vfsZP9" TargetMode="External"/><Relationship Id="rId7" Type="http://schemas.openxmlformats.org/officeDocument/2006/relationships/hyperlink" Target="../../../../../../../../../:w:/g/personal/vanessa_rodriguez_gobiernobogota_gov_co/EYaAlUkfniFGoqifM_2T2GcBwc5kfHHtb3AWmX4G58J9dw?e=WAFxRF" TargetMode="External"/><Relationship Id="rId2" Type="http://schemas.openxmlformats.org/officeDocument/2006/relationships/hyperlink" Target="../../../../../../../../../:w:/g/personal/vanessa_rodriguez_gobiernobogota_gov_co/EfeLYzztj75Eq-cIZxRgaM8BzHpH7SmCGBJIfyYFuHaYLA?e=qysdzo" TargetMode="External"/><Relationship Id="rId1" Type="http://schemas.openxmlformats.org/officeDocument/2006/relationships/hyperlink" Target="../../../../../../../../../:w:/g/personal/vanessa_rodriguez_gobiernobogota_gov_co/ETEw2o0argdKl-6Jo_Jcir0B0V3ic2LwHwmOKQNomFMFDQ?e=a9dA50" TargetMode="External"/><Relationship Id="rId6" Type="http://schemas.openxmlformats.org/officeDocument/2006/relationships/hyperlink" Target="../../../../../../../../../:w:/g/personal/vanessa_rodriguez_gobiernobogota_gov_co/EQfKE75jr6VPoiPTGROiDMgB7T81cocHJB3Sa4lZLmc10g?e=xNeOy4" TargetMode="External"/><Relationship Id="rId5" Type="http://schemas.openxmlformats.org/officeDocument/2006/relationships/hyperlink" Target="../../../../../../../../../:w:/g/personal/vanessa_rodriguez_gobiernobogota_gov_co/EVE8k9AxiQlHiRpLXOEwzi0BxFF8V4uAqXlRZMnQ_zN0Ww?e=JYA4M7" TargetMode="External"/><Relationship Id="rId4" Type="http://schemas.openxmlformats.org/officeDocument/2006/relationships/hyperlink" Target="../../../../../../../../../:w:/g/personal/vanessa_rodriguez_gobiernobogota_gov_co/EY-wrjJ0lI9LokBLID6OOFYBcZ83r8VcHQwMI5DmNUy4XQ?e=rPhMN4" TargetMode="External"/></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hyperlink" Target="../../../../../../../../../:w:/g/personal/vanessa_rodriguez_gobiernobogota_gov_co/EbFtLks5u_RMjvDIRO5zUXcBe-YgHEj-yw4gOdOz22cc6g?e=vfsZP9" TargetMode="External"/><Relationship Id="rId7" Type="http://schemas.openxmlformats.org/officeDocument/2006/relationships/hyperlink" Target="../../../../../../../../../:w:/g/personal/vanessa_rodriguez_gobiernobogota_gov_co/EYaAlUkfniFGoqifM_2T2GcBwc5kfHHtb3AWmX4G58J9dw?e=WAFxRF" TargetMode="External"/><Relationship Id="rId2" Type="http://schemas.openxmlformats.org/officeDocument/2006/relationships/hyperlink" Target="../../../../../../../../../:w:/g/personal/vanessa_rodriguez_gobiernobogota_gov_co/EfeLYzztj75Eq-cIZxRgaM8BzHpH7SmCGBJIfyYFuHaYLA?e=qysdzo" TargetMode="External"/><Relationship Id="rId1" Type="http://schemas.openxmlformats.org/officeDocument/2006/relationships/hyperlink" Target="../../../../../../../../../:w:/g/personal/vanessa_rodriguez_gobiernobogota_gov_co/ETEw2o0argdKl-6Jo_Jcir0B0V3ic2LwHwmOKQNomFMFDQ?e=a9dA50" TargetMode="External"/><Relationship Id="rId6" Type="http://schemas.openxmlformats.org/officeDocument/2006/relationships/hyperlink" Target="../../../../../../../../../:w:/g/personal/vanessa_rodriguez_gobiernobogota_gov_co/EQfKE75jr6VPoiPTGROiDMgB7T81cocHJB3Sa4lZLmc10g?e=xNeOy4" TargetMode="External"/><Relationship Id="rId5" Type="http://schemas.openxmlformats.org/officeDocument/2006/relationships/hyperlink" Target="../../../../../../../../../:w:/g/personal/vanessa_rodriguez_gobiernobogota_gov_co/EVE8k9AxiQlHiRpLXOEwzi0BxFF8V4uAqXlRZMnQ_zN0Ww?e=JYA4M7" TargetMode="External"/><Relationship Id="rId4" Type="http://schemas.openxmlformats.org/officeDocument/2006/relationships/hyperlink" Target="../../../../../../../../../:w:/g/personal/vanessa_rodriguez_gobiernobogota_gov_co/EY-wrjJ0lI9LokBLID6OOFYBcZ83r8VcHQwMI5DmNUy4XQ?e=rPhMN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1252"/>
  <sheetViews>
    <sheetView topLeftCell="A5" zoomScaleNormal="100" workbookViewId="0">
      <pane ySplit="6" topLeftCell="A16" activePane="bottomLeft" state="frozen"/>
      <selection activeCell="A5" sqref="A5"/>
      <selection pane="bottomLeft" activeCell="C17" sqref="C17"/>
    </sheetView>
  </sheetViews>
  <sheetFormatPr baseColWidth="10" defaultColWidth="12.09765625" defaultRowHeight="15" customHeight="1"/>
  <cols>
    <col min="1" max="1" width="8.09765625" style="24" customWidth="1"/>
    <col min="2" max="2" width="20" style="24" customWidth="1"/>
    <col min="3" max="3" width="59.69921875" style="24" customWidth="1"/>
    <col min="4" max="4" width="18.69921875" style="521" hidden="1" customWidth="1"/>
    <col min="5" max="5" width="7.09765625" style="24" customWidth="1"/>
    <col min="6" max="6" width="11.09765625" style="24" customWidth="1"/>
    <col min="7" max="7" width="9.69921875" style="24" customWidth="1"/>
    <col min="8" max="8" width="19" style="521" customWidth="1"/>
    <col min="9" max="9" width="21.09765625" style="521" customWidth="1"/>
    <col min="10" max="10" width="24.09765625" style="277" customWidth="1"/>
    <col min="11" max="11" width="20.09765625" style="277" hidden="1" customWidth="1"/>
    <col min="12" max="12" width="13.09765625" style="24" hidden="1" customWidth="1"/>
    <col min="13" max="13" width="49.09765625" style="24" hidden="1" customWidth="1"/>
    <col min="14" max="14" width="30" style="24" hidden="1" customWidth="1"/>
    <col min="15" max="19" width="12.09765625" style="24" hidden="1" customWidth="1"/>
    <col min="20" max="20" width="17.09765625" style="265" customWidth="1"/>
    <col min="21" max="21" width="14.09765625" style="265" customWidth="1"/>
    <col min="22" max="22" width="16" style="265" customWidth="1"/>
    <col min="23" max="23" width="16.69921875" style="265" customWidth="1"/>
    <col min="24" max="24" width="21.09765625" style="265" customWidth="1"/>
    <col min="25" max="25" width="21" style="264" customWidth="1"/>
    <col min="26" max="26" width="27.09765625" style="24" customWidth="1"/>
    <col min="27" max="16384" width="12.09765625" style="24"/>
  </cols>
  <sheetData>
    <row r="1" spans="1:26" ht="55.5" hidden="1" customHeight="1">
      <c r="A1" s="692" t="s">
        <v>0</v>
      </c>
      <c r="B1" s="693"/>
      <c r="C1" s="693"/>
      <c r="D1" s="693"/>
      <c r="E1" s="693"/>
      <c r="F1" s="693"/>
      <c r="G1" s="693"/>
      <c r="H1" s="693"/>
      <c r="I1" s="693"/>
      <c r="J1" s="694"/>
      <c r="K1" s="492" t="e">
        <f>K2-K23</f>
        <v>#VALUE!</v>
      </c>
    </row>
    <row r="2" spans="1:26" ht="70.5" hidden="1" customHeight="1">
      <c r="A2" s="695" t="s">
        <v>1</v>
      </c>
      <c r="B2" s="696"/>
      <c r="C2" s="696"/>
      <c r="D2" s="696"/>
      <c r="E2" s="696"/>
      <c r="F2" s="696"/>
      <c r="G2" s="696"/>
      <c r="H2" s="696"/>
      <c r="I2" s="696"/>
      <c r="J2" s="697"/>
      <c r="K2" s="492" t="e">
        <f>(K3-K10)</f>
        <v>#VALUE!</v>
      </c>
    </row>
    <row r="3" spans="1:26" ht="27.75" hidden="1" customHeight="1">
      <c r="A3" s="698" t="s">
        <v>2</v>
      </c>
      <c r="B3" s="696"/>
      <c r="C3" s="697"/>
      <c r="D3" s="699">
        <v>2450000000</v>
      </c>
      <c r="E3" s="700"/>
      <c r="F3" s="700"/>
      <c r="G3" s="700"/>
      <c r="H3" s="700"/>
      <c r="I3" s="700"/>
      <c r="J3" s="701"/>
      <c r="K3" s="493">
        <v>1450000000</v>
      </c>
    </row>
    <row r="4" spans="1:26" ht="48.75" customHeight="1">
      <c r="A4" s="702" t="s">
        <v>3</v>
      </c>
      <c r="B4" s="703"/>
      <c r="C4" s="703"/>
      <c r="D4" s="703"/>
      <c r="E4" s="703"/>
      <c r="F4" s="703"/>
      <c r="G4" s="704"/>
      <c r="H4" s="702"/>
      <c r="I4" s="704"/>
      <c r="J4" s="263"/>
    </row>
    <row r="5" spans="1:26" ht="15" customHeight="1">
      <c r="A5" s="705"/>
      <c r="B5" s="705"/>
      <c r="C5" s="705"/>
      <c r="D5" s="705"/>
      <c r="E5" s="705"/>
      <c r="F5" s="705"/>
      <c r="G5" s="705"/>
      <c r="H5" s="705"/>
      <c r="I5" s="705"/>
      <c r="J5" s="705"/>
      <c r="K5" s="378"/>
      <c r="L5" s="378"/>
      <c r="M5" s="378"/>
      <c r="N5" s="378"/>
      <c r="O5" s="378"/>
      <c r="P5" s="378"/>
      <c r="Q5" s="378"/>
      <c r="R5" s="378"/>
      <c r="S5" s="378"/>
      <c r="T5" s="633"/>
      <c r="U5" s="633"/>
      <c r="V5" s="633"/>
      <c r="W5" s="633"/>
      <c r="X5" s="633"/>
      <c r="Y5" s="634"/>
    </row>
    <row r="6" spans="1:26" ht="15" customHeight="1">
      <c r="A6" s="705"/>
      <c r="B6" s="705"/>
      <c r="C6" s="705"/>
      <c r="D6" s="705"/>
      <c r="E6" s="705"/>
      <c r="F6" s="705"/>
      <c r="G6" s="705"/>
      <c r="H6" s="705"/>
      <c r="I6" s="705"/>
      <c r="J6" s="705"/>
      <c r="K6" s="378"/>
      <c r="L6" s="378"/>
      <c r="M6" s="378"/>
      <c r="N6" s="378"/>
      <c r="O6" s="378"/>
      <c r="P6" s="378"/>
      <c r="Q6" s="378"/>
      <c r="R6" s="378"/>
      <c r="S6" s="378"/>
      <c r="T6" s="635"/>
      <c r="U6" s="635"/>
      <c r="V6" s="635"/>
      <c r="W6" s="635"/>
      <c r="X6" s="635"/>
      <c r="Y6" s="636"/>
    </row>
    <row r="7" spans="1:26" ht="15" customHeight="1">
      <c r="A7" s="705"/>
      <c r="B7" s="705"/>
      <c r="C7" s="705"/>
      <c r="D7" s="705"/>
      <c r="E7" s="705"/>
      <c r="F7" s="705"/>
      <c r="G7" s="705"/>
      <c r="H7" s="705"/>
      <c r="I7" s="705"/>
      <c r="J7" s="705"/>
      <c r="K7" s="378"/>
      <c r="L7" s="378"/>
      <c r="M7" s="378"/>
      <c r="N7" s="378"/>
      <c r="O7" s="378"/>
      <c r="P7" s="378"/>
      <c r="Q7" s="378"/>
      <c r="R7" s="378"/>
      <c r="S7" s="378"/>
      <c r="T7" s="637"/>
      <c r="U7" s="637"/>
      <c r="V7" s="637"/>
      <c r="W7" s="637"/>
      <c r="X7" s="637"/>
      <c r="Y7" s="638"/>
    </row>
    <row r="8" spans="1:26" ht="33.75" customHeight="1">
      <c r="A8" s="706" t="s">
        <v>4</v>
      </c>
      <c r="B8" s="707"/>
      <c r="C8" s="707"/>
      <c r="D8" s="707"/>
      <c r="E8" s="707"/>
      <c r="F8" s="707"/>
      <c r="G8" s="707"/>
      <c r="H8" s="707"/>
      <c r="I8" s="707"/>
      <c r="J8" s="708"/>
      <c r="T8" s="639"/>
      <c r="U8" s="640"/>
      <c r="V8" s="640"/>
      <c r="W8" s="640"/>
      <c r="X8" s="640"/>
      <c r="Y8" s="641"/>
    </row>
    <row r="9" spans="1:26" ht="33.75" customHeight="1">
      <c r="A9" s="732" t="s">
        <v>5</v>
      </c>
      <c r="B9" s="733"/>
      <c r="C9" s="733"/>
      <c r="D9" s="733"/>
      <c r="E9" s="733"/>
      <c r="F9" s="733"/>
      <c r="G9" s="733"/>
      <c r="H9" s="733"/>
      <c r="I9" s="733"/>
      <c r="J9" s="734"/>
      <c r="K9" s="494"/>
      <c r="L9" s="495"/>
      <c r="M9" s="495"/>
      <c r="N9" s="495"/>
      <c r="O9" s="495"/>
      <c r="P9" s="495"/>
      <c r="Q9" s="495"/>
      <c r="R9" s="495"/>
      <c r="S9" s="495"/>
      <c r="T9" s="725" t="s">
        <v>6</v>
      </c>
      <c r="U9" s="726"/>
      <c r="V9" s="726"/>
      <c r="W9" s="726"/>
      <c r="X9" s="726"/>
      <c r="Y9" s="727"/>
    </row>
    <row r="10" spans="1:26" ht="44.25" customHeight="1">
      <c r="A10" s="102" t="s">
        <v>7</v>
      </c>
      <c r="B10" s="103" t="s">
        <v>8</v>
      </c>
      <c r="C10" s="103" t="s">
        <v>9</v>
      </c>
      <c r="D10" s="351" t="s">
        <v>10</v>
      </c>
      <c r="E10" s="103" t="s">
        <v>11</v>
      </c>
      <c r="F10" s="103" t="s">
        <v>12</v>
      </c>
      <c r="G10" s="102" t="s">
        <v>13</v>
      </c>
      <c r="H10" s="339" t="s">
        <v>14</v>
      </c>
      <c r="I10" s="308" t="s">
        <v>15</v>
      </c>
      <c r="J10" s="104" t="s">
        <v>16</v>
      </c>
      <c r="K10" s="61" t="s">
        <v>17</v>
      </c>
      <c r="L10" s="496" t="s">
        <v>18</v>
      </c>
      <c r="T10" s="461" t="s">
        <v>19</v>
      </c>
      <c r="U10" s="462" t="s">
        <v>20</v>
      </c>
      <c r="V10" s="267" t="s">
        <v>21</v>
      </c>
      <c r="W10" s="522" t="s">
        <v>22</v>
      </c>
      <c r="X10" s="531" t="s">
        <v>23</v>
      </c>
      <c r="Y10" s="531" t="s">
        <v>24</v>
      </c>
    </row>
    <row r="11" spans="1:26" ht="117.6" customHeight="1">
      <c r="A11" s="81">
        <v>1</v>
      </c>
      <c r="B11" s="18" t="s">
        <v>25</v>
      </c>
      <c r="C11" s="367" t="s">
        <v>26</v>
      </c>
      <c r="D11" s="352" t="s">
        <v>27</v>
      </c>
      <c r="E11" s="18">
        <v>2</v>
      </c>
      <c r="F11" s="36">
        <v>10</v>
      </c>
      <c r="G11" s="18" t="s">
        <v>28</v>
      </c>
      <c r="H11" s="221">
        <v>8817000</v>
      </c>
      <c r="I11" s="309">
        <f>H11*F11*E11</f>
        <v>176340000</v>
      </c>
      <c r="J11" s="96">
        <f>+I11</f>
        <v>176340000</v>
      </c>
      <c r="K11" s="58"/>
      <c r="T11" s="265" t="s">
        <v>29</v>
      </c>
      <c r="U11" s="265" t="s">
        <v>29</v>
      </c>
      <c r="V11" s="265" t="s">
        <v>29</v>
      </c>
      <c r="W11" s="265" t="s">
        <v>29</v>
      </c>
      <c r="X11" s="265" t="s">
        <v>29</v>
      </c>
      <c r="Y11" s="265" t="s">
        <v>29</v>
      </c>
      <c r="Z11" s="24" t="s">
        <v>30</v>
      </c>
    </row>
    <row r="12" spans="1:26" ht="116.4" customHeight="1">
      <c r="A12" s="7">
        <v>2</v>
      </c>
      <c r="B12" s="19" t="s">
        <v>31</v>
      </c>
      <c r="C12" s="220" t="s">
        <v>32</v>
      </c>
      <c r="D12" s="220" t="s">
        <v>27</v>
      </c>
      <c r="E12" s="5">
        <v>2</v>
      </c>
      <c r="F12" s="4">
        <v>10</v>
      </c>
      <c r="G12" s="5" t="s">
        <v>28</v>
      </c>
      <c r="H12" s="197">
        <v>7688000</v>
      </c>
      <c r="I12" s="310">
        <f t="shared" ref="I12:I17" si="0">H12*F12*E12</f>
        <v>153760000</v>
      </c>
      <c r="J12" s="97">
        <f t="shared" ref="J12:J17" si="1">+I12</f>
        <v>153760000</v>
      </c>
      <c r="K12" s="58"/>
      <c r="T12" s="265" t="s">
        <v>29</v>
      </c>
      <c r="U12" s="265" t="s">
        <v>29</v>
      </c>
      <c r="V12" s="265" t="s">
        <v>29</v>
      </c>
      <c r="W12" s="265" t="s">
        <v>29</v>
      </c>
      <c r="X12" s="265" t="s">
        <v>29</v>
      </c>
      <c r="Y12" s="265" t="s">
        <v>29</v>
      </c>
    </row>
    <row r="13" spans="1:26" ht="97.2" customHeight="1">
      <c r="A13" s="7">
        <v>3</v>
      </c>
      <c r="B13" s="19" t="s">
        <v>33</v>
      </c>
      <c r="C13" s="220" t="s">
        <v>34</v>
      </c>
      <c r="D13" s="220" t="s">
        <v>27</v>
      </c>
      <c r="E13" s="5">
        <v>4</v>
      </c>
      <c r="F13" s="4">
        <v>10</v>
      </c>
      <c r="G13" s="5" t="s">
        <v>28</v>
      </c>
      <c r="H13" s="197">
        <v>6500000</v>
      </c>
      <c r="I13" s="310">
        <f t="shared" si="0"/>
        <v>260000000</v>
      </c>
      <c r="J13" s="97">
        <f>I13</f>
        <v>260000000</v>
      </c>
      <c r="K13" s="58"/>
      <c r="T13" s="265" t="s">
        <v>29</v>
      </c>
      <c r="U13" s="265" t="s">
        <v>29</v>
      </c>
      <c r="V13" s="265" t="s">
        <v>29</v>
      </c>
      <c r="W13" s="265" t="s">
        <v>29</v>
      </c>
      <c r="X13" s="265" t="s">
        <v>29</v>
      </c>
      <c r="Y13" s="265" t="s">
        <v>29</v>
      </c>
    </row>
    <row r="14" spans="1:26" ht="83.25" customHeight="1">
      <c r="A14" s="7">
        <v>4</v>
      </c>
      <c r="B14" s="19" t="s">
        <v>35</v>
      </c>
      <c r="C14" s="220" t="s">
        <v>36</v>
      </c>
      <c r="D14" s="220" t="s">
        <v>27</v>
      </c>
      <c r="E14" s="5">
        <v>2</v>
      </c>
      <c r="F14" s="4">
        <v>10</v>
      </c>
      <c r="G14" s="5" t="s">
        <v>37</v>
      </c>
      <c r="H14" s="197">
        <v>3100000</v>
      </c>
      <c r="I14" s="310">
        <f>H14*F14*E14</f>
        <v>62000000</v>
      </c>
      <c r="J14" s="97">
        <f t="shared" si="1"/>
        <v>62000000</v>
      </c>
      <c r="K14" s="58"/>
      <c r="T14" s="265" t="s">
        <v>29</v>
      </c>
      <c r="U14" s="265" t="s">
        <v>29</v>
      </c>
      <c r="V14" s="265" t="s">
        <v>29</v>
      </c>
      <c r="W14" s="265" t="s">
        <v>29</v>
      </c>
      <c r="X14" s="265" t="s">
        <v>29</v>
      </c>
      <c r="Y14" s="265" t="s">
        <v>29</v>
      </c>
    </row>
    <row r="15" spans="1:26" ht="66">
      <c r="A15" s="2">
        <v>5</v>
      </c>
      <c r="B15" s="19" t="s">
        <v>38</v>
      </c>
      <c r="C15" s="220" t="s">
        <v>39</v>
      </c>
      <c r="D15" s="220" t="s">
        <v>27</v>
      </c>
      <c r="E15" s="5">
        <v>2</v>
      </c>
      <c r="F15" s="4">
        <v>10</v>
      </c>
      <c r="G15" s="5" t="s">
        <v>28</v>
      </c>
      <c r="H15" s="197">
        <v>5635000</v>
      </c>
      <c r="I15" s="310">
        <f t="shared" si="0"/>
        <v>112700000</v>
      </c>
      <c r="J15" s="97">
        <f t="shared" si="1"/>
        <v>112700000</v>
      </c>
      <c r="K15" s="58"/>
      <c r="T15" s="265" t="s">
        <v>29</v>
      </c>
      <c r="U15" s="265" t="s">
        <v>29</v>
      </c>
      <c r="V15" s="265" t="s">
        <v>29</v>
      </c>
      <c r="W15" s="265" t="s">
        <v>29</v>
      </c>
      <c r="X15" s="265" t="s">
        <v>29</v>
      </c>
      <c r="Y15" s="265" t="s">
        <v>29</v>
      </c>
    </row>
    <row r="16" spans="1:26" ht="66">
      <c r="A16" s="26">
        <v>6</v>
      </c>
      <c r="B16" s="110" t="s">
        <v>40</v>
      </c>
      <c r="C16" s="357" t="s">
        <v>41</v>
      </c>
      <c r="D16" s="357" t="s">
        <v>42</v>
      </c>
      <c r="E16" s="17">
        <v>5</v>
      </c>
      <c r="F16" s="122">
        <v>10</v>
      </c>
      <c r="G16" s="17" t="s">
        <v>28</v>
      </c>
      <c r="H16" s="224">
        <v>2063000</v>
      </c>
      <c r="I16" s="311">
        <f t="shared" si="0"/>
        <v>103150000</v>
      </c>
      <c r="J16" s="124">
        <f>+I16</f>
        <v>103150000</v>
      </c>
      <c r="K16" s="58"/>
      <c r="T16" s="265" t="s">
        <v>29</v>
      </c>
      <c r="U16" s="265" t="s">
        <v>29</v>
      </c>
      <c r="V16" s="265" t="s">
        <v>29</v>
      </c>
      <c r="W16" s="265" t="s">
        <v>29</v>
      </c>
      <c r="X16" s="265" t="s">
        <v>29</v>
      </c>
      <c r="Y16" s="265" t="s">
        <v>29</v>
      </c>
    </row>
    <row r="17" spans="1:26" s="498" customFormat="1" ht="92.4">
      <c r="A17" s="524">
        <v>7</v>
      </c>
      <c r="B17" s="145" t="s">
        <v>43</v>
      </c>
      <c r="C17" s="247" t="s">
        <v>44</v>
      </c>
      <c r="D17" s="247">
        <v>114</v>
      </c>
      <c r="E17" s="285">
        <v>1</v>
      </c>
      <c r="F17" s="525">
        <v>6</v>
      </c>
      <c r="G17" s="285" t="s">
        <v>45</v>
      </c>
      <c r="H17" s="248">
        <f>1428000/6</f>
        <v>238000</v>
      </c>
      <c r="I17" s="526">
        <f t="shared" si="0"/>
        <v>1428000</v>
      </c>
      <c r="J17" s="527">
        <f t="shared" si="1"/>
        <v>1428000</v>
      </c>
      <c r="K17" s="497"/>
      <c r="L17" s="528"/>
      <c r="M17" s="528"/>
      <c r="N17" s="528"/>
      <c r="O17" s="528"/>
      <c r="P17" s="528"/>
      <c r="Q17" s="528"/>
      <c r="R17" s="528"/>
      <c r="S17" s="528"/>
      <c r="T17" s="272" t="s">
        <v>29</v>
      </c>
      <c r="U17" s="272" t="s">
        <v>29</v>
      </c>
      <c r="V17" s="272" t="s">
        <v>29</v>
      </c>
      <c r="W17" s="272" t="s">
        <v>29</v>
      </c>
      <c r="X17" s="272" t="s">
        <v>29</v>
      </c>
      <c r="Y17" s="272" t="s">
        <v>29</v>
      </c>
    </row>
    <row r="18" spans="1:26" ht="13.2">
      <c r="A18" s="720" t="s">
        <v>46</v>
      </c>
      <c r="B18" s="720"/>
      <c r="C18" s="720"/>
      <c r="D18" s="720"/>
      <c r="E18" s="720"/>
      <c r="F18" s="720"/>
      <c r="G18" s="720"/>
      <c r="H18" s="720"/>
      <c r="I18" s="530">
        <f>SUM(I11:I17)</f>
        <v>869378000</v>
      </c>
      <c r="J18" s="411">
        <f>SUM(J11:J17)</f>
        <v>869378000</v>
      </c>
      <c r="K18" s="529"/>
      <c r="L18" s="139"/>
      <c r="M18" s="139"/>
      <c r="N18" s="139"/>
      <c r="O18" s="139"/>
      <c r="P18" s="139"/>
      <c r="Q18" s="139"/>
      <c r="R18" s="139"/>
      <c r="S18" s="139"/>
      <c r="T18" s="738"/>
      <c r="U18" s="738"/>
      <c r="V18" s="738"/>
      <c r="W18" s="738"/>
      <c r="X18" s="738"/>
      <c r="Y18" s="738"/>
    </row>
    <row r="19" spans="1:26" s="277" customFormat="1" ht="13.2">
      <c r="A19" s="709" t="s">
        <v>47</v>
      </c>
      <c r="B19" s="709"/>
      <c r="C19" s="709"/>
      <c r="D19" s="709"/>
      <c r="E19" s="709"/>
      <c r="F19" s="709"/>
      <c r="G19" s="709"/>
      <c r="H19" s="709"/>
      <c r="I19" s="709"/>
      <c r="J19" s="709"/>
      <c r="T19" s="735" t="s">
        <v>6</v>
      </c>
      <c r="U19" s="736"/>
      <c r="V19" s="736"/>
      <c r="W19" s="736"/>
      <c r="X19" s="736"/>
      <c r="Y19" s="737"/>
    </row>
    <row r="20" spans="1:26" ht="39.6">
      <c r="A20" s="69" t="s">
        <v>7</v>
      </c>
      <c r="B20" s="70" t="s">
        <v>8</v>
      </c>
      <c r="C20" s="70" t="s">
        <v>9</v>
      </c>
      <c r="D20" s="353" t="s">
        <v>10</v>
      </c>
      <c r="E20" s="70" t="s">
        <v>11</v>
      </c>
      <c r="F20" s="70" t="s">
        <v>12</v>
      </c>
      <c r="G20" s="69" t="s">
        <v>13</v>
      </c>
      <c r="H20" s="314" t="s">
        <v>14</v>
      </c>
      <c r="I20" s="314" t="s">
        <v>15</v>
      </c>
      <c r="J20" s="69" t="s">
        <v>16</v>
      </c>
      <c r="K20" s="58"/>
      <c r="T20" s="461" t="s">
        <v>19</v>
      </c>
      <c r="U20" s="462" t="s">
        <v>20</v>
      </c>
      <c r="V20" s="267" t="s">
        <v>21</v>
      </c>
      <c r="W20" s="522" t="s">
        <v>22</v>
      </c>
      <c r="X20" s="523" t="s">
        <v>23</v>
      </c>
      <c r="Y20" s="523" t="s">
        <v>24</v>
      </c>
    </row>
    <row r="21" spans="1:26" ht="66">
      <c r="A21" s="81">
        <v>8</v>
      </c>
      <c r="B21" s="464" t="s">
        <v>48</v>
      </c>
      <c r="C21" s="367" t="s">
        <v>49</v>
      </c>
      <c r="D21" s="354" t="s">
        <v>50</v>
      </c>
      <c r="E21" s="18">
        <v>150</v>
      </c>
      <c r="F21" s="36" t="s">
        <v>29</v>
      </c>
      <c r="G21" s="18" t="s">
        <v>51</v>
      </c>
      <c r="H21" s="221">
        <v>14166</v>
      </c>
      <c r="I21" s="315">
        <f>E21*H21</f>
        <v>2124900</v>
      </c>
      <c r="J21" s="21">
        <f>+I21</f>
        <v>2124900</v>
      </c>
      <c r="K21" s="58"/>
      <c r="T21" s="265">
        <v>12954</v>
      </c>
      <c r="U21" s="265">
        <v>15545</v>
      </c>
      <c r="V21" s="265">
        <v>13999</v>
      </c>
      <c r="W21" s="265">
        <f>AVERAGE(T21,U21,V21)</f>
        <v>14166</v>
      </c>
      <c r="X21" s="265">
        <f t="shared" ref="X21:X77" si="2">_xlfn.STDEV.P(T21,U21,V21)</f>
        <v>1064.3423634651901</v>
      </c>
      <c r="Y21" s="264">
        <f>+X21/W21</f>
        <v>7.5133584883890311E-2</v>
      </c>
    </row>
    <row r="22" spans="1:26" ht="69" customHeight="1">
      <c r="A22" s="2">
        <v>9</v>
      </c>
      <c r="B22" s="95" t="s">
        <v>52</v>
      </c>
      <c r="C22" s="220" t="s">
        <v>53</v>
      </c>
      <c r="D22" s="232" t="s">
        <v>54</v>
      </c>
      <c r="E22" s="5">
        <v>3</v>
      </c>
      <c r="F22" s="4" t="s">
        <v>29</v>
      </c>
      <c r="G22" s="5" t="s">
        <v>55</v>
      </c>
      <c r="H22" s="197">
        <v>1052366</v>
      </c>
      <c r="I22" s="225">
        <f>+H22*E22</f>
        <v>3157098</v>
      </c>
      <c r="J22" s="6">
        <f t="shared" ref="J22:J28" si="3">+I22</f>
        <v>3157098</v>
      </c>
      <c r="T22" s="265">
        <v>970000</v>
      </c>
      <c r="U22" s="265">
        <v>1116816</v>
      </c>
      <c r="V22" s="265">
        <v>1070282</v>
      </c>
      <c r="W22" s="265">
        <f>AVERAGE(T22,U22,V22)</f>
        <v>1052366</v>
      </c>
      <c r="X22" s="265">
        <f t="shared" si="2"/>
        <v>61261.579890390247</v>
      </c>
      <c r="Y22" s="264">
        <f>+X22/W22</f>
        <v>5.8213188083224135E-2</v>
      </c>
    </row>
    <row r="23" spans="1:26" ht="173.25" customHeight="1">
      <c r="A23" s="2">
        <v>10</v>
      </c>
      <c r="B23" s="13" t="s">
        <v>56</v>
      </c>
      <c r="C23" s="220" t="s">
        <v>57</v>
      </c>
      <c r="D23" s="232">
        <v>72</v>
      </c>
      <c r="E23" s="5">
        <v>1</v>
      </c>
      <c r="F23" s="4" t="s">
        <v>58</v>
      </c>
      <c r="G23" s="5" t="s">
        <v>51</v>
      </c>
      <c r="H23" s="197">
        <v>3722600</v>
      </c>
      <c r="I23" s="225">
        <f>+H23*E23</f>
        <v>3722600</v>
      </c>
      <c r="J23" s="6">
        <f>+I23</f>
        <v>3722600</v>
      </c>
      <c r="K23" s="475"/>
      <c r="M23" s="499"/>
      <c r="T23" s="265">
        <v>3500000</v>
      </c>
      <c r="U23" s="265">
        <v>4000000</v>
      </c>
      <c r="V23" s="265">
        <v>3667800</v>
      </c>
      <c r="W23" s="265">
        <f>AVERAGE(T23,U23,V23)</f>
        <v>3722600</v>
      </c>
      <c r="X23" s="265">
        <f t="shared" si="2"/>
        <v>207769.55182765992</v>
      </c>
      <c r="Y23" s="264">
        <f t="shared" ref="Y23:Y28" si="4">+X23/W22</f>
        <v>0.19743088604882705</v>
      </c>
    </row>
    <row r="24" spans="1:26" s="498" customFormat="1" ht="66">
      <c r="A24" s="8">
        <v>11</v>
      </c>
      <c r="B24" s="23" t="s">
        <v>59</v>
      </c>
      <c r="C24" s="220" t="s">
        <v>60</v>
      </c>
      <c r="D24" s="355" t="s">
        <v>61</v>
      </c>
      <c r="E24" s="5">
        <v>2</v>
      </c>
      <c r="F24" s="4" t="s">
        <v>29</v>
      </c>
      <c r="G24" s="5" t="s">
        <v>51</v>
      </c>
      <c r="H24" s="197">
        <v>454667</v>
      </c>
      <c r="I24" s="225">
        <f>H24*E24</f>
        <v>909334</v>
      </c>
      <c r="J24" s="6">
        <f t="shared" si="3"/>
        <v>909334</v>
      </c>
      <c r="K24" s="277"/>
      <c r="T24" s="266">
        <v>424000</v>
      </c>
      <c r="U24" s="266">
        <v>490000</v>
      </c>
      <c r="V24" s="266">
        <v>450000</v>
      </c>
      <c r="W24" s="265">
        <f>AVERAGE(T24,U24,V24)</f>
        <v>454666.66666666669</v>
      </c>
      <c r="X24" s="265">
        <f t="shared" si="2"/>
        <v>27145.697428669773</v>
      </c>
      <c r="Y24" s="264">
        <f t="shared" si="4"/>
        <v>7.2921338388947975E-3</v>
      </c>
    </row>
    <row r="25" spans="1:26" ht="39.6">
      <c r="A25" s="16">
        <v>12</v>
      </c>
      <c r="B25" s="23" t="s">
        <v>62</v>
      </c>
      <c r="C25" s="220" t="s">
        <v>63</v>
      </c>
      <c r="D25" s="232">
        <v>116</v>
      </c>
      <c r="E25" s="5">
        <v>1</v>
      </c>
      <c r="F25" s="4" t="s">
        <v>29</v>
      </c>
      <c r="G25" s="5" t="s">
        <v>51</v>
      </c>
      <c r="H25" s="197">
        <v>728333</v>
      </c>
      <c r="I25" s="225">
        <f>E25*H25</f>
        <v>728333</v>
      </c>
      <c r="J25" s="6">
        <f t="shared" si="3"/>
        <v>728333</v>
      </c>
      <c r="K25" s="265">
        <v>617000</v>
      </c>
      <c r="L25" s="265">
        <v>950000</v>
      </c>
      <c r="M25" s="265">
        <v>618000</v>
      </c>
      <c r="N25" s="265">
        <v>728333.33333333337</v>
      </c>
      <c r="O25" s="265">
        <v>156742.53482135033</v>
      </c>
      <c r="P25" s="264">
        <v>0.16734078450677972</v>
      </c>
      <c r="T25" s="265">
        <v>617000</v>
      </c>
      <c r="U25" s="265">
        <v>950000</v>
      </c>
      <c r="V25" s="265">
        <v>618000</v>
      </c>
      <c r="W25" s="265">
        <f t="shared" ref="W25" si="5">AVERAGE(T25,U25,V25)</f>
        <v>728333.33333333337</v>
      </c>
      <c r="X25" s="265">
        <f t="shared" si="2"/>
        <v>156742.53482135033</v>
      </c>
      <c r="Y25" s="264">
        <f>+X25/W25</f>
        <v>0.2152071416311446</v>
      </c>
    </row>
    <row r="26" spans="1:26" ht="79.2">
      <c r="A26" s="500">
        <v>13</v>
      </c>
      <c r="B26" s="465" t="s">
        <v>64</v>
      </c>
      <c r="C26" s="220" t="s">
        <v>65</v>
      </c>
      <c r="D26" s="356" t="s">
        <v>66</v>
      </c>
      <c r="E26" s="5">
        <v>6</v>
      </c>
      <c r="F26" s="4" t="s">
        <v>29</v>
      </c>
      <c r="G26" s="5" t="s">
        <v>67</v>
      </c>
      <c r="H26" s="197">
        <v>1652667</v>
      </c>
      <c r="I26" s="225">
        <f>+H26*E26</f>
        <v>9916002</v>
      </c>
      <c r="J26" s="6">
        <f t="shared" si="3"/>
        <v>9916002</v>
      </c>
      <c r="T26" s="265">
        <v>1600000</v>
      </c>
      <c r="U26" s="265">
        <v>1744000</v>
      </c>
      <c r="V26" s="265">
        <v>1614000</v>
      </c>
      <c r="W26" s="265">
        <f t="shared" ref="W26:W28" si="6">AVERAGE(T26,U26,V26)</f>
        <v>1652666.6666666667</v>
      </c>
      <c r="X26" s="265">
        <f t="shared" si="2"/>
        <v>64834.832887542441</v>
      </c>
      <c r="Y26" s="264">
        <f t="shared" si="4"/>
        <v>8.9018077191133776E-2</v>
      </c>
    </row>
    <row r="27" spans="1:26" ht="264">
      <c r="A27" s="501">
        <v>14</v>
      </c>
      <c r="B27" s="466" t="s">
        <v>68</v>
      </c>
      <c r="C27" s="74" t="s">
        <v>69</v>
      </c>
      <c r="D27" s="357" t="s">
        <v>70</v>
      </c>
      <c r="E27" s="5">
        <v>150</v>
      </c>
      <c r="F27" s="4" t="s">
        <v>29</v>
      </c>
      <c r="G27" s="5" t="s">
        <v>51</v>
      </c>
      <c r="H27" s="197">
        <v>124333</v>
      </c>
      <c r="I27" s="225">
        <f>+H27*E27</f>
        <v>18649950</v>
      </c>
      <c r="J27" s="6">
        <f t="shared" si="3"/>
        <v>18649950</v>
      </c>
      <c r="T27" s="265">
        <v>123000</v>
      </c>
      <c r="U27" s="265">
        <v>126000</v>
      </c>
      <c r="V27" s="265">
        <v>124000</v>
      </c>
      <c r="W27" s="265">
        <f t="shared" si="6"/>
        <v>124333.33333333333</v>
      </c>
      <c r="X27" s="265">
        <f t="shared" si="2"/>
        <v>1247.2191289246473</v>
      </c>
      <c r="Y27" s="264">
        <f t="shared" si="4"/>
        <v>7.5467071132996003E-4</v>
      </c>
    </row>
    <row r="28" spans="1:26" ht="41.25" customHeight="1">
      <c r="A28" s="502">
        <v>15</v>
      </c>
      <c r="B28" s="367" t="s">
        <v>55</v>
      </c>
      <c r="C28" s="220" t="s">
        <v>71</v>
      </c>
      <c r="D28" s="74" t="s">
        <v>72</v>
      </c>
      <c r="E28" s="5">
        <v>1</v>
      </c>
      <c r="F28" s="4" t="s">
        <v>29</v>
      </c>
      <c r="G28" s="5" t="s">
        <v>51</v>
      </c>
      <c r="H28" s="197">
        <v>5000000</v>
      </c>
      <c r="I28" s="225">
        <v>4000000</v>
      </c>
      <c r="J28" s="6">
        <f t="shared" si="3"/>
        <v>4000000</v>
      </c>
      <c r="K28" s="58"/>
      <c r="T28" s="265">
        <v>0</v>
      </c>
      <c r="U28" s="265">
        <v>0</v>
      </c>
      <c r="V28" s="265">
        <v>0</v>
      </c>
      <c r="W28" s="265">
        <f t="shared" si="6"/>
        <v>0</v>
      </c>
      <c r="X28" s="265">
        <f t="shared" si="2"/>
        <v>0</v>
      </c>
      <c r="Y28" s="264">
        <f t="shared" si="4"/>
        <v>0</v>
      </c>
    </row>
    <row r="29" spans="1:26" ht="13.2">
      <c r="A29" s="710" t="s">
        <v>73</v>
      </c>
      <c r="B29" s="711"/>
      <c r="C29" s="711"/>
      <c r="D29" s="711"/>
      <c r="E29" s="711"/>
      <c r="F29" s="711"/>
      <c r="G29" s="711"/>
      <c r="H29" s="712"/>
      <c r="I29" s="223">
        <f>SUM(I21:I28)</f>
        <v>43208217</v>
      </c>
      <c r="J29" s="121">
        <f>J28+J27+J26+J25+J24+J23+J22+J21</f>
        <v>43208217</v>
      </c>
    </row>
    <row r="30" spans="1:26" ht="21" customHeight="1">
      <c r="A30" s="713" t="s">
        <v>74</v>
      </c>
      <c r="B30" s="714"/>
      <c r="C30" s="714"/>
      <c r="D30" s="714"/>
      <c r="E30" s="714"/>
      <c r="F30" s="714"/>
      <c r="G30" s="714"/>
      <c r="H30" s="714"/>
      <c r="I30" s="714"/>
      <c r="J30" s="715"/>
    </row>
    <row r="31" spans="1:26" ht="18" customHeight="1">
      <c r="A31" s="716" t="s">
        <v>75</v>
      </c>
      <c r="B31" s="717"/>
      <c r="C31" s="717"/>
      <c r="D31" s="717"/>
      <c r="E31" s="717"/>
      <c r="F31" s="717"/>
      <c r="G31" s="717"/>
      <c r="H31" s="717"/>
      <c r="I31" s="717"/>
      <c r="J31" s="718"/>
      <c r="T31" s="725" t="s">
        <v>6</v>
      </c>
      <c r="U31" s="726"/>
      <c r="V31" s="726"/>
      <c r="W31" s="726"/>
      <c r="X31" s="726"/>
      <c r="Y31" s="727"/>
    </row>
    <row r="32" spans="1:26" ht="39.6">
      <c r="A32" s="69" t="s">
        <v>7</v>
      </c>
      <c r="B32" s="70" t="s">
        <v>8</v>
      </c>
      <c r="C32" s="70" t="s">
        <v>9</v>
      </c>
      <c r="D32" s="353" t="s">
        <v>10</v>
      </c>
      <c r="E32" s="70" t="s">
        <v>11</v>
      </c>
      <c r="F32" s="70" t="s">
        <v>12</v>
      </c>
      <c r="G32" s="69" t="s">
        <v>13</v>
      </c>
      <c r="H32" s="314" t="s">
        <v>14</v>
      </c>
      <c r="I32" s="316" t="s">
        <v>15</v>
      </c>
      <c r="J32" s="69" t="s">
        <v>16</v>
      </c>
      <c r="K32" s="58"/>
      <c r="L32" s="24">
        <v>300</v>
      </c>
      <c r="T32" s="461" t="s">
        <v>19</v>
      </c>
      <c r="U32" s="462" t="s">
        <v>20</v>
      </c>
      <c r="V32" s="267" t="s">
        <v>21</v>
      </c>
      <c r="W32" s="522" t="s">
        <v>22</v>
      </c>
      <c r="X32" s="523" t="s">
        <v>23</v>
      </c>
      <c r="Y32" s="523" t="s">
        <v>24</v>
      </c>
      <c r="Z32" s="24">
        <v>300</v>
      </c>
    </row>
    <row r="33" spans="1:27" ht="68.25" customHeight="1">
      <c r="A33" s="2">
        <v>16</v>
      </c>
      <c r="B33" s="23" t="s">
        <v>55</v>
      </c>
      <c r="C33" s="220" t="s">
        <v>76</v>
      </c>
      <c r="D33" s="74" t="s">
        <v>55</v>
      </c>
      <c r="E33" s="5">
        <v>1</v>
      </c>
      <c r="F33" s="4" t="s">
        <v>55</v>
      </c>
      <c r="G33" s="5" t="s">
        <v>55</v>
      </c>
      <c r="H33" s="197">
        <v>1386667</v>
      </c>
      <c r="I33" s="225">
        <f>H33*E33</f>
        <v>1386667</v>
      </c>
      <c r="J33" s="21">
        <f>+I33</f>
        <v>1386667</v>
      </c>
      <c r="K33" s="467"/>
      <c r="T33" s="265">
        <v>1300000</v>
      </c>
      <c r="U33" s="265">
        <v>1560000</v>
      </c>
      <c r="V33" s="265">
        <v>1300000</v>
      </c>
      <c r="W33" s="265">
        <f>AVERAGE(T33,U33,V33)</f>
        <v>1386666.6666666667</v>
      </c>
      <c r="X33" s="265">
        <f>_xlfn.STDEV.P(T33,U33,V33)</f>
        <v>122565.17540566824</v>
      </c>
      <c r="Y33" s="264">
        <f>+X33/W33</f>
        <v>8.8388347648318433E-2</v>
      </c>
    </row>
    <row r="34" spans="1:27" ht="61.5" customHeight="1">
      <c r="A34" s="20">
        <v>17</v>
      </c>
      <c r="B34" s="23" t="s">
        <v>55</v>
      </c>
      <c r="C34" s="220" t="s">
        <v>77</v>
      </c>
      <c r="D34" s="74" t="s">
        <v>29</v>
      </c>
      <c r="E34" s="5">
        <v>1</v>
      </c>
      <c r="F34" s="4" t="s">
        <v>55</v>
      </c>
      <c r="G34" s="5" t="s">
        <v>55</v>
      </c>
      <c r="H34" s="222">
        <v>2327029</v>
      </c>
      <c r="I34" s="225">
        <f>H34*E34</f>
        <v>2327029</v>
      </c>
      <c r="J34" s="6">
        <f>I34</f>
        <v>2327029</v>
      </c>
      <c r="K34" s="58"/>
      <c r="L34" s="503"/>
      <c r="M34" s="503"/>
      <c r="T34" s="265">
        <v>2150494</v>
      </c>
      <c r="U34" s="265">
        <v>2580593</v>
      </c>
      <c r="V34" s="265">
        <v>2250000</v>
      </c>
      <c r="W34" s="265">
        <f t="shared" ref="W34:W41" si="7">AVERAGE(T34,U34,V34)</f>
        <v>2327029</v>
      </c>
      <c r="X34" s="265">
        <f t="shared" ref="X34:X41" si="8">_xlfn.STDEV.P(T34,U34,V34)</f>
        <v>183841.21333549413</v>
      </c>
      <c r="Y34" s="264">
        <f t="shared" ref="Y34:Y41" si="9">+X34/W34</f>
        <v>7.9002545020063833E-2</v>
      </c>
    </row>
    <row r="35" spans="1:27" ht="63" customHeight="1">
      <c r="A35" s="7">
        <v>18</v>
      </c>
      <c r="B35" s="19" t="s">
        <v>55</v>
      </c>
      <c r="C35" s="545" t="s">
        <v>78</v>
      </c>
      <c r="D35" s="74" t="s">
        <v>55</v>
      </c>
      <c r="E35" s="5">
        <v>1</v>
      </c>
      <c r="F35" s="4" t="s">
        <v>55</v>
      </c>
      <c r="G35" s="5" t="s">
        <v>55</v>
      </c>
      <c r="H35" s="222">
        <v>30000000</v>
      </c>
      <c r="I35" s="225">
        <v>30000000</v>
      </c>
      <c r="J35" s="6">
        <f>I35</f>
        <v>30000000</v>
      </c>
      <c r="K35" s="58"/>
      <c r="T35" s="265">
        <v>0</v>
      </c>
      <c r="U35" s="265">
        <v>0</v>
      </c>
      <c r="V35" s="265">
        <v>0</v>
      </c>
      <c r="W35" s="265">
        <f t="shared" si="7"/>
        <v>0</v>
      </c>
      <c r="X35" s="265">
        <f t="shared" si="8"/>
        <v>0</v>
      </c>
      <c r="Y35" s="264">
        <v>0</v>
      </c>
    </row>
    <row r="36" spans="1:27" ht="87" customHeight="1">
      <c r="A36" s="20">
        <v>19</v>
      </c>
      <c r="B36" s="468" t="s">
        <v>79</v>
      </c>
      <c r="C36" s="220" t="s">
        <v>80</v>
      </c>
      <c r="D36" s="74" t="s">
        <v>81</v>
      </c>
      <c r="E36" s="5">
        <v>1</v>
      </c>
      <c r="F36" s="4">
        <v>2</v>
      </c>
      <c r="G36" s="5" t="s">
        <v>28</v>
      </c>
      <c r="H36" s="197">
        <v>6460667</v>
      </c>
      <c r="I36" s="225">
        <f>H36*F36*E36</f>
        <v>12921334</v>
      </c>
      <c r="J36" s="6">
        <f t="shared" ref="J36" si="10">+I36</f>
        <v>12921334</v>
      </c>
      <c r="K36" s="58"/>
      <c r="T36" s="265">
        <v>6360000</v>
      </c>
      <c r="U36" s="265">
        <v>6632000</v>
      </c>
      <c r="V36" s="265">
        <v>6390000</v>
      </c>
      <c r="W36" s="265">
        <f t="shared" si="7"/>
        <v>6460666.666666667</v>
      </c>
      <c r="X36" s="265">
        <f t="shared" si="8"/>
        <v>121768.45057549002</v>
      </c>
      <c r="Y36" s="264">
        <f t="shared" si="9"/>
        <v>1.8847660289261686E-2</v>
      </c>
    </row>
    <row r="37" spans="1:27" ht="36.75" customHeight="1">
      <c r="A37" s="2">
        <v>20</v>
      </c>
      <c r="B37" s="469" t="s">
        <v>82</v>
      </c>
      <c r="C37" s="220" t="s">
        <v>83</v>
      </c>
      <c r="D37" s="220" t="s">
        <v>29</v>
      </c>
      <c r="E37" s="5">
        <v>800</v>
      </c>
      <c r="F37" s="4" t="s">
        <v>29</v>
      </c>
      <c r="G37" s="5" t="s">
        <v>84</v>
      </c>
      <c r="H37" s="197">
        <v>246</v>
      </c>
      <c r="I37" s="225">
        <f>H37*E37</f>
        <v>196800</v>
      </c>
      <c r="J37" s="6">
        <f>+I37</f>
        <v>196800</v>
      </c>
      <c r="T37" s="265">
        <v>240</v>
      </c>
      <c r="U37" s="265">
        <v>256</v>
      </c>
      <c r="V37" s="265">
        <v>241</v>
      </c>
      <c r="W37" s="265">
        <f t="shared" si="7"/>
        <v>245.66666666666666</v>
      </c>
      <c r="X37" s="265">
        <f t="shared" si="8"/>
        <v>7.3181661333667156</v>
      </c>
      <c r="Y37" s="264">
        <f t="shared" si="9"/>
        <v>2.9789007327137244E-2</v>
      </c>
    </row>
    <row r="38" spans="1:27" ht="26.4">
      <c r="A38" s="20">
        <v>21</v>
      </c>
      <c r="B38" s="167" t="s">
        <v>85</v>
      </c>
      <c r="C38" s="220" t="s">
        <v>86</v>
      </c>
      <c r="D38" s="220" t="s">
        <v>29</v>
      </c>
      <c r="E38" s="5">
        <v>30</v>
      </c>
      <c r="F38" s="4" t="s">
        <v>29</v>
      </c>
      <c r="G38" s="5" t="s">
        <v>51</v>
      </c>
      <c r="H38" s="197">
        <v>3048</v>
      </c>
      <c r="I38" s="225">
        <f>H38*E38</f>
        <v>91440</v>
      </c>
      <c r="J38" s="6">
        <f>+I38</f>
        <v>91440</v>
      </c>
      <c r="T38" s="265">
        <v>2450</v>
      </c>
      <c r="U38" s="265">
        <v>4200</v>
      </c>
      <c r="V38" s="265">
        <v>2493</v>
      </c>
      <c r="W38" s="265">
        <f t="shared" si="7"/>
        <v>3047.6666666666665</v>
      </c>
      <c r="X38" s="265">
        <f t="shared" si="8"/>
        <v>815.01179268905196</v>
      </c>
      <c r="Y38" s="264">
        <f t="shared" si="9"/>
        <v>0.2674215660141262</v>
      </c>
    </row>
    <row r="39" spans="1:27" ht="13.2">
      <c r="A39" s="2">
        <v>22</v>
      </c>
      <c r="B39" s="23" t="s">
        <v>87</v>
      </c>
      <c r="C39" s="220" t="s">
        <v>88</v>
      </c>
      <c r="D39" s="358" t="s">
        <v>29</v>
      </c>
      <c r="E39" s="5">
        <v>2</v>
      </c>
      <c r="F39" s="4" t="s">
        <v>29</v>
      </c>
      <c r="G39" s="5" t="s">
        <v>84</v>
      </c>
      <c r="H39" s="197">
        <v>13677</v>
      </c>
      <c r="I39" s="225">
        <f>H39*E39</f>
        <v>27354</v>
      </c>
      <c r="J39" s="6">
        <f>+I39</f>
        <v>27354</v>
      </c>
      <c r="T39" s="265">
        <v>12200</v>
      </c>
      <c r="U39" s="265">
        <v>14800</v>
      </c>
      <c r="V39" s="265">
        <v>14030</v>
      </c>
      <c r="W39" s="265">
        <f t="shared" si="7"/>
        <v>13676.666666666666</v>
      </c>
      <c r="X39" s="265">
        <f t="shared" si="8"/>
        <v>1090.4535244057352</v>
      </c>
      <c r="Y39" s="264">
        <f t="shared" si="9"/>
        <v>7.9730942559522441E-2</v>
      </c>
    </row>
    <row r="40" spans="1:27" ht="39.6">
      <c r="A40" s="20">
        <v>23</v>
      </c>
      <c r="B40" s="23" t="s">
        <v>89</v>
      </c>
      <c r="C40" s="220" t="s">
        <v>90</v>
      </c>
      <c r="D40" s="359" t="s">
        <v>29</v>
      </c>
      <c r="E40" s="5">
        <v>5</v>
      </c>
      <c r="F40" s="4" t="s">
        <v>29</v>
      </c>
      <c r="G40" s="5" t="s">
        <v>51</v>
      </c>
      <c r="H40" s="197">
        <v>424333</v>
      </c>
      <c r="I40" s="225">
        <f>H40*E40</f>
        <v>2121665</v>
      </c>
      <c r="J40" s="6">
        <f>+I40</f>
        <v>2121665</v>
      </c>
      <c r="T40" s="265">
        <v>390000</v>
      </c>
      <c r="U40" s="265">
        <v>468000</v>
      </c>
      <c r="V40" s="265">
        <v>415000</v>
      </c>
      <c r="W40" s="265">
        <f t="shared" si="7"/>
        <v>424333.33333333331</v>
      </c>
      <c r="X40" s="265">
        <f t="shared" si="8"/>
        <v>32520.079267362737</v>
      </c>
      <c r="Y40" s="264">
        <f t="shared" si="9"/>
        <v>7.6638050119472279E-2</v>
      </c>
    </row>
    <row r="41" spans="1:27" ht="26.4">
      <c r="A41" s="2">
        <v>24</v>
      </c>
      <c r="B41" s="23" t="s">
        <v>91</v>
      </c>
      <c r="C41" s="220" t="s">
        <v>92</v>
      </c>
      <c r="D41" s="232" t="s">
        <v>29</v>
      </c>
      <c r="E41" s="5">
        <v>15</v>
      </c>
      <c r="F41" s="4" t="s">
        <v>29</v>
      </c>
      <c r="G41" s="5" t="s">
        <v>51</v>
      </c>
      <c r="H41" s="197">
        <v>4117</v>
      </c>
      <c r="I41" s="225">
        <f>H41*E41</f>
        <v>61755</v>
      </c>
      <c r="J41" s="6">
        <f>+I41</f>
        <v>61755</v>
      </c>
      <c r="T41" s="265">
        <v>3500</v>
      </c>
      <c r="U41" s="265">
        <v>4600</v>
      </c>
      <c r="V41" s="265">
        <v>4250</v>
      </c>
      <c r="W41" s="265">
        <f t="shared" si="7"/>
        <v>4116.666666666667</v>
      </c>
      <c r="X41" s="265">
        <f t="shared" si="8"/>
        <v>458.86332993120681</v>
      </c>
      <c r="Y41" s="264">
        <f t="shared" si="9"/>
        <v>0.11146477650150771</v>
      </c>
    </row>
    <row r="42" spans="1:27" ht="14.25" customHeight="1">
      <c r="A42" s="595" t="s">
        <v>93</v>
      </c>
      <c r="B42" s="596"/>
      <c r="C42" s="596"/>
      <c r="D42" s="596"/>
      <c r="E42" s="596"/>
      <c r="F42" s="596"/>
      <c r="G42" s="596"/>
      <c r="H42" s="597"/>
      <c r="I42" s="223">
        <f>SUM(I33:I41)</f>
        <v>49134044</v>
      </c>
      <c r="J42" s="121">
        <f>SUM(J33:J41)</f>
        <v>49134044</v>
      </c>
      <c r="K42" s="58"/>
    </row>
    <row r="43" spans="1:27" ht="20.25" customHeight="1">
      <c r="A43" s="650" t="s">
        <v>94</v>
      </c>
      <c r="B43" s="651"/>
      <c r="C43" s="651"/>
      <c r="D43" s="651"/>
      <c r="E43" s="651"/>
      <c r="F43" s="651"/>
      <c r="G43" s="651"/>
      <c r="H43" s="651"/>
      <c r="I43" s="651"/>
      <c r="J43" s="719"/>
      <c r="T43" s="725" t="s">
        <v>6</v>
      </c>
      <c r="U43" s="726"/>
      <c r="V43" s="726"/>
      <c r="W43" s="726"/>
      <c r="X43" s="726"/>
      <c r="Y43" s="727"/>
    </row>
    <row r="44" spans="1:27" ht="39.6">
      <c r="A44" s="69" t="s">
        <v>7</v>
      </c>
      <c r="B44" s="70" t="s">
        <v>8</v>
      </c>
      <c r="C44" s="70" t="s">
        <v>9</v>
      </c>
      <c r="D44" s="353" t="s">
        <v>10</v>
      </c>
      <c r="E44" s="70" t="s">
        <v>11</v>
      </c>
      <c r="F44" s="70" t="s">
        <v>12</v>
      </c>
      <c r="G44" s="69" t="s">
        <v>13</v>
      </c>
      <c r="H44" s="314" t="s">
        <v>14</v>
      </c>
      <c r="I44" s="316" t="s">
        <v>15</v>
      </c>
      <c r="J44" s="69" t="s">
        <v>16</v>
      </c>
      <c r="L44" s="24">
        <v>60</v>
      </c>
      <c r="T44" s="269" t="s">
        <v>19</v>
      </c>
      <c r="U44" s="462" t="s">
        <v>20</v>
      </c>
      <c r="V44" s="267" t="s">
        <v>21</v>
      </c>
      <c r="W44" s="522" t="s">
        <v>22</v>
      </c>
      <c r="X44" s="531" t="s">
        <v>23</v>
      </c>
      <c r="Y44" s="531" t="s">
        <v>24</v>
      </c>
      <c r="Z44" s="24">
        <v>60</v>
      </c>
    </row>
    <row r="45" spans="1:27" ht="72.75" customHeight="1">
      <c r="A45" s="2">
        <v>25</v>
      </c>
      <c r="B45" s="468" t="s">
        <v>95</v>
      </c>
      <c r="C45" s="220" t="s">
        <v>96</v>
      </c>
      <c r="D45" s="74" t="s">
        <v>81</v>
      </c>
      <c r="E45" s="5">
        <v>5</v>
      </c>
      <c r="F45" s="4">
        <v>12</v>
      </c>
      <c r="G45" s="5" t="s">
        <v>97</v>
      </c>
      <c r="H45" s="197">
        <v>223306</v>
      </c>
      <c r="I45" s="225">
        <f>H45*E45*F45</f>
        <v>13398360</v>
      </c>
      <c r="J45" s="21">
        <f>+I45</f>
        <v>13398360</v>
      </c>
      <c r="K45" s="467"/>
      <c r="L45" s="499"/>
      <c r="M45" s="499">
        <f>H45/12</f>
        <v>18608.833333333332</v>
      </c>
      <c r="N45" s="499">
        <f>M45*5</f>
        <v>93044.166666666657</v>
      </c>
      <c r="O45" s="499">
        <f>N45*24</f>
        <v>2233060</v>
      </c>
      <c r="P45" s="499">
        <f>O45/5</f>
        <v>446612</v>
      </c>
      <c r="T45" s="265">
        <v>2650000</v>
      </c>
      <c r="U45" s="265">
        <v>2800000</v>
      </c>
      <c r="V45" s="265">
        <v>2589000</v>
      </c>
      <c r="W45" s="265">
        <f>AVERAGE(T45,U45,V45)</f>
        <v>2679666.6666666665</v>
      </c>
      <c r="X45" s="265">
        <f t="shared" si="2"/>
        <v>88657.894302888904</v>
      </c>
      <c r="Y45" s="264">
        <f>+X45/W45</f>
        <v>3.3085418946220517E-2</v>
      </c>
    </row>
    <row r="46" spans="1:27" ht="90" customHeight="1">
      <c r="A46" s="2">
        <v>26</v>
      </c>
      <c r="B46" s="468" t="s">
        <v>98</v>
      </c>
      <c r="C46" s="220" t="s">
        <v>99</v>
      </c>
      <c r="D46" s="358">
        <v>48</v>
      </c>
      <c r="E46" s="5">
        <v>1</v>
      </c>
      <c r="F46" s="4">
        <v>12</v>
      </c>
      <c r="G46" s="5" t="s">
        <v>97</v>
      </c>
      <c r="H46" s="197">
        <v>668333</v>
      </c>
      <c r="I46" s="225">
        <f>H46*F46*E46</f>
        <v>8019996</v>
      </c>
      <c r="J46" s="111">
        <f>+I46</f>
        <v>8019996</v>
      </c>
      <c r="K46" s="467"/>
      <c r="T46" s="265">
        <v>680000</v>
      </c>
      <c r="U46" s="265">
        <v>725000</v>
      </c>
      <c r="V46" s="265">
        <v>600000</v>
      </c>
      <c r="W46" s="265">
        <f t="shared" ref="W46:W48" si="11">AVERAGE(T46,U46,V46)</f>
        <v>668333.33333333337</v>
      </c>
      <c r="X46" s="265">
        <f t="shared" si="2"/>
        <v>51693.541397569403</v>
      </c>
      <c r="Y46" s="264">
        <f t="shared" ref="Y46:Y48" si="12">+X46/W46</f>
        <v>7.7346944734517808E-2</v>
      </c>
    </row>
    <row r="47" spans="1:27" ht="37.5" customHeight="1">
      <c r="A47" s="2">
        <v>27</v>
      </c>
      <c r="B47" s="470" t="s">
        <v>55</v>
      </c>
      <c r="C47" s="220" t="s">
        <v>100</v>
      </c>
      <c r="D47" s="357" t="s">
        <v>29</v>
      </c>
      <c r="E47" s="5">
        <v>1</v>
      </c>
      <c r="F47" s="4" t="s">
        <v>55</v>
      </c>
      <c r="G47" s="5" t="s">
        <v>55</v>
      </c>
      <c r="H47" s="197">
        <v>669467</v>
      </c>
      <c r="I47" s="197">
        <f>E47*H47</f>
        <v>669467</v>
      </c>
      <c r="J47" s="99">
        <f>I47</f>
        <v>669467</v>
      </c>
      <c r="K47" s="58"/>
      <c r="T47" s="265">
        <v>669467</v>
      </c>
      <c r="U47" s="265">
        <v>671000</v>
      </c>
      <c r="V47" s="265">
        <v>738000</v>
      </c>
      <c r="W47" s="265">
        <f t="shared" si="11"/>
        <v>692822.33333333337</v>
      </c>
      <c r="X47" s="265">
        <f t="shared" si="2"/>
        <v>31951.564347027241</v>
      </c>
      <c r="Y47" s="264">
        <f t="shared" si="12"/>
        <v>4.6117976874822511E-2</v>
      </c>
    </row>
    <row r="48" spans="1:27" ht="66">
      <c r="A48" s="16">
        <v>28</v>
      </c>
      <c r="B48" s="23" t="s">
        <v>101</v>
      </c>
      <c r="C48" s="220" t="s">
        <v>102</v>
      </c>
      <c r="D48" s="74" t="s">
        <v>81</v>
      </c>
      <c r="E48" s="5">
        <v>3</v>
      </c>
      <c r="F48" s="4">
        <v>12</v>
      </c>
      <c r="G48" s="5" t="s">
        <v>97</v>
      </c>
      <c r="H48" s="197">
        <v>1073333</v>
      </c>
      <c r="I48" s="225">
        <f>H48*E48</f>
        <v>3219999</v>
      </c>
      <c r="J48" s="21">
        <f>I48</f>
        <v>3219999</v>
      </c>
      <c r="K48" s="58"/>
      <c r="T48" s="265">
        <v>1000000</v>
      </c>
      <c r="U48" s="265">
        <v>1240000</v>
      </c>
      <c r="V48" s="265">
        <v>980000</v>
      </c>
      <c r="W48" s="265">
        <f t="shared" si="11"/>
        <v>1073333.3333333333</v>
      </c>
      <c r="X48" s="265">
        <f t="shared" si="2"/>
        <v>118133.634311129</v>
      </c>
      <c r="Y48" s="264">
        <f t="shared" si="12"/>
        <v>0.11006239221533759</v>
      </c>
      <c r="AA48" s="594">
        <f>+W48/12</f>
        <v>89444.444444444438</v>
      </c>
    </row>
    <row r="49" spans="1:26" ht="13.2">
      <c r="A49" s="603" t="s">
        <v>93</v>
      </c>
      <c r="B49" s="604"/>
      <c r="C49" s="604"/>
      <c r="D49" s="604"/>
      <c r="E49" s="604"/>
      <c r="F49" s="604"/>
      <c r="G49" s="604"/>
      <c r="H49" s="605"/>
      <c r="I49" s="223">
        <f>SUM(I45:I48)</f>
        <v>25307822</v>
      </c>
      <c r="J49" s="223">
        <f>J45+J46+J47+J48</f>
        <v>25307822</v>
      </c>
    </row>
    <row r="50" spans="1:26" ht="22.2" customHeight="1">
      <c r="A50" s="650" t="s">
        <v>103</v>
      </c>
      <c r="B50" s="651"/>
      <c r="C50" s="651"/>
      <c r="D50" s="651"/>
      <c r="E50" s="651"/>
      <c r="F50" s="651"/>
      <c r="G50" s="651"/>
      <c r="H50" s="651"/>
      <c r="I50" s="651"/>
      <c r="J50" s="652"/>
      <c r="T50" s="725" t="s">
        <v>6</v>
      </c>
      <c r="U50" s="726"/>
      <c r="V50" s="726"/>
      <c r="W50" s="726"/>
      <c r="X50" s="726"/>
      <c r="Y50" s="727"/>
    </row>
    <row r="51" spans="1:26" ht="39.6">
      <c r="A51" s="69" t="s">
        <v>7</v>
      </c>
      <c r="B51" s="70" t="s">
        <v>8</v>
      </c>
      <c r="C51" s="70" t="s">
        <v>9</v>
      </c>
      <c r="D51" s="353" t="s">
        <v>10</v>
      </c>
      <c r="E51" s="84" t="s">
        <v>11</v>
      </c>
      <c r="F51" s="70" t="s">
        <v>12</v>
      </c>
      <c r="G51" s="69" t="s">
        <v>13</v>
      </c>
      <c r="H51" s="314" t="s">
        <v>14</v>
      </c>
      <c r="I51" s="314" t="s">
        <v>15</v>
      </c>
      <c r="J51" s="71" t="s">
        <v>16</v>
      </c>
      <c r="L51" s="24">
        <v>200</v>
      </c>
      <c r="T51" s="461" t="s">
        <v>19</v>
      </c>
      <c r="U51" s="462" t="s">
        <v>20</v>
      </c>
      <c r="V51" s="267" t="s">
        <v>21</v>
      </c>
      <c r="W51" s="522" t="s">
        <v>22</v>
      </c>
      <c r="X51" s="523" t="s">
        <v>23</v>
      </c>
      <c r="Y51" s="523" t="s">
        <v>24</v>
      </c>
      <c r="Z51" s="24">
        <v>200</v>
      </c>
    </row>
    <row r="52" spans="1:26" ht="66">
      <c r="A52" s="72">
        <v>29</v>
      </c>
      <c r="B52" s="553" t="s">
        <v>48</v>
      </c>
      <c r="C52" s="220" t="s">
        <v>49</v>
      </c>
      <c r="D52" s="220" t="s">
        <v>50</v>
      </c>
      <c r="E52" s="7">
        <v>1000</v>
      </c>
      <c r="F52" s="23">
        <v>1</v>
      </c>
      <c r="G52" s="23" t="s">
        <v>51</v>
      </c>
      <c r="H52" s="221">
        <v>14630</v>
      </c>
      <c r="I52" s="225">
        <f>H52*E52</f>
        <v>14630000</v>
      </c>
      <c r="J52" s="6">
        <f>+I52</f>
        <v>14630000</v>
      </c>
      <c r="K52" s="475"/>
      <c r="L52" s="24" t="s">
        <v>104</v>
      </c>
      <c r="T52" s="265">
        <v>14000</v>
      </c>
      <c r="U52" s="265">
        <v>15450</v>
      </c>
      <c r="V52" s="265">
        <v>14440</v>
      </c>
      <c r="W52" s="265">
        <f>AVERAGE(T52,U52,V52)</f>
        <v>14630</v>
      </c>
      <c r="X52" s="265">
        <f t="shared" si="2"/>
        <v>607.01455226927362</v>
      </c>
      <c r="Y52" s="264">
        <f>+X52/W52</f>
        <v>4.1491083545404893E-2</v>
      </c>
    </row>
    <row r="53" spans="1:26" ht="147.75" customHeight="1">
      <c r="A53" s="26">
        <v>30</v>
      </c>
      <c r="B53" s="110" t="s">
        <v>55</v>
      </c>
      <c r="C53" s="355" t="s">
        <v>105</v>
      </c>
      <c r="D53" s="355" t="s">
        <v>55</v>
      </c>
      <c r="E53" s="17">
        <v>1</v>
      </c>
      <c r="F53" s="122" t="s">
        <v>55</v>
      </c>
      <c r="G53" s="17" t="s">
        <v>55</v>
      </c>
      <c r="H53" s="224">
        <v>15383000</v>
      </c>
      <c r="I53" s="317">
        <f>H53*E53</f>
        <v>15383000</v>
      </c>
      <c r="J53" s="111">
        <f>+I53</f>
        <v>15383000</v>
      </c>
      <c r="L53" s="499"/>
      <c r="T53" s="265">
        <v>15000000</v>
      </c>
      <c r="U53" s="265">
        <v>15575000</v>
      </c>
      <c r="V53" s="265">
        <v>15575000</v>
      </c>
      <c r="W53" s="265">
        <f t="shared" ref="W53:W55" si="13">AVERAGE(T53,U53,V53)</f>
        <v>15383333.333333334</v>
      </c>
      <c r="X53" s="265">
        <f t="shared" si="2"/>
        <v>271057.59945484321</v>
      </c>
      <c r="Y53" s="264">
        <f t="shared" ref="Y53:Y55" si="14">+X53/W53</f>
        <v>1.7620212315591108E-2</v>
      </c>
    </row>
    <row r="54" spans="1:26" ht="145.19999999999999">
      <c r="A54" s="2">
        <v>31</v>
      </c>
      <c r="B54" s="19" t="s">
        <v>106</v>
      </c>
      <c r="C54" s="220" t="s">
        <v>107</v>
      </c>
      <c r="D54" s="220" t="s">
        <v>81</v>
      </c>
      <c r="E54" s="2">
        <v>5</v>
      </c>
      <c r="F54" s="19">
        <v>16</v>
      </c>
      <c r="G54" s="13" t="s">
        <v>108</v>
      </c>
      <c r="H54" s="318">
        <v>527500</v>
      </c>
      <c r="I54" s="225">
        <f>H54*E54+F54</f>
        <v>2637516</v>
      </c>
      <c r="J54" s="6">
        <f>I54</f>
        <v>2637516</v>
      </c>
      <c r="T54" s="265">
        <v>500000</v>
      </c>
      <c r="U54" s="265">
        <v>565000</v>
      </c>
      <c r="V54" s="265">
        <v>517500</v>
      </c>
      <c r="W54" s="265">
        <f t="shared" si="13"/>
        <v>527500</v>
      </c>
      <c r="X54" s="265">
        <f t="shared" si="2"/>
        <v>27462.0950888068</v>
      </c>
      <c r="Y54" s="264">
        <f t="shared" si="14"/>
        <v>5.2060843770249859E-2</v>
      </c>
      <c r="Z54" s="594">
        <f>+W54/16</f>
        <v>32968.75</v>
      </c>
    </row>
    <row r="55" spans="1:26" ht="41.25" customHeight="1">
      <c r="A55" s="7">
        <v>32</v>
      </c>
      <c r="B55" s="19" t="s">
        <v>55</v>
      </c>
      <c r="C55" s="220" t="s">
        <v>109</v>
      </c>
      <c r="D55" s="220" t="s">
        <v>29</v>
      </c>
      <c r="E55" s="5">
        <v>1</v>
      </c>
      <c r="F55" s="4" t="s">
        <v>55</v>
      </c>
      <c r="G55" s="5" t="s">
        <v>55</v>
      </c>
      <c r="H55" s="318">
        <v>2109836</v>
      </c>
      <c r="I55" s="318">
        <v>2109836</v>
      </c>
      <c r="J55" s="318">
        <v>2109836</v>
      </c>
      <c r="L55" s="499"/>
      <c r="T55" s="265">
        <v>2113500</v>
      </c>
      <c r="U55" s="265">
        <v>2360187</v>
      </c>
      <c r="V55" s="265">
        <v>2230640</v>
      </c>
      <c r="W55" s="265">
        <f t="shared" si="13"/>
        <v>2234775.6666666665</v>
      </c>
      <c r="X55" s="265">
        <f t="shared" si="2"/>
        <v>100751.9951707602</v>
      </c>
      <c r="Y55" s="264">
        <f t="shared" si="14"/>
        <v>4.5083717651642083E-2</v>
      </c>
    </row>
    <row r="56" spans="1:26" ht="13.2">
      <c r="A56" s="653" t="s">
        <v>93</v>
      </c>
      <c r="B56" s="653"/>
      <c r="C56" s="653"/>
      <c r="D56" s="653"/>
      <c r="E56" s="653"/>
      <c r="F56" s="653"/>
      <c r="G56" s="653"/>
      <c r="H56" s="653"/>
      <c r="I56" s="223">
        <f>SUM(I52:I55)</f>
        <v>34760352</v>
      </c>
      <c r="J56" s="121">
        <f>J55+J54+J53+J52</f>
        <v>34760352</v>
      </c>
    </row>
    <row r="57" spans="1:26" ht="13.2">
      <c r="A57" s="655" t="s">
        <v>110</v>
      </c>
      <c r="B57" s="655"/>
      <c r="C57" s="655"/>
      <c r="D57" s="655"/>
      <c r="E57" s="655"/>
      <c r="F57" s="655"/>
      <c r="G57" s="655"/>
      <c r="H57" s="655"/>
      <c r="I57" s="223">
        <f>I56+I49+I42</f>
        <v>109202218</v>
      </c>
      <c r="J57" s="121">
        <f>J56+J49+J42</f>
        <v>109202218</v>
      </c>
    </row>
    <row r="58" spans="1:26" ht="22.2" customHeight="1">
      <c r="A58" s="654" t="s">
        <v>111</v>
      </c>
      <c r="B58" s="654"/>
      <c r="C58" s="654"/>
      <c r="D58" s="654"/>
      <c r="E58" s="654"/>
      <c r="F58" s="654"/>
      <c r="G58" s="654"/>
      <c r="H58" s="654"/>
      <c r="I58" s="654"/>
      <c r="J58" s="654"/>
    </row>
    <row r="59" spans="1:26" ht="25.2" customHeight="1">
      <c r="A59" s="654" t="s">
        <v>112</v>
      </c>
      <c r="B59" s="656"/>
      <c r="C59" s="656"/>
      <c r="D59" s="656"/>
      <c r="E59" s="656"/>
      <c r="F59" s="656"/>
      <c r="G59" s="656"/>
      <c r="H59" s="656"/>
      <c r="I59" s="656"/>
      <c r="J59" s="656"/>
      <c r="T59" s="725" t="s">
        <v>6</v>
      </c>
      <c r="U59" s="726"/>
      <c r="V59" s="726"/>
      <c r="W59" s="726"/>
      <c r="X59" s="726"/>
      <c r="Y59" s="727"/>
    </row>
    <row r="60" spans="1:26" ht="39.6">
      <c r="A60" s="69" t="s">
        <v>7</v>
      </c>
      <c r="B60" s="70" t="s">
        <v>8</v>
      </c>
      <c r="C60" s="70" t="s">
        <v>9</v>
      </c>
      <c r="D60" s="353" t="s">
        <v>10</v>
      </c>
      <c r="E60" s="70" t="s">
        <v>11</v>
      </c>
      <c r="F60" s="70" t="s">
        <v>12</v>
      </c>
      <c r="G60" s="69" t="s">
        <v>13</v>
      </c>
      <c r="H60" s="314" t="s">
        <v>14</v>
      </c>
      <c r="I60" s="314" t="s">
        <v>15</v>
      </c>
      <c r="J60" s="69" t="s">
        <v>16</v>
      </c>
      <c r="L60" s="24">
        <v>300</v>
      </c>
      <c r="T60" s="269" t="s">
        <v>19</v>
      </c>
      <c r="U60" s="462" t="s">
        <v>20</v>
      </c>
      <c r="V60" s="267" t="s">
        <v>21</v>
      </c>
      <c r="W60" s="522" t="s">
        <v>22</v>
      </c>
      <c r="X60" s="523" t="s">
        <v>23</v>
      </c>
      <c r="Y60" s="523" t="s">
        <v>24</v>
      </c>
      <c r="Z60" s="24">
        <v>300</v>
      </c>
    </row>
    <row r="61" spans="1:26" s="498" customFormat="1" ht="26.4">
      <c r="A61" s="19">
        <v>33</v>
      </c>
      <c r="B61" s="5" t="s">
        <v>91</v>
      </c>
      <c r="C61" s="19" t="s">
        <v>92</v>
      </c>
      <c r="D61" s="243" t="s">
        <v>29</v>
      </c>
      <c r="E61" s="19">
        <v>30</v>
      </c>
      <c r="F61" s="19" t="s">
        <v>29</v>
      </c>
      <c r="G61" s="6" t="s">
        <v>51</v>
      </c>
      <c r="H61" s="225">
        <v>4275</v>
      </c>
      <c r="I61" s="225">
        <f>H61*E61</f>
        <v>128250</v>
      </c>
      <c r="J61" s="6">
        <f>I61</f>
        <v>128250</v>
      </c>
      <c r="K61" s="277"/>
      <c r="T61" s="266">
        <v>3500</v>
      </c>
      <c r="U61" s="266">
        <v>5000</v>
      </c>
      <c r="V61" s="266">
        <v>4325</v>
      </c>
      <c r="W61" s="265">
        <f>AVERAGE(T61,U61,V61)</f>
        <v>4275</v>
      </c>
      <c r="X61" s="265">
        <f t="shared" si="2"/>
        <v>613.39220731926491</v>
      </c>
      <c r="Y61" s="264">
        <f>+X61/W61</f>
        <v>0.14348355726766432</v>
      </c>
    </row>
    <row r="62" spans="1:26" s="498" customFormat="1" ht="47.25" customHeight="1">
      <c r="A62" s="19">
        <v>34</v>
      </c>
      <c r="B62" s="19" t="s">
        <v>113</v>
      </c>
      <c r="C62" s="220" t="s">
        <v>114</v>
      </c>
      <c r="D62" s="220" t="s">
        <v>29</v>
      </c>
      <c r="E62" s="7">
        <v>300</v>
      </c>
      <c r="F62" s="19" t="s">
        <v>29</v>
      </c>
      <c r="G62" s="19" t="s">
        <v>51</v>
      </c>
      <c r="H62" s="225">
        <v>4104</v>
      </c>
      <c r="I62" s="225">
        <f>H62*E62</f>
        <v>1231200</v>
      </c>
      <c r="J62" s="6">
        <f>I62</f>
        <v>1231200</v>
      </c>
      <c r="K62" s="277"/>
      <c r="T62" s="266">
        <v>3960</v>
      </c>
      <c r="U62" s="266">
        <v>4752</v>
      </c>
      <c r="V62" s="266">
        <v>3600</v>
      </c>
      <c r="W62" s="265">
        <f t="shared" ref="W62:W77" si="15">AVERAGE(T62,U62,V62)</f>
        <v>4104</v>
      </c>
      <c r="X62" s="265">
        <f t="shared" si="2"/>
        <v>481.19850373832213</v>
      </c>
      <c r="Y62" s="264">
        <f t="shared" ref="Y62:Y77" si="16">+X62/W62</f>
        <v>0.11725109740212528</v>
      </c>
    </row>
    <row r="63" spans="1:26" s="498" customFormat="1" ht="177" customHeight="1">
      <c r="A63" s="19">
        <v>35</v>
      </c>
      <c r="B63" s="19" t="s">
        <v>115</v>
      </c>
      <c r="C63" s="220" t="s">
        <v>116</v>
      </c>
      <c r="D63" s="220" t="s">
        <v>27</v>
      </c>
      <c r="E63" s="7">
        <v>5</v>
      </c>
      <c r="F63" s="19">
        <v>3</v>
      </c>
      <c r="G63" s="19" t="s">
        <v>37</v>
      </c>
      <c r="H63" s="225">
        <v>5360000</v>
      </c>
      <c r="I63" s="225">
        <f t="shared" ref="I63:I75" si="17">+H63*E63*F63</f>
        <v>80400000</v>
      </c>
      <c r="J63" s="6">
        <f t="shared" ref="J63:J77" si="18">I63</f>
        <v>80400000</v>
      </c>
      <c r="K63" s="58"/>
      <c r="T63" s="266">
        <v>5200000</v>
      </c>
      <c r="U63" s="266">
        <v>5500000</v>
      </c>
      <c r="V63" s="266">
        <v>5380000</v>
      </c>
      <c r="W63" s="265">
        <f t="shared" si="15"/>
        <v>5360000</v>
      </c>
      <c r="X63" s="265">
        <f t="shared" si="2"/>
        <v>123288.28005937953</v>
      </c>
      <c r="Y63" s="264">
        <f t="shared" si="16"/>
        <v>2.3001544787197674E-2</v>
      </c>
    </row>
    <row r="64" spans="1:26" s="498" customFormat="1" ht="97.2" customHeight="1">
      <c r="A64" s="123">
        <v>36</v>
      </c>
      <c r="B64" s="123" t="s">
        <v>117</v>
      </c>
      <c r="C64" s="367" t="s">
        <v>118</v>
      </c>
      <c r="D64" s="367" t="s">
        <v>27</v>
      </c>
      <c r="E64" s="554">
        <v>5</v>
      </c>
      <c r="F64" s="553">
        <v>3</v>
      </c>
      <c r="G64" s="553" t="s">
        <v>37</v>
      </c>
      <c r="H64" s="342">
        <v>2619667</v>
      </c>
      <c r="I64" s="315">
        <f t="shared" si="17"/>
        <v>39295005</v>
      </c>
      <c r="J64" s="21">
        <f t="shared" si="18"/>
        <v>39295005</v>
      </c>
      <c r="K64" s="277"/>
      <c r="T64" s="266">
        <v>2500000</v>
      </c>
      <c r="U64" s="266">
        <v>3000000</v>
      </c>
      <c r="V64" s="266">
        <v>2359000</v>
      </c>
      <c r="W64" s="265">
        <f t="shared" si="15"/>
        <v>2619666.6666666665</v>
      </c>
      <c r="X64" s="265">
        <f t="shared" si="2"/>
        <v>275027.67537508334</v>
      </c>
      <c r="Y64" s="264">
        <f t="shared" si="16"/>
        <v>0.10498575214725157</v>
      </c>
    </row>
    <row r="65" spans="1:26" s="498" customFormat="1" ht="211.2" customHeight="1">
      <c r="A65" s="27">
        <v>37</v>
      </c>
      <c r="B65" s="27" t="s">
        <v>119</v>
      </c>
      <c r="C65" s="220" t="s">
        <v>120</v>
      </c>
      <c r="D65" s="367" t="s">
        <v>27</v>
      </c>
      <c r="E65" s="7">
        <v>1</v>
      </c>
      <c r="F65" s="19">
        <v>6</v>
      </c>
      <c r="G65" s="19" t="s">
        <v>37</v>
      </c>
      <c r="H65" s="222">
        <v>1406667</v>
      </c>
      <c r="I65" s="225">
        <f>H65*F65*E65</f>
        <v>8440002</v>
      </c>
      <c r="J65" s="6">
        <f t="shared" si="18"/>
        <v>8440002</v>
      </c>
      <c r="K65" s="277"/>
      <c r="T65" s="266">
        <v>1380000</v>
      </c>
      <c r="U65" s="266">
        <v>1500000</v>
      </c>
      <c r="V65" s="266">
        <v>1340000</v>
      </c>
      <c r="W65" s="265">
        <f t="shared" si="15"/>
        <v>1406666.6666666667</v>
      </c>
      <c r="X65" s="265">
        <f t="shared" si="2"/>
        <v>67986.9268479038</v>
      </c>
      <c r="Y65" s="264">
        <f t="shared" si="16"/>
        <v>4.833193851746715E-2</v>
      </c>
    </row>
    <row r="66" spans="1:26" s="498" customFormat="1" ht="69.75" customHeight="1">
      <c r="A66" s="73">
        <v>38</v>
      </c>
      <c r="B66" s="73" t="s">
        <v>121</v>
      </c>
      <c r="C66" s="220" t="s">
        <v>122</v>
      </c>
      <c r="D66" s="247" t="s">
        <v>29</v>
      </c>
      <c r="E66" s="7">
        <v>200</v>
      </c>
      <c r="F66" s="19">
        <v>1</v>
      </c>
      <c r="G66" s="19" t="s">
        <v>51</v>
      </c>
      <c r="H66" s="222">
        <v>55667</v>
      </c>
      <c r="I66" s="225">
        <f t="shared" si="17"/>
        <v>11133400</v>
      </c>
      <c r="J66" s="6">
        <f t="shared" si="18"/>
        <v>11133400</v>
      </c>
      <c r="K66" s="475"/>
      <c r="T66" s="266">
        <v>50000</v>
      </c>
      <c r="U66" s="266">
        <v>62000</v>
      </c>
      <c r="V66" s="266">
        <v>55000</v>
      </c>
      <c r="W66" s="265">
        <f t="shared" si="15"/>
        <v>55666.666666666664</v>
      </c>
      <c r="X66" s="265">
        <f t="shared" si="2"/>
        <v>4921.6076867444672</v>
      </c>
      <c r="Y66" s="264">
        <f t="shared" si="16"/>
        <v>8.8412114133134143E-2</v>
      </c>
    </row>
    <row r="67" spans="1:26" s="498" customFormat="1" ht="52.8">
      <c r="A67" s="657">
        <v>39</v>
      </c>
      <c r="B67" s="657" t="s">
        <v>123</v>
      </c>
      <c r="C67" s="220" t="s">
        <v>124</v>
      </c>
      <c r="D67" s="220" t="s">
        <v>29</v>
      </c>
      <c r="E67" s="7">
        <v>200</v>
      </c>
      <c r="F67" s="19">
        <v>1</v>
      </c>
      <c r="G67" s="19" t="s">
        <v>51</v>
      </c>
      <c r="H67" s="222">
        <v>53563</v>
      </c>
      <c r="I67" s="225">
        <f t="shared" si="17"/>
        <v>10712600</v>
      </c>
      <c r="J67" s="6">
        <f t="shared" si="18"/>
        <v>10712600</v>
      </c>
      <c r="K67" s="277"/>
      <c r="T67" s="266">
        <v>48900</v>
      </c>
      <c r="U67" s="266">
        <v>58680</v>
      </c>
      <c r="V67" s="266">
        <v>53200</v>
      </c>
      <c r="W67" s="265">
        <f t="shared" si="15"/>
        <v>53593.333333333336</v>
      </c>
      <c r="X67" s="265">
        <f t="shared" si="2"/>
        <v>4002.3437577943696</v>
      </c>
      <c r="Y67" s="264">
        <f t="shared" si="16"/>
        <v>7.4679881038581336E-2</v>
      </c>
    </row>
    <row r="68" spans="1:26" s="498" customFormat="1" ht="52.8">
      <c r="A68" s="657"/>
      <c r="B68" s="657"/>
      <c r="C68" s="220" t="s">
        <v>125</v>
      </c>
      <c r="D68" s="220" t="s">
        <v>29</v>
      </c>
      <c r="E68" s="7">
        <v>200</v>
      </c>
      <c r="F68" s="19">
        <v>1</v>
      </c>
      <c r="G68" s="19" t="s">
        <v>51</v>
      </c>
      <c r="H68" s="222">
        <v>4350</v>
      </c>
      <c r="I68" s="225">
        <f t="shared" si="17"/>
        <v>870000</v>
      </c>
      <c r="J68" s="6">
        <f t="shared" si="18"/>
        <v>870000</v>
      </c>
      <c r="K68" s="277"/>
      <c r="T68" s="266">
        <v>3860</v>
      </c>
      <c r="U68" s="266">
        <v>4800</v>
      </c>
      <c r="V68" s="266">
        <v>4390</v>
      </c>
      <c r="W68" s="265">
        <f t="shared" si="15"/>
        <v>4350</v>
      </c>
      <c r="X68" s="265">
        <f t="shared" si="2"/>
        <v>384.79431735235727</v>
      </c>
      <c r="Y68" s="264">
        <f t="shared" si="16"/>
        <v>8.8458463759162595E-2</v>
      </c>
    </row>
    <row r="69" spans="1:26" s="498" customFormat="1" ht="34.200000000000003" customHeight="1">
      <c r="A69" s="657"/>
      <c r="B69" s="657"/>
      <c r="C69" s="220" t="s">
        <v>126</v>
      </c>
      <c r="D69" s="220" t="s">
        <v>29</v>
      </c>
      <c r="E69" s="7">
        <v>200</v>
      </c>
      <c r="F69" s="19">
        <v>1</v>
      </c>
      <c r="G69" s="19" t="s">
        <v>51</v>
      </c>
      <c r="H69" s="222">
        <v>3593</v>
      </c>
      <c r="I69" s="225">
        <f t="shared" si="17"/>
        <v>718600</v>
      </c>
      <c r="J69" s="6">
        <f t="shared" si="18"/>
        <v>718600</v>
      </c>
      <c r="K69" s="277"/>
      <c r="T69" s="266">
        <v>3200</v>
      </c>
      <c r="U69" s="266">
        <v>3900</v>
      </c>
      <c r="V69" s="266">
        <v>3680</v>
      </c>
      <c r="W69" s="265">
        <f t="shared" si="15"/>
        <v>3593.3333333333335</v>
      </c>
      <c r="X69" s="265">
        <f t="shared" si="2"/>
        <v>292.27080289043965</v>
      </c>
      <c r="Y69" s="264">
        <f t="shared" si="16"/>
        <v>8.1336958132775417E-2</v>
      </c>
    </row>
    <row r="70" spans="1:26" s="498" customFormat="1" ht="37.200000000000003" customHeight="1">
      <c r="A70" s="657"/>
      <c r="B70" s="657"/>
      <c r="C70" s="220" t="s">
        <v>127</v>
      </c>
      <c r="D70" s="220" t="s">
        <v>29</v>
      </c>
      <c r="E70" s="7">
        <v>200</v>
      </c>
      <c r="F70" s="19">
        <v>1</v>
      </c>
      <c r="G70" s="5" t="s">
        <v>51</v>
      </c>
      <c r="H70" s="222">
        <v>19860</v>
      </c>
      <c r="I70" s="225">
        <f t="shared" si="17"/>
        <v>3972000</v>
      </c>
      <c r="J70" s="111">
        <f t="shared" si="18"/>
        <v>3972000</v>
      </c>
      <c r="K70" s="277"/>
      <c r="T70" s="266">
        <v>18900</v>
      </c>
      <c r="U70" s="266">
        <v>22680</v>
      </c>
      <c r="V70" s="266">
        <v>18000</v>
      </c>
      <c r="W70" s="265">
        <f t="shared" si="15"/>
        <v>19860</v>
      </c>
      <c r="X70" s="265">
        <f t="shared" si="2"/>
        <v>2027.6094298458961</v>
      </c>
      <c r="Y70" s="264">
        <f t="shared" si="16"/>
        <v>0.10209513745447614</v>
      </c>
    </row>
    <row r="71" spans="1:26" s="498" customFormat="1" ht="77.099999999999994" customHeight="1">
      <c r="A71" s="657"/>
      <c r="B71" s="657"/>
      <c r="C71" s="220" t="s">
        <v>128</v>
      </c>
      <c r="D71" s="220" t="s">
        <v>29</v>
      </c>
      <c r="E71" s="7">
        <v>200</v>
      </c>
      <c r="F71" s="19">
        <v>1</v>
      </c>
      <c r="G71" s="5" t="s">
        <v>51</v>
      </c>
      <c r="H71" s="222">
        <v>17553</v>
      </c>
      <c r="I71" s="222">
        <f t="shared" si="17"/>
        <v>3510600</v>
      </c>
      <c r="J71" s="230">
        <f t="shared" si="18"/>
        <v>3510600</v>
      </c>
      <c r="K71" s="277"/>
      <c r="T71" s="266">
        <v>16300</v>
      </c>
      <c r="U71" s="266">
        <v>19560</v>
      </c>
      <c r="V71" s="266">
        <v>16800</v>
      </c>
      <c r="W71" s="265">
        <f t="shared" si="15"/>
        <v>17553.333333333332</v>
      </c>
      <c r="X71" s="265">
        <f t="shared" si="2"/>
        <v>1433.5348695522625</v>
      </c>
      <c r="Y71" s="264">
        <f t="shared" si="16"/>
        <v>8.1667387175404255E-2</v>
      </c>
    </row>
    <row r="72" spans="1:26" s="498" customFormat="1" ht="26.4">
      <c r="A72" s="657"/>
      <c r="B72" s="657"/>
      <c r="C72" s="220" t="s">
        <v>129</v>
      </c>
      <c r="D72" s="220" t="s">
        <v>29</v>
      </c>
      <c r="E72" s="7">
        <v>200</v>
      </c>
      <c r="F72" s="19">
        <v>1</v>
      </c>
      <c r="G72" s="5" t="s">
        <v>51</v>
      </c>
      <c r="H72" s="222">
        <v>4967</v>
      </c>
      <c r="I72" s="225">
        <f t="shared" si="17"/>
        <v>993400</v>
      </c>
      <c r="J72" s="21">
        <f t="shared" si="18"/>
        <v>993400</v>
      </c>
      <c r="K72" s="277"/>
      <c r="T72" s="266">
        <v>4550</v>
      </c>
      <c r="U72" s="266">
        <v>5460</v>
      </c>
      <c r="V72" s="266">
        <v>4890</v>
      </c>
      <c r="W72" s="265">
        <f t="shared" si="15"/>
        <v>4966.666666666667</v>
      </c>
      <c r="X72" s="265">
        <f t="shared" si="2"/>
        <v>375.44048204150221</v>
      </c>
      <c r="Y72" s="264">
        <f t="shared" si="16"/>
        <v>7.5592043364060849E-2</v>
      </c>
    </row>
    <row r="73" spans="1:26" s="498" customFormat="1" ht="26.4">
      <c r="A73" s="657"/>
      <c r="B73" s="657"/>
      <c r="C73" s="220" t="s">
        <v>130</v>
      </c>
      <c r="D73" s="220" t="s">
        <v>29</v>
      </c>
      <c r="E73" s="7">
        <v>200</v>
      </c>
      <c r="F73" s="19">
        <v>1</v>
      </c>
      <c r="G73" s="5" t="s">
        <v>51</v>
      </c>
      <c r="H73" s="222">
        <v>27473</v>
      </c>
      <c r="I73" s="225">
        <f t="shared" si="17"/>
        <v>5494600</v>
      </c>
      <c r="J73" s="6">
        <f t="shared" si="18"/>
        <v>5494600</v>
      </c>
      <c r="K73" s="277"/>
      <c r="T73" s="266">
        <v>23000</v>
      </c>
      <c r="U73" s="266">
        <v>34920</v>
      </c>
      <c r="V73" s="266">
        <v>24500</v>
      </c>
      <c r="W73" s="265">
        <f t="shared" si="15"/>
        <v>27473.333333333332</v>
      </c>
      <c r="X73" s="265">
        <f t="shared" si="2"/>
        <v>5301.077458613694</v>
      </c>
      <c r="Y73" s="264">
        <f t="shared" si="16"/>
        <v>0.19295355952245916</v>
      </c>
    </row>
    <row r="74" spans="1:26" s="498" customFormat="1" ht="26.4">
      <c r="A74" s="657"/>
      <c r="B74" s="657"/>
      <c r="C74" s="220" t="s">
        <v>131</v>
      </c>
      <c r="D74" s="220" t="s">
        <v>29</v>
      </c>
      <c r="E74" s="7">
        <v>200</v>
      </c>
      <c r="F74" s="19">
        <v>1</v>
      </c>
      <c r="G74" s="5" t="s">
        <v>51</v>
      </c>
      <c r="H74" s="222">
        <v>29302</v>
      </c>
      <c r="I74" s="225">
        <f t="shared" si="17"/>
        <v>5860400</v>
      </c>
      <c r="J74" s="6">
        <f t="shared" si="18"/>
        <v>5860400</v>
      </c>
      <c r="K74" s="277"/>
      <c r="T74" s="266">
        <v>26030</v>
      </c>
      <c r="U74" s="266">
        <v>31596</v>
      </c>
      <c r="V74" s="266">
        <v>30280</v>
      </c>
      <c r="W74" s="265">
        <f t="shared" si="15"/>
        <v>29302</v>
      </c>
      <c r="X74" s="265">
        <f t="shared" si="2"/>
        <v>2375.2125518922862</v>
      </c>
      <c r="Y74" s="264">
        <f t="shared" si="16"/>
        <v>8.1059741720438408E-2</v>
      </c>
    </row>
    <row r="75" spans="1:26" s="498" customFormat="1" ht="38.1" customHeight="1">
      <c r="A75" s="657"/>
      <c r="B75" s="657"/>
      <c r="C75" s="220" t="s">
        <v>132</v>
      </c>
      <c r="D75" s="220" t="s">
        <v>29</v>
      </c>
      <c r="E75" s="7">
        <v>200</v>
      </c>
      <c r="F75" s="19">
        <v>1</v>
      </c>
      <c r="G75" s="5" t="s">
        <v>51</v>
      </c>
      <c r="H75" s="222">
        <v>14873</v>
      </c>
      <c r="I75" s="225">
        <f t="shared" si="17"/>
        <v>2974600</v>
      </c>
      <c r="J75" s="6">
        <f t="shared" si="18"/>
        <v>2974600</v>
      </c>
      <c r="K75" s="277"/>
      <c r="T75" s="266">
        <v>14100</v>
      </c>
      <c r="U75" s="266">
        <v>16920</v>
      </c>
      <c r="V75" s="266">
        <v>13600</v>
      </c>
      <c r="W75" s="265">
        <f t="shared" si="15"/>
        <v>14873.333333333334</v>
      </c>
      <c r="X75" s="265">
        <f t="shared" si="2"/>
        <v>1461.5364822298791</v>
      </c>
      <c r="Y75" s="264">
        <f t="shared" si="16"/>
        <v>9.826556357439796E-2</v>
      </c>
    </row>
    <row r="76" spans="1:26" s="498" customFormat="1" ht="36.75" customHeight="1">
      <c r="A76" s="19">
        <v>40</v>
      </c>
      <c r="B76" s="19" t="s">
        <v>55</v>
      </c>
      <c r="C76" s="220" t="s">
        <v>133</v>
      </c>
      <c r="D76" s="220" t="s">
        <v>29</v>
      </c>
      <c r="E76" s="5">
        <v>1</v>
      </c>
      <c r="F76" s="5" t="s">
        <v>55</v>
      </c>
      <c r="G76" s="5" t="s">
        <v>55</v>
      </c>
      <c r="H76" s="222">
        <v>200000</v>
      </c>
      <c r="I76" s="225">
        <v>200000</v>
      </c>
      <c r="J76" s="6">
        <f t="shared" si="18"/>
        <v>200000</v>
      </c>
      <c r="K76" s="277"/>
      <c r="T76" s="266">
        <v>200000</v>
      </c>
      <c r="U76" s="266">
        <v>240000</v>
      </c>
      <c r="V76" s="266">
        <v>230000</v>
      </c>
      <c r="W76" s="265">
        <f t="shared" si="15"/>
        <v>223333.33333333334</v>
      </c>
      <c r="X76" s="265">
        <f t="shared" si="2"/>
        <v>16996.73171197595</v>
      </c>
      <c r="Y76" s="264">
        <f t="shared" si="16"/>
        <v>7.6104768859593802E-2</v>
      </c>
    </row>
    <row r="77" spans="1:26" ht="79.2">
      <c r="A77" s="19">
        <v>41</v>
      </c>
      <c r="B77" s="19" t="s">
        <v>134</v>
      </c>
      <c r="C77" s="220" t="s">
        <v>135</v>
      </c>
      <c r="D77" s="220" t="s">
        <v>29</v>
      </c>
      <c r="E77" s="7">
        <v>200</v>
      </c>
      <c r="F77" s="220">
        <v>3</v>
      </c>
      <c r="G77" s="19" t="s">
        <v>37</v>
      </c>
      <c r="H77" s="222">
        <v>372000</v>
      </c>
      <c r="I77" s="225">
        <f>H77*E77*F77</f>
        <v>223200000</v>
      </c>
      <c r="J77" s="6">
        <f t="shared" si="18"/>
        <v>223200000</v>
      </c>
      <c r="T77" s="265">
        <v>200000</v>
      </c>
      <c r="U77" s="265">
        <v>240000</v>
      </c>
      <c r="V77" s="265">
        <v>221000</v>
      </c>
      <c r="W77" s="265">
        <f t="shared" si="15"/>
        <v>220333.33333333334</v>
      </c>
      <c r="X77" s="265">
        <f t="shared" si="2"/>
        <v>16336.734339790461</v>
      </c>
      <c r="Y77" s="264">
        <f t="shared" si="16"/>
        <v>7.4145541632937031E-2</v>
      </c>
    </row>
    <row r="78" spans="1:26" s="498" customFormat="1" ht="13.2">
      <c r="A78" s="603" t="s">
        <v>93</v>
      </c>
      <c r="B78" s="604"/>
      <c r="C78" s="604"/>
      <c r="D78" s="604"/>
      <c r="E78" s="604"/>
      <c r="F78" s="604"/>
      <c r="G78" s="604"/>
      <c r="H78" s="605"/>
      <c r="I78" s="223">
        <f>SUM(I61:I77)</f>
        <v>399134657</v>
      </c>
      <c r="J78" s="121">
        <f>J77+J76+J75+J74+J73+J72+J71+J70+J69+J68+J67+J66+J65+J64+J63+J62+J61</f>
        <v>399134657</v>
      </c>
      <c r="K78" s="277"/>
      <c r="T78" s="266"/>
      <c r="U78" s="266"/>
      <c r="V78" s="266"/>
      <c r="W78" s="265"/>
      <c r="X78" s="265"/>
      <c r="Y78" s="264"/>
    </row>
    <row r="79" spans="1:26" s="498" customFormat="1" ht="20.25" customHeight="1">
      <c r="A79" s="716" t="s">
        <v>136</v>
      </c>
      <c r="B79" s="717"/>
      <c r="C79" s="717"/>
      <c r="D79" s="717"/>
      <c r="E79" s="717"/>
      <c r="F79" s="717"/>
      <c r="G79" s="717"/>
      <c r="H79" s="717"/>
      <c r="I79" s="739"/>
      <c r="J79" s="740"/>
      <c r="K79" s="277"/>
      <c r="T79" s="725" t="s">
        <v>6</v>
      </c>
      <c r="U79" s="726"/>
      <c r="V79" s="726"/>
      <c r="W79" s="726"/>
      <c r="X79" s="726"/>
      <c r="Y79" s="727"/>
    </row>
    <row r="80" spans="1:26" s="498" customFormat="1" ht="39.6">
      <c r="A80" s="85" t="s">
        <v>7</v>
      </c>
      <c r="B80" s="85" t="s">
        <v>8</v>
      </c>
      <c r="C80" s="85" t="s">
        <v>9</v>
      </c>
      <c r="D80" s="361" t="s">
        <v>10</v>
      </c>
      <c r="E80" s="85" t="s">
        <v>11</v>
      </c>
      <c r="F80" s="85" t="s">
        <v>12</v>
      </c>
      <c r="G80" s="85" t="s">
        <v>13</v>
      </c>
      <c r="H80" s="340" t="s">
        <v>14</v>
      </c>
      <c r="I80" s="340" t="s">
        <v>15</v>
      </c>
      <c r="J80" s="87" t="s">
        <v>16</v>
      </c>
      <c r="K80" s="277"/>
      <c r="L80" s="498">
        <v>200</v>
      </c>
      <c r="T80" s="461" t="s">
        <v>19</v>
      </c>
      <c r="U80" s="462" t="s">
        <v>20</v>
      </c>
      <c r="V80" s="267" t="s">
        <v>21</v>
      </c>
      <c r="W80" s="522" t="s">
        <v>22</v>
      </c>
      <c r="X80" s="531" t="s">
        <v>23</v>
      </c>
      <c r="Y80" s="531" t="s">
        <v>24</v>
      </c>
      <c r="Z80" s="498">
        <v>200</v>
      </c>
    </row>
    <row r="81" spans="1:26" s="498" customFormat="1" ht="26.4">
      <c r="A81" s="27">
        <v>42</v>
      </c>
      <c r="B81" s="17" t="s">
        <v>91</v>
      </c>
      <c r="C81" s="19" t="s">
        <v>92</v>
      </c>
      <c r="D81" s="231">
        <v>8</v>
      </c>
      <c r="E81" s="13">
        <v>30</v>
      </c>
      <c r="F81" s="13" t="s">
        <v>29</v>
      </c>
      <c r="G81" s="52" t="s">
        <v>51</v>
      </c>
      <c r="H81" s="225">
        <v>4275</v>
      </c>
      <c r="I81" s="225">
        <f>H81*E81</f>
        <v>128250</v>
      </c>
      <c r="J81" s="6">
        <f>I81</f>
        <v>128250</v>
      </c>
      <c r="K81" s="277"/>
      <c r="T81" s="266">
        <v>3500</v>
      </c>
      <c r="U81" s="266">
        <v>5000</v>
      </c>
      <c r="V81" s="266">
        <v>4325</v>
      </c>
      <c r="W81" s="265">
        <f>AVERAGE(T81,U81,V81)</f>
        <v>4275</v>
      </c>
      <c r="X81" s="265">
        <f t="shared" ref="X81:X90" si="19">_xlfn.STDEV.P(T81,U81,V81)</f>
        <v>613.39220731926491</v>
      </c>
      <c r="Y81" s="264">
        <f>+X81/W81</f>
        <v>0.14348355726766432</v>
      </c>
    </row>
    <row r="82" spans="1:26" s="498" customFormat="1" ht="26.4">
      <c r="A82" s="27">
        <v>43</v>
      </c>
      <c r="B82" s="27" t="s">
        <v>113</v>
      </c>
      <c r="C82" s="220" t="s">
        <v>114</v>
      </c>
      <c r="D82" s="45">
        <v>11</v>
      </c>
      <c r="E82" s="231">
        <v>200</v>
      </c>
      <c r="F82" s="13" t="s">
        <v>29</v>
      </c>
      <c r="G82" s="13" t="s">
        <v>51</v>
      </c>
      <c r="H82" s="197">
        <v>4104</v>
      </c>
      <c r="I82" s="225">
        <f>H82*E82</f>
        <v>820800</v>
      </c>
      <c r="J82" s="6">
        <f>I82</f>
        <v>820800</v>
      </c>
      <c r="K82" s="277"/>
      <c r="T82" s="266">
        <v>3960</v>
      </c>
      <c r="U82" s="266">
        <v>4752</v>
      </c>
      <c r="V82" s="266">
        <v>3600</v>
      </c>
      <c r="W82" s="265">
        <f t="shared" ref="W82:W90" si="20">AVERAGE(T82,U82,V82)</f>
        <v>4104</v>
      </c>
      <c r="X82" s="265">
        <f t="shared" si="19"/>
        <v>481.19850373832213</v>
      </c>
      <c r="Y82" s="264">
        <f t="shared" ref="Y82" si="21">+X82/W82</f>
        <v>0.11725109740212528</v>
      </c>
    </row>
    <row r="83" spans="1:26" s="498" customFormat="1" ht="66">
      <c r="A83" s="27">
        <v>44</v>
      </c>
      <c r="B83" s="27" t="s">
        <v>137</v>
      </c>
      <c r="C83" s="220" t="s">
        <v>138</v>
      </c>
      <c r="D83" s="352" t="s">
        <v>27</v>
      </c>
      <c r="E83" s="2">
        <v>1</v>
      </c>
      <c r="F83" s="232">
        <v>1</v>
      </c>
      <c r="G83" s="232" t="s">
        <v>139</v>
      </c>
      <c r="H83" s="197">
        <v>8002667</v>
      </c>
      <c r="I83" s="225">
        <f>+H83*E83*F83</f>
        <v>8002667</v>
      </c>
      <c r="J83" s="6">
        <f>I83</f>
        <v>8002667</v>
      </c>
      <c r="K83" s="504"/>
      <c r="T83" s="266">
        <v>7950000</v>
      </c>
      <c r="U83" s="266">
        <v>8100000</v>
      </c>
      <c r="V83" s="266">
        <v>7958000</v>
      </c>
      <c r="W83" s="265">
        <f t="shared" si="20"/>
        <v>8002666.666666667</v>
      </c>
      <c r="X83" s="265">
        <f t="shared" si="19"/>
        <v>68902.507614422546</v>
      </c>
      <c r="Y83" s="264">
        <f t="shared" ref="Y83:Y90" si="22">+X83/W82</f>
        <v>16.789110042500621</v>
      </c>
    </row>
    <row r="84" spans="1:26" s="498" customFormat="1" ht="66">
      <c r="A84" s="27">
        <v>45</v>
      </c>
      <c r="B84" s="27" t="s">
        <v>140</v>
      </c>
      <c r="C84" s="220" t="s">
        <v>141</v>
      </c>
      <c r="D84" s="352" t="s">
        <v>27</v>
      </c>
      <c r="E84" s="2">
        <v>3</v>
      </c>
      <c r="F84" s="13">
        <v>3</v>
      </c>
      <c r="G84" s="13" t="s">
        <v>37</v>
      </c>
      <c r="H84" s="197">
        <v>5690000</v>
      </c>
      <c r="I84" s="225">
        <f>+H84*E84*F84</f>
        <v>51210000</v>
      </c>
      <c r="J84" s="6">
        <f t="shared" ref="J84:J89" si="23">E84*F84*H84</f>
        <v>51210000</v>
      </c>
      <c r="K84" s="58"/>
      <c r="T84" s="266">
        <v>5300000</v>
      </c>
      <c r="U84" s="266">
        <v>6390000</v>
      </c>
      <c r="V84" s="266">
        <v>5380000</v>
      </c>
      <c r="W84" s="265">
        <f t="shared" si="20"/>
        <v>5690000</v>
      </c>
      <c r="X84" s="265">
        <f t="shared" si="19"/>
        <v>496051.07263936708</v>
      </c>
      <c r="Y84" s="264">
        <f t="shared" si="22"/>
        <v>6.1985722172530039E-2</v>
      </c>
    </row>
    <row r="85" spans="1:26" s="498" customFormat="1" ht="66">
      <c r="A85" s="73">
        <v>46</v>
      </c>
      <c r="B85" s="73" t="s">
        <v>142</v>
      </c>
      <c r="C85" s="357" t="s">
        <v>143</v>
      </c>
      <c r="D85" s="472" t="s">
        <v>27</v>
      </c>
      <c r="E85" s="26">
        <v>5</v>
      </c>
      <c r="F85" s="233">
        <v>10</v>
      </c>
      <c r="G85" s="110" t="s">
        <v>97</v>
      </c>
      <c r="H85" s="341">
        <v>183333.33300000001</v>
      </c>
      <c r="I85" s="317">
        <f t="shared" ref="I85:I89" si="24">+H85*E85*F85</f>
        <v>9166666.6500000004</v>
      </c>
      <c r="J85" s="111">
        <f t="shared" si="23"/>
        <v>9166666.6500000004</v>
      </c>
      <c r="K85" s="58"/>
      <c r="T85" s="265">
        <v>186000</v>
      </c>
      <c r="U85" s="265">
        <v>185000</v>
      </c>
      <c r="V85" s="265">
        <v>180000</v>
      </c>
      <c r="W85" s="265">
        <f t="shared" si="20"/>
        <v>183666.66666666666</v>
      </c>
      <c r="X85" s="265">
        <f t="shared" si="19"/>
        <v>2624.6692913372704</v>
      </c>
      <c r="Y85" s="264">
        <f t="shared" si="22"/>
        <v>4.6127755559530236E-4</v>
      </c>
    </row>
    <row r="86" spans="1:26" s="498" customFormat="1" ht="13.2">
      <c r="A86" s="741">
        <v>47</v>
      </c>
      <c r="B86" s="657" t="s">
        <v>144</v>
      </c>
      <c r="C86" s="220" t="s">
        <v>145</v>
      </c>
      <c r="D86" s="220" t="s">
        <v>29</v>
      </c>
      <c r="E86" s="2">
        <v>200</v>
      </c>
      <c r="F86" s="13">
        <v>1</v>
      </c>
      <c r="G86" s="13" t="s">
        <v>51</v>
      </c>
      <c r="H86" s="318">
        <v>57667</v>
      </c>
      <c r="I86" s="225">
        <f t="shared" si="24"/>
        <v>11533400</v>
      </c>
      <c r="J86" s="6">
        <f t="shared" si="23"/>
        <v>11533400</v>
      </c>
      <c r="K86" s="277"/>
      <c r="T86" s="266">
        <v>55000</v>
      </c>
      <c r="U86" s="266">
        <v>61000</v>
      </c>
      <c r="V86" s="266">
        <v>57000</v>
      </c>
      <c r="W86" s="265">
        <f t="shared" si="20"/>
        <v>57666.666666666664</v>
      </c>
      <c r="X86" s="265">
        <f t="shared" si="19"/>
        <v>2494.4382578492941</v>
      </c>
      <c r="Y86" s="264">
        <f t="shared" si="22"/>
        <v>1.3581333527310132E-2</v>
      </c>
    </row>
    <row r="87" spans="1:26" s="498" customFormat="1" ht="21.75" customHeight="1">
      <c r="A87" s="742"/>
      <c r="B87" s="657"/>
      <c r="C87" s="220" t="s">
        <v>146</v>
      </c>
      <c r="D87" s="220" t="s">
        <v>29</v>
      </c>
      <c r="E87" s="2">
        <v>200</v>
      </c>
      <c r="F87" s="13">
        <v>1</v>
      </c>
      <c r="G87" s="13" t="s">
        <v>51</v>
      </c>
      <c r="H87" s="318">
        <v>37000</v>
      </c>
      <c r="I87" s="225">
        <f t="shared" si="24"/>
        <v>7400000</v>
      </c>
      <c r="J87" s="6">
        <f t="shared" si="23"/>
        <v>7400000</v>
      </c>
      <c r="K87" s="277"/>
      <c r="T87" s="266">
        <v>35000</v>
      </c>
      <c r="U87" s="266">
        <v>42000</v>
      </c>
      <c r="V87" s="266">
        <v>34000</v>
      </c>
      <c r="W87" s="265">
        <f t="shared" si="20"/>
        <v>37000</v>
      </c>
      <c r="X87" s="265">
        <f t="shared" si="19"/>
        <v>3559.026084010437</v>
      </c>
      <c r="Y87" s="264">
        <f t="shared" si="22"/>
        <v>6.1717215329660763E-2</v>
      </c>
    </row>
    <row r="88" spans="1:26" s="498" customFormat="1" ht="26.4">
      <c r="A88" s="742"/>
      <c r="B88" s="657"/>
      <c r="C88" s="220" t="s">
        <v>147</v>
      </c>
      <c r="D88" s="220" t="s">
        <v>29</v>
      </c>
      <c r="E88" s="2">
        <v>200</v>
      </c>
      <c r="F88" s="13">
        <v>1</v>
      </c>
      <c r="G88" s="13" t="s">
        <v>51</v>
      </c>
      <c r="H88" s="318">
        <v>47787</v>
      </c>
      <c r="I88" s="225">
        <f t="shared" si="24"/>
        <v>9557400</v>
      </c>
      <c r="J88" s="6">
        <f t="shared" si="23"/>
        <v>9557400</v>
      </c>
      <c r="K88" s="277"/>
      <c r="T88" s="266">
        <v>43800</v>
      </c>
      <c r="U88" s="266">
        <v>52560</v>
      </c>
      <c r="V88" s="266">
        <v>47000</v>
      </c>
      <c r="W88" s="265">
        <f t="shared" si="20"/>
        <v>47786.666666666664</v>
      </c>
      <c r="X88" s="265">
        <f t="shared" si="19"/>
        <v>3619.257136792331</v>
      </c>
      <c r="Y88" s="264">
        <f t="shared" si="22"/>
        <v>9.7817760453846783E-2</v>
      </c>
    </row>
    <row r="89" spans="1:26" s="498" customFormat="1" ht="28.2" customHeight="1">
      <c r="A89" s="743"/>
      <c r="B89" s="657"/>
      <c r="C89" s="220" t="s">
        <v>148</v>
      </c>
      <c r="D89" s="220" t="s">
        <v>29</v>
      </c>
      <c r="E89" s="2">
        <v>200</v>
      </c>
      <c r="F89" s="13">
        <v>1</v>
      </c>
      <c r="G89" s="13" t="s">
        <v>51</v>
      </c>
      <c r="H89" s="318">
        <v>29533</v>
      </c>
      <c r="I89" s="225">
        <f t="shared" si="24"/>
        <v>5906600</v>
      </c>
      <c r="J89" s="6">
        <f t="shared" si="23"/>
        <v>5906600</v>
      </c>
      <c r="K89" s="277"/>
      <c r="T89" s="266">
        <v>28000</v>
      </c>
      <c r="U89" s="266">
        <v>33600</v>
      </c>
      <c r="V89" s="266">
        <v>27000</v>
      </c>
      <c r="W89" s="265">
        <f t="shared" si="20"/>
        <v>29533.333333333332</v>
      </c>
      <c r="X89" s="265">
        <f t="shared" si="19"/>
        <v>2904.4027881055954</v>
      </c>
      <c r="Y89" s="264">
        <f t="shared" si="22"/>
        <v>6.0778518166272229E-2</v>
      </c>
    </row>
    <row r="90" spans="1:26" s="498" customFormat="1" ht="13.2">
      <c r="A90" s="19">
        <v>48</v>
      </c>
      <c r="B90" s="19" t="s">
        <v>149</v>
      </c>
      <c r="C90" s="220" t="s">
        <v>150</v>
      </c>
      <c r="D90" s="220">
        <v>110</v>
      </c>
      <c r="E90" s="7">
        <v>2400</v>
      </c>
      <c r="F90" s="19">
        <v>1</v>
      </c>
      <c r="G90" s="19" t="s">
        <v>51</v>
      </c>
      <c r="H90" s="225">
        <v>2213</v>
      </c>
      <c r="I90" s="225">
        <f>H90*E90</f>
        <v>5311200</v>
      </c>
      <c r="J90" s="6">
        <f>I90</f>
        <v>5311200</v>
      </c>
      <c r="K90" s="277"/>
      <c r="T90" s="266">
        <v>2200</v>
      </c>
      <c r="U90" s="266">
        <v>2640</v>
      </c>
      <c r="V90" s="266">
        <v>1800</v>
      </c>
      <c r="W90" s="265">
        <f t="shared" si="20"/>
        <v>2213.3333333333335</v>
      </c>
      <c r="X90" s="265">
        <f t="shared" si="19"/>
        <v>343.05814214049622</v>
      </c>
      <c r="Y90" s="264">
        <f t="shared" si="22"/>
        <v>1.1615964180829443E-2</v>
      </c>
    </row>
    <row r="91" spans="1:26" s="498" customFormat="1" ht="13.2">
      <c r="A91" s="616" t="s">
        <v>93</v>
      </c>
      <c r="B91" s="617"/>
      <c r="C91" s="617"/>
      <c r="D91" s="617"/>
      <c r="E91" s="617"/>
      <c r="F91" s="617"/>
      <c r="G91" s="617"/>
      <c r="H91" s="618"/>
      <c r="I91" s="320">
        <f>SUM(I81:I90)</f>
        <v>109036983.65000001</v>
      </c>
      <c r="J91" s="121">
        <f>J81+J82+J83+J84+J85+J86+J87+J88+J89+J90</f>
        <v>109036983.65000001</v>
      </c>
      <c r="K91" s="277"/>
      <c r="T91" s="266"/>
      <c r="U91" s="266"/>
      <c r="V91" s="266"/>
      <c r="W91" s="265"/>
      <c r="X91" s="265"/>
      <c r="Y91" s="264"/>
    </row>
    <row r="92" spans="1:26" s="498" customFormat="1" ht="13.2">
      <c r="A92" s="658" t="s">
        <v>151</v>
      </c>
      <c r="B92" s="645"/>
      <c r="C92" s="645"/>
      <c r="D92" s="645"/>
      <c r="E92" s="645"/>
      <c r="F92" s="645"/>
      <c r="G92" s="645"/>
      <c r="H92" s="645"/>
      <c r="I92" s="645"/>
      <c r="J92" s="659"/>
      <c r="K92" s="277"/>
      <c r="T92" s="725" t="s">
        <v>6</v>
      </c>
      <c r="U92" s="726"/>
      <c r="V92" s="726"/>
      <c r="W92" s="726"/>
      <c r="X92" s="726"/>
      <c r="Y92" s="727"/>
    </row>
    <row r="93" spans="1:26" s="498" customFormat="1" ht="39.6">
      <c r="A93" s="85" t="s">
        <v>7</v>
      </c>
      <c r="B93" s="85" t="s">
        <v>8</v>
      </c>
      <c r="C93" s="85" t="s">
        <v>9</v>
      </c>
      <c r="D93" s="361" t="s">
        <v>10</v>
      </c>
      <c r="E93" s="85" t="s">
        <v>11</v>
      </c>
      <c r="F93" s="85" t="s">
        <v>12</v>
      </c>
      <c r="G93" s="85" t="s">
        <v>13</v>
      </c>
      <c r="H93" s="340" t="s">
        <v>14</v>
      </c>
      <c r="I93" s="340" t="s">
        <v>15</v>
      </c>
      <c r="J93" s="87" t="s">
        <v>16</v>
      </c>
      <c r="K93" s="277"/>
      <c r="L93" s="498">
        <v>500</v>
      </c>
      <c r="T93" s="461" t="s">
        <v>19</v>
      </c>
      <c r="U93" s="462" t="s">
        <v>20</v>
      </c>
      <c r="V93" s="267" t="s">
        <v>21</v>
      </c>
      <c r="W93" s="522" t="s">
        <v>22</v>
      </c>
      <c r="X93" s="531" t="s">
        <v>23</v>
      </c>
      <c r="Y93" s="531" t="s">
        <v>24</v>
      </c>
      <c r="Z93" s="498">
        <v>500</v>
      </c>
    </row>
    <row r="94" spans="1:26" s="498" customFormat="1" ht="26.4">
      <c r="A94" s="27">
        <v>49</v>
      </c>
      <c r="B94" s="17" t="s">
        <v>91</v>
      </c>
      <c r="C94" s="19" t="s">
        <v>92</v>
      </c>
      <c r="D94" s="231">
        <v>8</v>
      </c>
      <c r="E94" s="13">
        <v>30</v>
      </c>
      <c r="F94" s="13" t="s">
        <v>29</v>
      </c>
      <c r="G94" s="52" t="s">
        <v>51</v>
      </c>
      <c r="H94" s="225">
        <v>4275</v>
      </c>
      <c r="I94" s="225">
        <f>H94*E94</f>
        <v>128250</v>
      </c>
      <c r="J94" s="6">
        <f>I94</f>
        <v>128250</v>
      </c>
      <c r="K94" s="277"/>
      <c r="T94" s="266">
        <v>3500</v>
      </c>
      <c r="U94" s="266">
        <v>5000</v>
      </c>
      <c r="V94" s="266">
        <v>4325</v>
      </c>
      <c r="W94" s="265">
        <f>AVERAGE(T94,U94,V94)</f>
        <v>4275</v>
      </c>
      <c r="X94" s="265">
        <f t="shared" ref="X94:X110" si="25">_xlfn.STDEV.P(T94,U94,V94)</f>
        <v>613.39220731926491</v>
      </c>
      <c r="Y94" s="264">
        <f>+X94/W94</f>
        <v>0.14348355726766432</v>
      </c>
    </row>
    <row r="95" spans="1:26" s="498" customFormat="1" ht="29.25" customHeight="1">
      <c r="A95" s="27">
        <v>50</v>
      </c>
      <c r="B95" s="27" t="s">
        <v>113</v>
      </c>
      <c r="C95" s="220" t="s">
        <v>114</v>
      </c>
      <c r="D95" s="45">
        <v>11</v>
      </c>
      <c r="E95" s="2">
        <v>500</v>
      </c>
      <c r="F95" s="13" t="s">
        <v>29</v>
      </c>
      <c r="G95" s="13" t="s">
        <v>51</v>
      </c>
      <c r="H95" s="222">
        <v>4104</v>
      </c>
      <c r="I95" s="225">
        <f>H95*E95</f>
        <v>2052000</v>
      </c>
      <c r="J95" s="6">
        <f>I95</f>
        <v>2052000</v>
      </c>
      <c r="K95" s="277"/>
      <c r="T95" s="266">
        <v>3960</v>
      </c>
      <c r="U95" s="266">
        <v>4752</v>
      </c>
      <c r="V95" s="266">
        <v>3600</v>
      </c>
      <c r="W95" s="265">
        <f t="shared" ref="W95:W110" si="26">AVERAGE(T95,U95,V95)</f>
        <v>4104</v>
      </c>
      <c r="X95" s="265">
        <f t="shared" si="25"/>
        <v>481.19850373832213</v>
      </c>
      <c r="Y95" s="264">
        <f t="shared" ref="Y95:Y110" si="27">+X95/W95</f>
        <v>0.11725109740212528</v>
      </c>
    </row>
    <row r="96" spans="1:26" s="498" customFormat="1" ht="165" customHeight="1">
      <c r="A96" s="27">
        <v>51</v>
      </c>
      <c r="B96" s="27" t="s">
        <v>152</v>
      </c>
      <c r="C96" s="220" t="s">
        <v>153</v>
      </c>
      <c r="D96" s="352" t="s">
        <v>27</v>
      </c>
      <c r="E96" s="2">
        <v>1</v>
      </c>
      <c r="F96" s="13">
        <v>2</v>
      </c>
      <c r="G96" s="13" t="s">
        <v>139</v>
      </c>
      <c r="H96" s="197">
        <v>6560000</v>
      </c>
      <c r="I96" s="225">
        <f>+H96*E96*F96</f>
        <v>13120000</v>
      </c>
      <c r="J96" s="6">
        <f>E96*F96*H96</f>
        <v>13120000</v>
      </c>
      <c r="K96" s="277"/>
      <c r="T96" s="266">
        <v>6360000</v>
      </c>
      <c r="U96" s="266">
        <v>7000000</v>
      </c>
      <c r="V96" s="266">
        <v>6320000</v>
      </c>
      <c r="W96" s="265">
        <f t="shared" si="26"/>
        <v>6560000</v>
      </c>
      <c r="X96" s="265">
        <f t="shared" si="25"/>
        <v>311555.23854794464</v>
      </c>
      <c r="Y96" s="264">
        <f t="shared" si="27"/>
        <v>4.7493176607918387E-2</v>
      </c>
    </row>
    <row r="97" spans="1:25" s="498" customFormat="1" ht="92.4">
      <c r="A97" s="27">
        <v>52</v>
      </c>
      <c r="B97" s="27" t="s">
        <v>154</v>
      </c>
      <c r="C97" s="220" t="s">
        <v>155</v>
      </c>
      <c r="D97" s="352" t="s">
        <v>27</v>
      </c>
      <c r="E97" s="2">
        <v>1</v>
      </c>
      <c r="F97" s="13">
        <v>2</v>
      </c>
      <c r="G97" s="13" t="s">
        <v>139</v>
      </c>
      <c r="H97" s="197">
        <v>5623333</v>
      </c>
      <c r="I97" s="225">
        <f>+H97*E97*F97</f>
        <v>11246666</v>
      </c>
      <c r="J97" s="6">
        <f t="shared" ref="J97:J110" si="28">E97*F97*H97</f>
        <v>11246666</v>
      </c>
      <c r="K97" s="277"/>
      <c r="T97" s="266">
        <v>5300000</v>
      </c>
      <c r="U97" s="266">
        <v>5840000</v>
      </c>
      <c r="V97" s="266">
        <v>5730000</v>
      </c>
      <c r="W97" s="265">
        <f t="shared" si="26"/>
        <v>5623333.333333333</v>
      </c>
      <c r="X97" s="265">
        <f t="shared" si="25"/>
        <v>232999.76156401724</v>
      </c>
      <c r="Y97" s="264">
        <f t="shared" si="27"/>
        <v>4.1434456709665189E-2</v>
      </c>
    </row>
    <row r="98" spans="1:25" s="498" customFormat="1" ht="39.6">
      <c r="A98" s="722">
        <v>53</v>
      </c>
      <c r="B98" s="722" t="s">
        <v>156</v>
      </c>
      <c r="C98" s="358" t="s">
        <v>157</v>
      </c>
      <c r="D98" s="45" t="s">
        <v>29</v>
      </c>
      <c r="E98" s="2">
        <v>500</v>
      </c>
      <c r="F98" s="13">
        <v>1</v>
      </c>
      <c r="G98" s="13" t="s">
        <v>51</v>
      </c>
      <c r="H98" s="197">
        <v>87538</v>
      </c>
      <c r="I98" s="225">
        <f t="shared" ref="I98:I104" si="29">+H98*E98</f>
        <v>43769000</v>
      </c>
      <c r="J98" s="6">
        <f t="shared" si="28"/>
        <v>43769000</v>
      </c>
      <c r="K98" s="277"/>
      <c r="T98" s="266">
        <v>82750</v>
      </c>
      <c r="U98" s="266">
        <v>94000</v>
      </c>
      <c r="V98" s="266">
        <v>86000</v>
      </c>
      <c r="W98" s="265">
        <f t="shared" si="26"/>
        <v>87583.333333333328</v>
      </c>
      <c r="X98" s="265">
        <f t="shared" si="25"/>
        <v>4727.2848678942782</v>
      </c>
      <c r="Y98" s="264">
        <f t="shared" si="27"/>
        <v>5.397470829184714E-2</v>
      </c>
    </row>
    <row r="99" spans="1:25" s="498" customFormat="1" ht="13.2">
      <c r="A99" s="723"/>
      <c r="B99" s="723"/>
      <c r="C99" s="220" t="s">
        <v>158</v>
      </c>
      <c r="D99" s="45" t="s">
        <v>29</v>
      </c>
      <c r="E99" s="2">
        <v>500</v>
      </c>
      <c r="F99" s="13">
        <v>1</v>
      </c>
      <c r="G99" s="13" t="s">
        <v>51</v>
      </c>
      <c r="H99" s="197">
        <v>11142</v>
      </c>
      <c r="I99" s="225">
        <f t="shared" si="29"/>
        <v>5571000</v>
      </c>
      <c r="J99" s="6">
        <f t="shared" si="28"/>
        <v>5571000</v>
      </c>
      <c r="K99" s="277"/>
      <c r="T99" s="266">
        <v>9500</v>
      </c>
      <c r="U99" s="266">
        <v>13000</v>
      </c>
      <c r="V99" s="266">
        <v>10925</v>
      </c>
      <c r="W99" s="265">
        <f t="shared" si="26"/>
        <v>11141.666666666666</v>
      </c>
      <c r="X99" s="265">
        <f t="shared" si="25"/>
        <v>1437.0591111324854</v>
      </c>
      <c r="Y99" s="264">
        <f t="shared" si="27"/>
        <v>0.12898062328788201</v>
      </c>
    </row>
    <row r="100" spans="1:25" s="498" customFormat="1" ht="13.2">
      <c r="A100" s="723"/>
      <c r="B100" s="723"/>
      <c r="C100" s="220" t="s">
        <v>159</v>
      </c>
      <c r="D100" s="45" t="s">
        <v>29</v>
      </c>
      <c r="E100" s="2">
        <v>500</v>
      </c>
      <c r="F100" s="13">
        <v>1</v>
      </c>
      <c r="G100" s="13" t="s">
        <v>51</v>
      </c>
      <c r="H100" s="197">
        <v>27213</v>
      </c>
      <c r="I100" s="225">
        <f t="shared" si="29"/>
        <v>13606500</v>
      </c>
      <c r="J100" s="6">
        <f>I100</f>
        <v>13606500</v>
      </c>
      <c r="K100" s="277"/>
      <c r="T100" s="266">
        <v>26200</v>
      </c>
      <c r="U100" s="266">
        <v>31440</v>
      </c>
      <c r="V100" s="266">
        <v>24000</v>
      </c>
      <c r="W100" s="265">
        <f t="shared" si="26"/>
        <v>27213.333333333332</v>
      </c>
      <c r="X100" s="265">
        <f t="shared" si="25"/>
        <v>3120.7406528294246</v>
      </c>
      <c r="Y100" s="264">
        <f t="shared" si="27"/>
        <v>0.114676898070655</v>
      </c>
    </row>
    <row r="101" spans="1:25" s="498" customFormat="1" ht="13.2">
      <c r="A101" s="723"/>
      <c r="B101" s="723"/>
      <c r="C101" s="220" t="s">
        <v>160</v>
      </c>
      <c r="D101" s="45" t="s">
        <v>29</v>
      </c>
      <c r="E101" s="2">
        <v>500</v>
      </c>
      <c r="F101" s="13">
        <v>1</v>
      </c>
      <c r="G101" s="13" t="s">
        <v>51</v>
      </c>
      <c r="H101" s="197">
        <v>14327</v>
      </c>
      <c r="I101" s="225">
        <f t="shared" si="29"/>
        <v>7163500</v>
      </c>
      <c r="J101" s="6">
        <f t="shared" ref="J101:J102" si="30">I101</f>
        <v>7163500</v>
      </c>
      <c r="K101" s="277"/>
      <c r="T101" s="266">
        <v>13400</v>
      </c>
      <c r="U101" s="266">
        <v>16080</v>
      </c>
      <c r="V101" s="266">
        <v>13500</v>
      </c>
      <c r="W101" s="265">
        <f t="shared" si="26"/>
        <v>14326.666666666666</v>
      </c>
      <c r="X101" s="265">
        <f t="shared" si="25"/>
        <v>1240.4658623096227</v>
      </c>
      <c r="Y101" s="264">
        <f t="shared" si="27"/>
        <v>8.6584401743342684E-2</v>
      </c>
    </row>
    <row r="102" spans="1:25" s="498" customFormat="1" ht="13.2">
      <c r="A102" s="744"/>
      <c r="B102" s="723"/>
      <c r="C102" s="358" t="s">
        <v>161</v>
      </c>
      <c r="D102" s="45" t="s">
        <v>29</v>
      </c>
      <c r="E102" s="2">
        <v>500</v>
      </c>
      <c r="F102" s="13">
        <v>1</v>
      </c>
      <c r="G102" s="13" t="s">
        <v>51</v>
      </c>
      <c r="H102" s="197">
        <v>15900</v>
      </c>
      <c r="I102" s="225">
        <f t="shared" si="29"/>
        <v>7950000</v>
      </c>
      <c r="J102" s="6">
        <f t="shared" si="30"/>
        <v>7950000</v>
      </c>
      <c r="K102" s="277"/>
      <c r="T102" s="266">
        <v>15500</v>
      </c>
      <c r="U102" s="266">
        <v>17000</v>
      </c>
      <c r="V102" s="266">
        <v>15200</v>
      </c>
      <c r="W102" s="265">
        <f t="shared" si="26"/>
        <v>15900</v>
      </c>
      <c r="X102" s="265">
        <f t="shared" si="25"/>
        <v>787.40078740118111</v>
      </c>
      <c r="Y102" s="264">
        <f t="shared" si="27"/>
        <v>4.9522062100703215E-2</v>
      </c>
    </row>
    <row r="103" spans="1:25" s="498" customFormat="1" ht="62.25" customHeight="1">
      <c r="A103" s="27">
        <v>54</v>
      </c>
      <c r="B103" s="27" t="s">
        <v>55</v>
      </c>
      <c r="C103" s="220" t="s">
        <v>162</v>
      </c>
      <c r="D103" s="45" t="s">
        <v>29</v>
      </c>
      <c r="E103" s="2">
        <v>50</v>
      </c>
      <c r="F103" s="13">
        <v>2</v>
      </c>
      <c r="G103" s="13" t="s">
        <v>163</v>
      </c>
      <c r="H103" s="197">
        <v>250000</v>
      </c>
      <c r="I103" s="225">
        <f t="shared" si="29"/>
        <v>12500000</v>
      </c>
      <c r="J103" s="6">
        <f>I103</f>
        <v>12500000</v>
      </c>
      <c r="K103" s="277"/>
      <c r="T103" s="265">
        <v>0</v>
      </c>
      <c r="U103" s="265">
        <v>0</v>
      </c>
      <c r="V103" s="265">
        <v>0</v>
      </c>
      <c r="W103" s="265">
        <f t="shared" si="26"/>
        <v>0</v>
      </c>
      <c r="X103" s="265">
        <f t="shared" si="25"/>
        <v>0</v>
      </c>
      <c r="Y103" s="264">
        <v>0</v>
      </c>
    </row>
    <row r="104" spans="1:25" s="498" customFormat="1" ht="111.75" customHeight="1">
      <c r="A104" s="27">
        <v>55</v>
      </c>
      <c r="B104" s="27" t="s">
        <v>164</v>
      </c>
      <c r="C104" s="220" t="s">
        <v>165</v>
      </c>
      <c r="D104" s="45" t="s">
        <v>29</v>
      </c>
      <c r="E104" s="2">
        <v>25</v>
      </c>
      <c r="F104" s="13" t="s">
        <v>166</v>
      </c>
      <c r="G104" s="13" t="s">
        <v>167</v>
      </c>
      <c r="H104" s="197">
        <v>516667</v>
      </c>
      <c r="I104" s="225">
        <f t="shared" si="29"/>
        <v>12916675</v>
      </c>
      <c r="J104" s="6">
        <f>I104</f>
        <v>12916675</v>
      </c>
      <c r="K104" s="277"/>
      <c r="T104" s="266">
        <v>450000</v>
      </c>
      <c r="U104" s="266">
        <v>540000</v>
      </c>
      <c r="V104" s="266">
        <v>560000</v>
      </c>
      <c r="W104" s="265">
        <f t="shared" si="26"/>
        <v>516666.66666666669</v>
      </c>
      <c r="X104" s="265">
        <f t="shared" si="25"/>
        <v>47842.333648024411</v>
      </c>
      <c r="Y104" s="264">
        <f t="shared" si="27"/>
        <v>9.2598065125208531E-2</v>
      </c>
    </row>
    <row r="105" spans="1:25" s="498" customFormat="1" ht="47.25" customHeight="1">
      <c r="A105" s="27">
        <v>56</v>
      </c>
      <c r="B105" s="27" t="s">
        <v>168</v>
      </c>
      <c r="C105" s="4" t="s">
        <v>169</v>
      </c>
      <c r="D105" s="45" t="s">
        <v>55</v>
      </c>
      <c r="E105" s="2">
        <v>1</v>
      </c>
      <c r="F105" s="13">
        <v>25</v>
      </c>
      <c r="G105" s="13" t="s">
        <v>51</v>
      </c>
      <c r="H105" s="197">
        <v>400000</v>
      </c>
      <c r="I105" s="225">
        <f>+H105*E105*F105</f>
        <v>10000000</v>
      </c>
      <c r="J105" s="6">
        <f>E105*F105*H105</f>
        <v>10000000</v>
      </c>
      <c r="K105" s="277"/>
      <c r="T105" s="265">
        <v>0</v>
      </c>
      <c r="U105" s="265">
        <v>0</v>
      </c>
      <c r="V105" s="265">
        <v>0</v>
      </c>
      <c r="W105" s="265">
        <f t="shared" ref="W105:W106" si="31">AVERAGE(T105,U105,V105)</f>
        <v>0</v>
      </c>
      <c r="X105" s="265">
        <f t="shared" ref="X105:X106" si="32">_xlfn.STDEV.P(T105,U105,V105)</f>
        <v>0</v>
      </c>
      <c r="Y105" s="264">
        <v>0</v>
      </c>
    </row>
    <row r="106" spans="1:25" s="498" customFormat="1" ht="39.6">
      <c r="A106" s="27">
        <v>57</v>
      </c>
      <c r="B106" s="27" t="s">
        <v>55</v>
      </c>
      <c r="C106" s="4" t="s">
        <v>170</v>
      </c>
      <c r="D106" s="45" t="s">
        <v>55</v>
      </c>
      <c r="E106" s="2">
        <v>25</v>
      </c>
      <c r="F106" s="13" t="s">
        <v>29</v>
      </c>
      <c r="G106" s="13" t="s">
        <v>171</v>
      </c>
      <c r="H106" s="197">
        <v>44500</v>
      </c>
      <c r="I106" s="225">
        <f>H106*E106</f>
        <v>1112500</v>
      </c>
      <c r="J106" s="6">
        <f>E106*H106</f>
        <v>1112500</v>
      </c>
      <c r="K106" s="277"/>
      <c r="T106" s="265">
        <v>0</v>
      </c>
      <c r="U106" s="265">
        <v>0</v>
      </c>
      <c r="V106" s="265">
        <v>0</v>
      </c>
      <c r="W106" s="265">
        <f t="shared" si="31"/>
        <v>0</v>
      </c>
      <c r="X106" s="265">
        <f t="shared" si="32"/>
        <v>0</v>
      </c>
      <c r="Y106" s="264">
        <v>0</v>
      </c>
    </row>
    <row r="107" spans="1:25" s="498" customFormat="1" ht="13.2">
      <c r="A107" s="27">
        <v>58</v>
      </c>
      <c r="B107" s="721" t="s">
        <v>172</v>
      </c>
      <c r="C107" s="220" t="s">
        <v>173</v>
      </c>
      <c r="D107" s="45" t="s">
        <v>29</v>
      </c>
      <c r="E107" s="2">
        <v>500</v>
      </c>
      <c r="F107" s="13">
        <v>1</v>
      </c>
      <c r="G107" s="13" t="s">
        <v>51</v>
      </c>
      <c r="H107" s="197">
        <v>43662</v>
      </c>
      <c r="I107" s="225">
        <f>+H107*E107</f>
        <v>21831000</v>
      </c>
      <c r="J107" s="6">
        <f t="shared" si="28"/>
        <v>21831000</v>
      </c>
      <c r="K107" s="277"/>
      <c r="T107" s="266">
        <v>39100</v>
      </c>
      <c r="U107" s="266">
        <v>46920</v>
      </c>
      <c r="V107" s="266">
        <v>44965</v>
      </c>
      <c r="W107" s="265">
        <f t="shared" si="26"/>
        <v>43661.666666666664</v>
      </c>
      <c r="X107" s="265">
        <f t="shared" si="25"/>
        <v>3322.8610496912984</v>
      </c>
      <c r="Y107" s="264">
        <f t="shared" si="27"/>
        <v>7.6104768859593816E-2</v>
      </c>
    </row>
    <row r="108" spans="1:25" s="498" customFormat="1" ht="13.2">
      <c r="A108" s="27">
        <v>59</v>
      </c>
      <c r="B108" s="721"/>
      <c r="C108" s="220" t="s">
        <v>174</v>
      </c>
      <c r="D108" s="45" t="s">
        <v>29</v>
      </c>
      <c r="E108" s="2">
        <v>500</v>
      </c>
      <c r="F108" s="13">
        <v>1</v>
      </c>
      <c r="G108" s="13" t="s">
        <v>51</v>
      </c>
      <c r="H108" s="197">
        <v>4827</v>
      </c>
      <c r="I108" s="225">
        <f>+H108*E108</f>
        <v>2413500</v>
      </c>
      <c r="J108" s="6">
        <f t="shared" si="28"/>
        <v>2413500</v>
      </c>
      <c r="K108" s="277"/>
      <c r="T108" s="266">
        <v>4500</v>
      </c>
      <c r="U108" s="266">
        <v>5400</v>
      </c>
      <c r="V108" s="266">
        <v>4580</v>
      </c>
      <c r="W108" s="265">
        <f t="shared" si="26"/>
        <v>4826.666666666667</v>
      </c>
      <c r="X108" s="265">
        <f t="shared" si="25"/>
        <v>406.72130780452386</v>
      </c>
      <c r="Y108" s="264">
        <f t="shared" si="27"/>
        <v>8.4265464324141684E-2</v>
      </c>
    </row>
    <row r="109" spans="1:25" s="498" customFormat="1" ht="39.6">
      <c r="A109" s="722">
        <v>60</v>
      </c>
      <c r="B109" s="721"/>
      <c r="C109" s="220" t="s">
        <v>175</v>
      </c>
      <c r="D109" s="363">
        <v>26</v>
      </c>
      <c r="E109" s="2">
        <v>500</v>
      </c>
      <c r="F109" s="13">
        <v>1</v>
      </c>
      <c r="G109" s="13" t="s">
        <v>51</v>
      </c>
      <c r="H109" s="197">
        <v>28228</v>
      </c>
      <c r="I109" s="225">
        <f>+H109*E109</f>
        <v>14114000</v>
      </c>
      <c r="J109" s="6">
        <f t="shared" si="28"/>
        <v>14114000</v>
      </c>
      <c r="K109" s="277"/>
      <c r="T109" s="266">
        <v>26220</v>
      </c>
      <c r="U109" s="266">
        <v>31464</v>
      </c>
      <c r="V109" s="266">
        <v>27000</v>
      </c>
      <c r="W109" s="265">
        <f t="shared" si="26"/>
        <v>28228</v>
      </c>
      <c r="X109" s="265">
        <f t="shared" si="25"/>
        <v>2310.2484714852644</v>
      </c>
      <c r="Y109" s="264">
        <f t="shared" si="27"/>
        <v>8.1842442662791004E-2</v>
      </c>
    </row>
    <row r="110" spans="1:25" s="498" customFormat="1" ht="39.6">
      <c r="A110" s="745"/>
      <c r="B110" s="721"/>
      <c r="C110" s="220" t="s">
        <v>176</v>
      </c>
      <c r="D110" s="363">
        <v>38</v>
      </c>
      <c r="E110" s="2">
        <v>500</v>
      </c>
      <c r="F110" s="13">
        <v>1</v>
      </c>
      <c r="G110" s="13" t="s">
        <v>51</v>
      </c>
      <c r="H110" s="197">
        <v>13000</v>
      </c>
      <c r="I110" s="225">
        <f>+H110*E110</f>
        <v>6500000</v>
      </c>
      <c r="J110" s="6">
        <f t="shared" si="28"/>
        <v>6500000</v>
      </c>
      <c r="K110" s="277"/>
      <c r="T110" s="266">
        <v>11000</v>
      </c>
      <c r="U110" s="266">
        <v>15000</v>
      </c>
      <c r="V110" s="266">
        <v>13000</v>
      </c>
      <c r="W110" s="265">
        <f t="shared" si="26"/>
        <v>13000</v>
      </c>
      <c r="X110" s="265">
        <f t="shared" si="25"/>
        <v>1632.9931618554519</v>
      </c>
      <c r="Y110" s="264">
        <f t="shared" si="27"/>
        <v>0.12561485860426552</v>
      </c>
    </row>
    <row r="111" spans="1:25" s="498" customFormat="1" ht="13.2">
      <c r="A111" s="603" t="s">
        <v>93</v>
      </c>
      <c r="B111" s="604"/>
      <c r="C111" s="604"/>
      <c r="D111" s="617"/>
      <c r="E111" s="604"/>
      <c r="F111" s="604"/>
      <c r="G111" s="604"/>
      <c r="H111" s="605" t="s">
        <v>177</v>
      </c>
      <c r="I111" s="320">
        <f>SUM(I94:I110)</f>
        <v>185994591</v>
      </c>
      <c r="J111" s="121">
        <f>SUM(J94:J110)</f>
        <v>185994591</v>
      </c>
      <c r="K111" s="277"/>
      <c r="T111" s="266"/>
      <c r="U111" s="266"/>
      <c r="V111" s="266"/>
      <c r="W111" s="265"/>
      <c r="X111" s="265"/>
      <c r="Y111" s="264"/>
    </row>
    <row r="112" spans="1:25" s="498" customFormat="1" ht="13.2">
      <c r="A112" s="716" t="s">
        <v>178</v>
      </c>
      <c r="B112" s="717"/>
      <c r="C112" s="717"/>
      <c r="D112" s="717"/>
      <c r="E112" s="717"/>
      <c r="F112" s="717"/>
      <c r="G112" s="717"/>
      <c r="H112" s="717"/>
      <c r="I112" s="717"/>
      <c r="J112" s="718"/>
      <c r="K112" s="277"/>
      <c r="T112" s="725" t="s">
        <v>6</v>
      </c>
      <c r="U112" s="726"/>
      <c r="V112" s="726"/>
      <c r="W112" s="726"/>
      <c r="X112" s="726"/>
      <c r="Y112" s="727"/>
    </row>
    <row r="113" spans="1:26" s="498" customFormat="1" ht="39.6">
      <c r="A113" s="85" t="s">
        <v>7</v>
      </c>
      <c r="B113" s="85" t="s">
        <v>8</v>
      </c>
      <c r="C113" s="85" t="s">
        <v>9</v>
      </c>
      <c r="D113" s="361" t="s">
        <v>10</v>
      </c>
      <c r="E113" s="85" t="s">
        <v>11</v>
      </c>
      <c r="F113" s="85" t="s">
        <v>12</v>
      </c>
      <c r="G113" s="85" t="s">
        <v>13</v>
      </c>
      <c r="H113" s="321" t="s">
        <v>14</v>
      </c>
      <c r="I113" s="321" t="s">
        <v>15</v>
      </c>
      <c r="J113" s="88" t="s">
        <v>16</v>
      </c>
      <c r="K113" s="277"/>
      <c r="L113" s="498">
        <v>300</v>
      </c>
      <c r="T113" s="269" t="s">
        <v>19</v>
      </c>
      <c r="U113" s="462" t="s">
        <v>20</v>
      </c>
      <c r="V113" s="267" t="s">
        <v>21</v>
      </c>
      <c r="W113" s="522" t="s">
        <v>22</v>
      </c>
      <c r="X113" s="531" t="s">
        <v>23</v>
      </c>
      <c r="Y113" s="531" t="s">
        <v>24</v>
      </c>
      <c r="Z113" s="498">
        <v>300</v>
      </c>
    </row>
    <row r="114" spans="1:26" s="498" customFormat="1" ht="163.5" customHeight="1">
      <c r="A114" s="27">
        <v>61</v>
      </c>
      <c r="B114" s="45" t="s">
        <v>179</v>
      </c>
      <c r="C114" s="220" t="s">
        <v>180</v>
      </c>
      <c r="D114" s="352" t="s">
        <v>27</v>
      </c>
      <c r="E114" s="2">
        <v>2</v>
      </c>
      <c r="F114" s="13">
        <v>1</v>
      </c>
      <c r="G114" s="13" t="s">
        <v>97</v>
      </c>
      <c r="H114" s="222">
        <v>183667</v>
      </c>
      <c r="I114" s="225">
        <f t="shared" ref="I114:I123" si="33">+H114*E114*F114</f>
        <v>367334</v>
      </c>
      <c r="J114" s="6">
        <f>E114*F114*H114</f>
        <v>367334</v>
      </c>
      <c r="K114" s="277"/>
      <c r="T114" s="265">
        <v>186000</v>
      </c>
      <c r="U114" s="265">
        <v>185000</v>
      </c>
      <c r="V114" s="265">
        <v>180000</v>
      </c>
      <c r="W114" s="265">
        <f t="shared" ref="W114:W118" si="34">AVERAGE(T114,U114,V114)</f>
        <v>183666.66666666666</v>
      </c>
      <c r="X114" s="265">
        <f t="shared" ref="X114" si="35">_xlfn.STDEV.P(T114,U114,V114)</f>
        <v>2624.6692913372704</v>
      </c>
      <c r="Y114" s="264">
        <f>+X114/W114</f>
        <v>1.4290395415629422E-2</v>
      </c>
    </row>
    <row r="115" spans="1:26" s="498" customFormat="1" ht="92.1" customHeight="1">
      <c r="A115" s="27">
        <v>62</v>
      </c>
      <c r="B115" s="27" t="s">
        <v>181</v>
      </c>
      <c r="C115" s="220" t="s">
        <v>182</v>
      </c>
      <c r="D115" s="352" t="s">
        <v>27</v>
      </c>
      <c r="E115" s="2">
        <v>4</v>
      </c>
      <c r="F115" s="13">
        <v>1</v>
      </c>
      <c r="G115" s="13" t="s">
        <v>97</v>
      </c>
      <c r="H115" s="197">
        <v>96000</v>
      </c>
      <c r="I115" s="225">
        <f t="shared" si="33"/>
        <v>384000</v>
      </c>
      <c r="J115" s="6">
        <f t="shared" ref="J115:J120" si="36">E115*F115*H115</f>
        <v>384000</v>
      </c>
      <c r="K115" s="277"/>
      <c r="T115" s="266">
        <v>95000</v>
      </c>
      <c r="U115" s="266">
        <v>98000</v>
      </c>
      <c r="V115" s="266">
        <v>95000</v>
      </c>
      <c r="W115" s="265">
        <f t="shared" si="34"/>
        <v>96000</v>
      </c>
      <c r="X115" s="265">
        <f t="shared" ref="X115:X132" si="37">_xlfn.STDEV.P(T115,U115,V115)</f>
        <v>1414.2135623730951</v>
      </c>
      <c r="Y115" s="264">
        <f t="shared" ref="Y115:Y123" si="38">+X115/W115</f>
        <v>1.473139127471974E-2</v>
      </c>
    </row>
    <row r="116" spans="1:26" s="498" customFormat="1" ht="138" customHeight="1">
      <c r="A116" s="27">
        <v>63</v>
      </c>
      <c r="B116" s="27" t="s">
        <v>183</v>
      </c>
      <c r="C116" s="220" t="s">
        <v>184</v>
      </c>
      <c r="D116" s="363" t="s">
        <v>29</v>
      </c>
      <c r="E116" s="2">
        <v>4</v>
      </c>
      <c r="F116" s="13">
        <v>1</v>
      </c>
      <c r="G116" s="13" t="s">
        <v>51</v>
      </c>
      <c r="H116" s="197">
        <v>840000</v>
      </c>
      <c r="I116" s="225">
        <f t="shared" si="33"/>
        <v>3360000</v>
      </c>
      <c r="J116" s="6">
        <f t="shared" si="36"/>
        <v>3360000</v>
      </c>
      <c r="K116" s="277"/>
      <c r="T116" s="266">
        <v>790000</v>
      </c>
      <c r="U116" s="266">
        <v>830000</v>
      </c>
      <c r="V116" s="266">
        <v>900000</v>
      </c>
      <c r="W116" s="265">
        <f t="shared" si="34"/>
        <v>840000</v>
      </c>
      <c r="X116" s="265">
        <f t="shared" si="37"/>
        <v>45460.605656619518</v>
      </c>
      <c r="Y116" s="264">
        <f t="shared" si="38"/>
        <v>5.4119768638832763E-2</v>
      </c>
    </row>
    <row r="117" spans="1:26" s="498" customFormat="1" ht="45" customHeight="1">
      <c r="A117" s="27">
        <v>64</v>
      </c>
      <c r="B117" s="27" t="s">
        <v>185</v>
      </c>
      <c r="C117" s="220" t="s">
        <v>186</v>
      </c>
      <c r="D117" s="45">
        <v>100</v>
      </c>
      <c r="E117" s="2">
        <v>300</v>
      </c>
      <c r="F117" s="13">
        <v>1</v>
      </c>
      <c r="G117" s="13" t="s">
        <v>51</v>
      </c>
      <c r="H117" s="197">
        <v>22500</v>
      </c>
      <c r="I117" s="225">
        <f t="shared" si="33"/>
        <v>6750000</v>
      </c>
      <c r="J117" s="6">
        <f t="shared" si="36"/>
        <v>6750000</v>
      </c>
      <c r="K117" s="277"/>
      <c r="T117" s="266">
        <v>21500</v>
      </c>
      <c r="U117" s="266">
        <v>24000</v>
      </c>
      <c r="V117" s="266">
        <v>22000</v>
      </c>
      <c r="W117" s="265">
        <f t="shared" si="34"/>
        <v>22500</v>
      </c>
      <c r="X117" s="265">
        <f t="shared" si="37"/>
        <v>1080.1234497346434</v>
      </c>
      <c r="Y117" s="264">
        <f t="shared" si="38"/>
        <v>4.8005486654873038E-2</v>
      </c>
    </row>
    <row r="118" spans="1:26" s="498" customFormat="1" ht="51" customHeight="1">
      <c r="A118" s="27">
        <v>65</v>
      </c>
      <c r="B118" s="27" t="s">
        <v>187</v>
      </c>
      <c r="C118" s="220" t="s">
        <v>188</v>
      </c>
      <c r="D118" s="45">
        <v>104</v>
      </c>
      <c r="E118" s="2">
        <v>150</v>
      </c>
      <c r="F118" s="13">
        <v>1</v>
      </c>
      <c r="G118" s="13" t="s">
        <v>51</v>
      </c>
      <c r="H118" s="197">
        <v>24008</v>
      </c>
      <c r="I118" s="225">
        <f t="shared" si="33"/>
        <v>3601200</v>
      </c>
      <c r="J118" s="6">
        <f t="shared" si="36"/>
        <v>3601200</v>
      </c>
      <c r="K118" s="277"/>
      <c r="T118" s="266">
        <v>21500</v>
      </c>
      <c r="U118" s="266">
        <v>25800</v>
      </c>
      <c r="V118" s="266">
        <v>24725</v>
      </c>
      <c r="W118" s="265">
        <f t="shared" si="34"/>
        <v>24008.333333333332</v>
      </c>
      <c r="X118" s="265">
        <f t="shared" si="37"/>
        <v>1827.1486590374147</v>
      </c>
      <c r="Y118" s="264">
        <f t="shared" si="38"/>
        <v>7.6104768859593816E-2</v>
      </c>
    </row>
    <row r="119" spans="1:26" s="498" customFormat="1" ht="87.75" customHeight="1">
      <c r="A119" s="27">
        <v>66</v>
      </c>
      <c r="B119" s="73" t="s">
        <v>189</v>
      </c>
      <c r="C119" s="220" t="s">
        <v>190</v>
      </c>
      <c r="D119" s="45">
        <v>106</v>
      </c>
      <c r="E119" s="2">
        <v>150</v>
      </c>
      <c r="F119" s="13">
        <v>1</v>
      </c>
      <c r="G119" s="13" t="s">
        <v>51</v>
      </c>
      <c r="H119" s="197">
        <v>24008</v>
      </c>
      <c r="I119" s="225">
        <f t="shared" si="33"/>
        <v>3601200</v>
      </c>
      <c r="J119" s="6">
        <f t="shared" si="36"/>
        <v>3601200</v>
      </c>
      <c r="K119" s="277"/>
      <c r="T119" s="266">
        <v>21500</v>
      </c>
      <c r="U119" s="266">
        <v>25800</v>
      </c>
      <c r="V119" s="266">
        <v>24725</v>
      </c>
      <c r="W119" s="265">
        <f>AVERAGE(T119,U119,V119)</f>
        <v>24008.333333333332</v>
      </c>
      <c r="X119" s="265">
        <f t="shared" si="37"/>
        <v>1827.1486590374147</v>
      </c>
      <c r="Y119" s="264">
        <f t="shared" si="38"/>
        <v>7.6104768859593816E-2</v>
      </c>
    </row>
    <row r="120" spans="1:26" s="498" customFormat="1" ht="66.75" customHeight="1">
      <c r="A120" s="27">
        <v>67</v>
      </c>
      <c r="B120" s="110" t="s">
        <v>191</v>
      </c>
      <c r="C120" s="474" t="s">
        <v>192</v>
      </c>
      <c r="D120" s="247" t="s">
        <v>29</v>
      </c>
      <c r="E120" s="26">
        <v>1</v>
      </c>
      <c r="F120" s="32">
        <v>1</v>
      </c>
      <c r="G120" s="32" t="s">
        <v>166</v>
      </c>
      <c r="H120" s="224">
        <v>1790000</v>
      </c>
      <c r="I120" s="225">
        <f t="shared" si="33"/>
        <v>1790000</v>
      </c>
      <c r="J120" s="6">
        <f t="shared" si="36"/>
        <v>1790000</v>
      </c>
      <c r="K120" s="277"/>
      <c r="T120" s="266">
        <v>1770000</v>
      </c>
      <c r="U120" s="266">
        <v>1900000</v>
      </c>
      <c r="V120" s="266">
        <v>1700000</v>
      </c>
      <c r="W120" s="265">
        <f>AVERAGE(T120,U120,V120)</f>
        <v>1790000</v>
      </c>
      <c r="X120" s="265">
        <f t="shared" si="37"/>
        <v>82865.352631040354</v>
      </c>
      <c r="Y120" s="264">
        <f t="shared" si="38"/>
        <v>4.6293493089966678E-2</v>
      </c>
    </row>
    <row r="121" spans="1:26" s="498" customFormat="1" ht="132">
      <c r="A121" s="27">
        <v>68</v>
      </c>
      <c r="B121" s="27" t="s">
        <v>193</v>
      </c>
      <c r="C121" s="45" t="s">
        <v>194</v>
      </c>
      <c r="D121" s="45" t="s">
        <v>29</v>
      </c>
      <c r="E121" s="166">
        <v>1</v>
      </c>
      <c r="F121" s="167">
        <v>1</v>
      </c>
      <c r="G121" s="167" t="s">
        <v>97</v>
      </c>
      <c r="H121" s="230">
        <v>7583333</v>
      </c>
      <c r="I121" s="230">
        <f t="shared" si="33"/>
        <v>7583333</v>
      </c>
      <c r="J121" s="168">
        <f>E121*F121*H121</f>
        <v>7583333</v>
      </c>
      <c r="K121" s="277"/>
      <c r="L121" s="24"/>
      <c r="M121" s="24"/>
      <c r="N121" s="24"/>
      <c r="O121" s="24"/>
      <c r="P121" s="24"/>
      <c r="Q121" s="24"/>
      <c r="R121" s="24"/>
      <c r="S121" s="24"/>
      <c r="T121" s="265">
        <v>7500000</v>
      </c>
      <c r="U121" s="265">
        <v>7750000</v>
      </c>
      <c r="V121" s="265">
        <v>7500000</v>
      </c>
      <c r="W121" s="265">
        <f>AVERAGE(T121,U121,V121)</f>
        <v>7583333.333333333</v>
      </c>
      <c r="X121" s="265">
        <f t="shared" si="37"/>
        <v>117851.13019775793</v>
      </c>
      <c r="Y121" s="264">
        <f t="shared" si="38"/>
        <v>1.554080837772632E-2</v>
      </c>
    </row>
    <row r="122" spans="1:26" s="498" customFormat="1" ht="52.8">
      <c r="A122" s="27">
        <v>69</v>
      </c>
      <c r="B122" s="27" t="s">
        <v>195</v>
      </c>
      <c r="C122" s="45" t="s">
        <v>196</v>
      </c>
      <c r="D122" s="45" t="s">
        <v>29</v>
      </c>
      <c r="E122" s="166">
        <v>1</v>
      </c>
      <c r="F122" s="167">
        <v>1</v>
      </c>
      <c r="G122" s="167" t="s">
        <v>97</v>
      </c>
      <c r="H122" s="230">
        <v>4850000</v>
      </c>
      <c r="I122" s="230">
        <f t="shared" si="33"/>
        <v>4850000</v>
      </c>
      <c r="J122" s="168">
        <f>E122*F122*H122</f>
        <v>4850000</v>
      </c>
      <c r="K122" s="277"/>
      <c r="L122" s="24"/>
      <c r="M122" s="24"/>
      <c r="N122" s="24"/>
      <c r="O122" s="24"/>
      <c r="P122" s="24"/>
      <c r="Q122" s="24"/>
      <c r="R122" s="24"/>
      <c r="S122" s="24"/>
      <c r="T122" s="265">
        <v>4500000</v>
      </c>
      <c r="U122" s="265">
        <v>5150000</v>
      </c>
      <c r="V122" s="265">
        <v>4900000</v>
      </c>
      <c r="W122" s="265">
        <f>AVERAGE(T122,U122,V122)</f>
        <v>4850000</v>
      </c>
      <c r="X122" s="265">
        <f t="shared" si="37"/>
        <v>267706.30673681683</v>
      </c>
      <c r="Y122" s="264">
        <f t="shared" si="38"/>
        <v>5.5197176646766356E-2</v>
      </c>
    </row>
    <row r="123" spans="1:26" s="498" customFormat="1" ht="39.6">
      <c r="A123" s="27">
        <v>70</v>
      </c>
      <c r="B123" s="27" t="s">
        <v>197</v>
      </c>
      <c r="C123" s="45" t="s">
        <v>198</v>
      </c>
      <c r="D123" s="45" t="s">
        <v>29</v>
      </c>
      <c r="E123" s="166">
        <v>1</v>
      </c>
      <c r="F123" s="167">
        <v>1</v>
      </c>
      <c r="G123" s="167" t="s">
        <v>97</v>
      </c>
      <c r="H123" s="230">
        <v>8453667</v>
      </c>
      <c r="I123" s="230">
        <f t="shared" si="33"/>
        <v>8453667</v>
      </c>
      <c r="J123" s="168">
        <f>E123*F123*H123</f>
        <v>8453667</v>
      </c>
      <c r="K123" s="277"/>
      <c r="T123" s="266">
        <v>7950000</v>
      </c>
      <c r="U123" s="266">
        <v>8970000</v>
      </c>
      <c r="V123" s="266">
        <v>8441000</v>
      </c>
      <c r="W123" s="265">
        <f>AVERAGE(T123,U123,V123)</f>
        <v>8453666.666666666</v>
      </c>
      <c r="X123" s="265">
        <f t="shared" si="37"/>
        <v>416509.57038490992</v>
      </c>
      <c r="Y123" s="264">
        <f t="shared" si="38"/>
        <v>4.9269694063906383E-2</v>
      </c>
    </row>
    <row r="124" spans="1:26" s="498" customFormat="1" ht="13.2">
      <c r="A124" s="616" t="s">
        <v>93</v>
      </c>
      <c r="B124" s="617"/>
      <c r="C124" s="617"/>
      <c r="D124" s="617"/>
      <c r="E124" s="617"/>
      <c r="F124" s="617"/>
      <c r="G124" s="617"/>
      <c r="H124" s="618"/>
      <c r="I124" s="322">
        <f>SUM(I114:I123)</f>
        <v>40740734</v>
      </c>
      <c r="J124" s="237">
        <f>SUM(J114:J123)</f>
        <v>40740734</v>
      </c>
      <c r="K124" s="277"/>
      <c r="T124" s="266"/>
      <c r="U124" s="266"/>
      <c r="V124" s="266"/>
      <c r="W124" s="265"/>
      <c r="X124" s="265"/>
      <c r="Y124" s="264"/>
    </row>
    <row r="125" spans="1:26" ht="24" customHeight="1">
      <c r="A125" s="724" t="s">
        <v>199</v>
      </c>
      <c r="B125" s="717"/>
      <c r="C125" s="717"/>
      <c r="D125" s="717"/>
      <c r="E125" s="717"/>
      <c r="F125" s="717"/>
      <c r="G125" s="717"/>
      <c r="H125" s="717"/>
      <c r="I125" s="717"/>
      <c r="J125" s="718"/>
      <c r="T125" s="725" t="s">
        <v>6</v>
      </c>
      <c r="U125" s="726"/>
      <c r="V125" s="726"/>
      <c r="W125" s="726"/>
      <c r="X125" s="726"/>
      <c r="Y125" s="727"/>
    </row>
    <row r="126" spans="1:26" ht="39.6">
      <c r="A126" s="89" t="s">
        <v>7</v>
      </c>
      <c r="B126" s="90" t="s">
        <v>8</v>
      </c>
      <c r="C126" s="90" t="s">
        <v>9</v>
      </c>
      <c r="D126" s="364" t="s">
        <v>10</v>
      </c>
      <c r="E126" s="90" t="s">
        <v>11</v>
      </c>
      <c r="F126" s="90" t="s">
        <v>12</v>
      </c>
      <c r="G126" s="89" t="s">
        <v>13</v>
      </c>
      <c r="H126" s="325" t="s">
        <v>14</v>
      </c>
      <c r="I126" s="323" t="s">
        <v>15</v>
      </c>
      <c r="J126" s="175" t="s">
        <v>16</v>
      </c>
      <c r="L126" s="24">
        <v>100</v>
      </c>
      <c r="T126" s="269" t="s">
        <v>19</v>
      </c>
      <c r="U126" s="462" t="s">
        <v>20</v>
      </c>
      <c r="V126" s="267" t="s">
        <v>21</v>
      </c>
      <c r="W126" s="522" t="s">
        <v>22</v>
      </c>
      <c r="X126" s="531" t="s">
        <v>23</v>
      </c>
      <c r="Y126" s="531" t="s">
        <v>24</v>
      </c>
      <c r="Z126" s="24">
        <v>100</v>
      </c>
    </row>
    <row r="127" spans="1:26" ht="56.25" customHeight="1">
      <c r="A127" s="16">
        <v>71</v>
      </c>
      <c r="B127" s="19" t="s">
        <v>200</v>
      </c>
      <c r="C127" s="220" t="s">
        <v>201</v>
      </c>
      <c r="D127" s="232" t="s">
        <v>29</v>
      </c>
      <c r="E127" s="2">
        <v>1</v>
      </c>
      <c r="F127" s="13">
        <v>1</v>
      </c>
      <c r="G127" s="13" t="s">
        <v>97</v>
      </c>
      <c r="H127" s="197">
        <v>1133333</v>
      </c>
      <c r="I127" s="225">
        <f>H127*F127</f>
        <v>1133333</v>
      </c>
      <c r="J127" s="21">
        <f>H127*F127</f>
        <v>1133333</v>
      </c>
      <c r="T127" s="265">
        <v>1000000</v>
      </c>
      <c r="U127" s="265">
        <v>1100000</v>
      </c>
      <c r="V127" s="265">
        <v>1300000</v>
      </c>
      <c r="W127" s="265">
        <f t="shared" ref="W127:W132" si="39">AVERAGE(T127,U127,V127)</f>
        <v>1133333.3333333333</v>
      </c>
      <c r="X127" s="265">
        <f t="shared" si="37"/>
        <v>124721.91289246471</v>
      </c>
      <c r="Y127" s="264" t="e">
        <f>+X127/#REF!</f>
        <v>#REF!</v>
      </c>
    </row>
    <row r="128" spans="1:26" ht="53.25" customHeight="1">
      <c r="A128" s="16">
        <v>72</v>
      </c>
      <c r="B128" s="19" t="s">
        <v>202</v>
      </c>
      <c r="C128" s="220" t="s">
        <v>203</v>
      </c>
      <c r="D128" s="232" t="s">
        <v>29</v>
      </c>
      <c r="E128" s="2">
        <v>2</v>
      </c>
      <c r="F128" s="13">
        <v>1</v>
      </c>
      <c r="G128" s="13" t="s">
        <v>97</v>
      </c>
      <c r="H128" s="197">
        <v>936667</v>
      </c>
      <c r="I128" s="225">
        <f>H128*E128</f>
        <v>1873334</v>
      </c>
      <c r="J128" s="6">
        <f>H128*E128</f>
        <v>1873334</v>
      </c>
      <c r="T128" s="265">
        <v>930000</v>
      </c>
      <c r="U128" s="265">
        <v>960000</v>
      </c>
      <c r="V128" s="265">
        <v>920000</v>
      </c>
      <c r="W128" s="265">
        <f t="shared" si="39"/>
        <v>936666.66666666663</v>
      </c>
      <c r="X128" s="265">
        <f t="shared" si="37"/>
        <v>16996.73171197595</v>
      </c>
      <c r="Y128" s="264">
        <f>+X128/W127</f>
        <v>1.4997116216449368E-2</v>
      </c>
    </row>
    <row r="129" spans="1:26" ht="39.6">
      <c r="A129" s="16">
        <v>73</v>
      </c>
      <c r="B129" s="23" t="s">
        <v>62</v>
      </c>
      <c r="C129" s="220" t="s">
        <v>63</v>
      </c>
      <c r="D129" s="232" t="s">
        <v>29</v>
      </c>
      <c r="E129" s="2">
        <v>1</v>
      </c>
      <c r="F129" s="13">
        <v>1</v>
      </c>
      <c r="G129" s="13" t="s">
        <v>45</v>
      </c>
      <c r="H129" s="197">
        <v>728333</v>
      </c>
      <c r="I129" s="225">
        <f>H129*E129</f>
        <v>728333</v>
      </c>
      <c r="J129" s="6">
        <f>I129</f>
        <v>728333</v>
      </c>
      <c r="T129" s="265">
        <v>617000</v>
      </c>
      <c r="U129" s="265">
        <v>950000</v>
      </c>
      <c r="V129" s="265">
        <v>618000</v>
      </c>
      <c r="W129" s="265">
        <f t="shared" si="39"/>
        <v>728333.33333333337</v>
      </c>
      <c r="X129" s="265">
        <f t="shared" si="37"/>
        <v>156742.53482135033</v>
      </c>
      <c r="Y129" s="264">
        <f>+X129/W129</f>
        <v>0.2152071416311446</v>
      </c>
    </row>
    <row r="130" spans="1:26" ht="39.6">
      <c r="A130" s="16">
        <v>74</v>
      </c>
      <c r="B130" s="553" t="s">
        <v>48</v>
      </c>
      <c r="C130" s="357" t="s">
        <v>49</v>
      </c>
      <c r="D130" s="233" t="s">
        <v>29</v>
      </c>
      <c r="E130" s="26">
        <v>100</v>
      </c>
      <c r="F130" s="32" t="s">
        <v>29</v>
      </c>
      <c r="G130" s="32" t="s">
        <v>204</v>
      </c>
      <c r="H130" s="224">
        <v>14598</v>
      </c>
      <c r="I130" s="317">
        <f>H130*E130</f>
        <v>1459800</v>
      </c>
      <c r="J130" s="111">
        <f>I130</f>
        <v>1459800</v>
      </c>
      <c r="T130" s="265">
        <v>14250</v>
      </c>
      <c r="U130" s="265">
        <v>15545</v>
      </c>
      <c r="V130" s="265">
        <v>14000</v>
      </c>
      <c r="W130" s="265">
        <f t="shared" si="39"/>
        <v>14598.333333333334</v>
      </c>
      <c r="X130" s="265">
        <f t="shared" si="37"/>
        <v>677.13038298067488</v>
      </c>
      <c r="Y130" s="264">
        <f>+X130/W129</f>
        <v>9.2969846633502264E-4</v>
      </c>
    </row>
    <row r="131" spans="1:26" ht="264">
      <c r="A131" s="16">
        <v>75</v>
      </c>
      <c r="B131" s="220" t="s">
        <v>205</v>
      </c>
      <c r="C131" s="74" t="s">
        <v>69</v>
      </c>
      <c r="D131" s="357" t="s">
        <v>29</v>
      </c>
      <c r="E131" s="5">
        <v>100</v>
      </c>
      <c r="F131" s="5" t="s">
        <v>29</v>
      </c>
      <c r="G131" s="5" t="s">
        <v>51</v>
      </c>
      <c r="H131" s="222">
        <v>124333</v>
      </c>
      <c r="I131" s="225">
        <f>+H131*E131</f>
        <v>12433300</v>
      </c>
      <c r="J131" s="111">
        <f>I131</f>
        <v>12433300</v>
      </c>
      <c r="T131" s="265">
        <v>123000</v>
      </c>
      <c r="U131" s="265">
        <v>126000</v>
      </c>
      <c r="V131" s="265">
        <v>124000</v>
      </c>
      <c r="W131" s="265">
        <f t="shared" si="39"/>
        <v>124333.33333333333</v>
      </c>
      <c r="X131" s="265">
        <f t="shared" si="37"/>
        <v>1247.2191289246473</v>
      </c>
      <c r="Y131" s="264">
        <f>+X131/W130</f>
        <v>8.5435720670714504E-2</v>
      </c>
    </row>
    <row r="132" spans="1:26" ht="26.4">
      <c r="A132" s="16">
        <v>76</v>
      </c>
      <c r="B132" s="19" t="s">
        <v>206</v>
      </c>
      <c r="C132" s="220" t="s">
        <v>207</v>
      </c>
      <c r="D132" s="358" t="s">
        <v>29</v>
      </c>
      <c r="E132" s="7">
        <v>2</v>
      </c>
      <c r="F132" s="13">
        <v>1</v>
      </c>
      <c r="G132" s="13" t="s">
        <v>97</v>
      </c>
      <c r="H132" s="318">
        <v>446333</v>
      </c>
      <c r="I132" s="225">
        <f>H132*E132*F132</f>
        <v>892666</v>
      </c>
      <c r="J132" s="6">
        <f t="shared" ref="J132" si="40">I132</f>
        <v>892666</v>
      </c>
      <c r="M132" s="499"/>
      <c r="T132" s="265">
        <v>399000</v>
      </c>
      <c r="U132" s="265">
        <v>490000</v>
      </c>
      <c r="V132" s="265">
        <v>450000</v>
      </c>
      <c r="W132" s="265">
        <f t="shared" si="39"/>
        <v>446333.33333333331</v>
      </c>
      <c r="X132" s="265">
        <f t="shared" si="37"/>
        <v>37240.957142491505</v>
      </c>
      <c r="Y132" s="264">
        <f>+X132/W132</f>
        <v>8.3437544008569467E-2</v>
      </c>
    </row>
    <row r="133" spans="1:26" ht="13.2">
      <c r="A133" s="603" t="s">
        <v>93</v>
      </c>
      <c r="B133" s="617"/>
      <c r="C133" s="617"/>
      <c r="D133" s="617"/>
      <c r="E133" s="617"/>
      <c r="F133" s="617"/>
      <c r="G133" s="617"/>
      <c r="H133" s="618">
        <f>SUM(H127:H132)</f>
        <v>3383597</v>
      </c>
      <c r="I133" s="320">
        <f>SUM(I127:I132)</f>
        <v>18520766</v>
      </c>
      <c r="J133" s="121">
        <f>SUM(J127:J132)</f>
        <v>18520766</v>
      </c>
    </row>
    <row r="134" spans="1:26" ht="13.2">
      <c r="A134" s="724" t="s">
        <v>208</v>
      </c>
      <c r="B134" s="717"/>
      <c r="C134" s="717"/>
      <c r="D134" s="717"/>
      <c r="E134" s="717"/>
      <c r="F134" s="717"/>
      <c r="G134" s="717"/>
      <c r="H134" s="717"/>
      <c r="I134" s="717"/>
      <c r="J134" s="718"/>
      <c r="K134" s="24"/>
      <c r="T134" s="725" t="s">
        <v>6</v>
      </c>
      <c r="U134" s="726"/>
      <c r="V134" s="726"/>
      <c r="W134" s="726"/>
      <c r="X134" s="726"/>
      <c r="Y134" s="727"/>
    </row>
    <row r="135" spans="1:26" ht="39.6">
      <c r="A135" s="69" t="s">
        <v>7</v>
      </c>
      <c r="B135" s="70" t="s">
        <v>8</v>
      </c>
      <c r="C135" s="70" t="s">
        <v>9</v>
      </c>
      <c r="D135" s="353" t="s">
        <v>10</v>
      </c>
      <c r="E135" s="70" t="s">
        <v>11</v>
      </c>
      <c r="F135" s="70" t="s">
        <v>12</v>
      </c>
      <c r="G135" s="69" t="s">
        <v>13</v>
      </c>
      <c r="H135" s="314" t="s">
        <v>14</v>
      </c>
      <c r="I135" s="314" t="s">
        <v>15</v>
      </c>
      <c r="J135" s="71" t="s">
        <v>16</v>
      </c>
      <c r="K135" s="24"/>
      <c r="L135" s="24">
        <v>150</v>
      </c>
      <c r="T135" s="269" t="s">
        <v>19</v>
      </c>
      <c r="U135" s="462" t="s">
        <v>20</v>
      </c>
      <c r="V135" s="267" t="s">
        <v>21</v>
      </c>
      <c r="W135" s="522" t="s">
        <v>22</v>
      </c>
      <c r="X135" s="531" t="s">
        <v>23</v>
      </c>
      <c r="Y135" s="531" t="s">
        <v>24</v>
      </c>
      <c r="Z135" s="24">
        <v>250</v>
      </c>
    </row>
    <row r="136" spans="1:26" ht="84.75" customHeight="1">
      <c r="A136" s="16">
        <v>77</v>
      </c>
      <c r="B136" s="19" t="s">
        <v>209</v>
      </c>
      <c r="C136" s="220" t="s">
        <v>210</v>
      </c>
      <c r="D136" s="358">
        <v>49</v>
      </c>
      <c r="E136" s="7">
        <v>10</v>
      </c>
      <c r="F136" s="13" t="s">
        <v>29</v>
      </c>
      <c r="G136" s="13" t="s">
        <v>211</v>
      </c>
      <c r="H136" s="197">
        <v>839000</v>
      </c>
      <c r="I136" s="225">
        <f>H136*E136</f>
        <v>8390000</v>
      </c>
      <c r="J136" s="6">
        <f t="shared" ref="J136:J141" si="41">I136</f>
        <v>8390000</v>
      </c>
      <c r="K136" s="24"/>
      <c r="T136" s="265">
        <v>787000</v>
      </c>
      <c r="U136" s="265">
        <v>890000</v>
      </c>
      <c r="V136" s="265">
        <v>840000</v>
      </c>
      <c r="W136" s="265">
        <f>AVERAGE(T136,U136,V136)</f>
        <v>839000</v>
      </c>
      <c r="X136" s="265">
        <f>_xlfn.STDEV.P(T136,U136,V136)</f>
        <v>42055.518860985023</v>
      </c>
      <c r="Y136" s="264">
        <f>+X136/W136</f>
        <v>5.012576741476165E-2</v>
      </c>
    </row>
    <row r="137" spans="1:26" ht="39.6">
      <c r="A137" s="78">
        <v>78</v>
      </c>
      <c r="B137" s="19" t="s">
        <v>212</v>
      </c>
      <c r="C137" s="220" t="s">
        <v>213</v>
      </c>
      <c r="D137" s="358">
        <v>107</v>
      </c>
      <c r="E137" s="7">
        <v>250</v>
      </c>
      <c r="F137" s="13" t="s">
        <v>29</v>
      </c>
      <c r="G137" s="13" t="s">
        <v>211</v>
      </c>
      <c r="H137" s="197">
        <v>23693</v>
      </c>
      <c r="I137" s="225">
        <f>H137*E137</f>
        <v>5923250</v>
      </c>
      <c r="J137" s="6">
        <f t="shared" si="41"/>
        <v>5923250</v>
      </c>
      <c r="K137" s="24"/>
      <c r="T137" s="265">
        <v>22400</v>
      </c>
      <c r="U137" s="265">
        <v>25680</v>
      </c>
      <c r="V137" s="265">
        <v>23000</v>
      </c>
      <c r="W137" s="265">
        <f>AVERAGE(T137,U137,V137)</f>
        <v>23693.333333333332</v>
      </c>
      <c r="X137" s="265">
        <f t="shared" ref="X137:X141" si="42">_xlfn.STDEV.P(T137,U137,V137)</f>
        <v>1425.9811437120134</v>
      </c>
      <c r="Y137" s="264">
        <f t="shared" ref="Y137:Y141" si="43">+X137/W137</f>
        <v>6.0184910398649975E-2</v>
      </c>
    </row>
    <row r="138" spans="1:26" ht="21" customHeight="1">
      <c r="A138" s="16">
        <v>79</v>
      </c>
      <c r="B138" s="19" t="s">
        <v>214</v>
      </c>
      <c r="C138" s="220" t="s">
        <v>215</v>
      </c>
      <c r="D138" s="355">
        <v>111</v>
      </c>
      <c r="E138" s="72">
        <v>250</v>
      </c>
      <c r="F138" s="32" t="s">
        <v>29</v>
      </c>
      <c r="G138" s="32" t="s">
        <v>211</v>
      </c>
      <c r="H138" s="224">
        <v>2667</v>
      </c>
      <c r="I138" s="225">
        <f>H138*E138</f>
        <v>666750</v>
      </c>
      <c r="J138" s="6">
        <f t="shared" si="41"/>
        <v>666750</v>
      </c>
      <c r="K138" s="24"/>
      <c r="T138" s="265">
        <v>2500</v>
      </c>
      <c r="U138" s="265">
        <v>3000</v>
      </c>
      <c r="V138" s="265">
        <v>2500</v>
      </c>
      <c r="W138" s="265">
        <f t="shared" ref="W138:W141" si="44">AVERAGE(T138,U138,V138)</f>
        <v>2666.6666666666665</v>
      </c>
      <c r="X138" s="265">
        <f t="shared" si="42"/>
        <v>235.70226039551585</v>
      </c>
      <c r="Y138" s="264">
        <f t="shared" si="43"/>
        <v>8.8388347648318447E-2</v>
      </c>
    </row>
    <row r="139" spans="1:26" ht="39.6">
      <c r="A139" s="78">
        <v>80</v>
      </c>
      <c r="B139" s="553" t="s">
        <v>48</v>
      </c>
      <c r="C139" s="357" t="s">
        <v>49</v>
      </c>
      <c r="D139" s="365">
        <v>99</v>
      </c>
      <c r="E139" s="7">
        <v>250</v>
      </c>
      <c r="F139" s="13" t="s">
        <v>29</v>
      </c>
      <c r="G139" s="13" t="s">
        <v>204</v>
      </c>
      <c r="H139" s="318">
        <v>14432</v>
      </c>
      <c r="I139" s="324">
        <f>H139*E139</f>
        <v>3608000</v>
      </c>
      <c r="J139" s="6">
        <f t="shared" si="41"/>
        <v>3608000</v>
      </c>
      <c r="T139" s="265">
        <v>14250</v>
      </c>
      <c r="U139" s="265">
        <v>15545</v>
      </c>
      <c r="V139" s="265">
        <v>13500</v>
      </c>
      <c r="W139" s="265">
        <f t="shared" si="44"/>
        <v>14431.666666666666</v>
      </c>
      <c r="X139" s="265">
        <f t="shared" si="42"/>
        <v>844.69258050225324</v>
      </c>
      <c r="Y139" s="264">
        <f t="shared" si="43"/>
        <v>5.8530494087233161E-2</v>
      </c>
    </row>
    <row r="140" spans="1:26" ht="66">
      <c r="A140" s="16">
        <v>81</v>
      </c>
      <c r="B140" s="532" t="s">
        <v>216</v>
      </c>
      <c r="C140" s="45" t="s">
        <v>217</v>
      </c>
      <c r="D140" s="74" t="s">
        <v>218</v>
      </c>
      <c r="E140" s="127">
        <v>2</v>
      </c>
      <c r="F140" s="95">
        <v>40</v>
      </c>
      <c r="G140" s="95" t="s">
        <v>108</v>
      </c>
      <c r="H140" s="221">
        <v>70667</v>
      </c>
      <c r="I140" s="225">
        <f>E140*F140*H140</f>
        <v>5653360</v>
      </c>
      <c r="J140" s="6">
        <f t="shared" si="41"/>
        <v>5653360</v>
      </c>
      <c r="K140" s="24"/>
      <c r="T140" s="265">
        <v>69000</v>
      </c>
      <c r="U140" s="265">
        <v>73000</v>
      </c>
      <c r="V140" s="265">
        <v>70000</v>
      </c>
      <c r="W140" s="265">
        <f t="shared" si="44"/>
        <v>70666.666666666672</v>
      </c>
      <c r="X140" s="265">
        <f t="shared" si="42"/>
        <v>1699.6731711975949</v>
      </c>
      <c r="Y140" s="264">
        <f t="shared" si="43"/>
        <v>2.4051978837701812E-2</v>
      </c>
    </row>
    <row r="141" spans="1:26" ht="66">
      <c r="A141" s="78">
        <v>82</v>
      </c>
      <c r="B141" s="19" t="s">
        <v>219</v>
      </c>
      <c r="C141" s="367" t="s">
        <v>220</v>
      </c>
      <c r="D141" s="366" t="s">
        <v>218</v>
      </c>
      <c r="E141" s="2">
        <v>1</v>
      </c>
      <c r="F141" s="95">
        <v>40</v>
      </c>
      <c r="G141" s="95" t="s">
        <v>108</v>
      </c>
      <c r="H141" s="342">
        <v>70667</v>
      </c>
      <c r="I141" s="225">
        <f>H141*F141*E141</f>
        <v>2826680</v>
      </c>
      <c r="J141" s="6">
        <f t="shared" si="41"/>
        <v>2826680</v>
      </c>
      <c r="K141" s="24"/>
      <c r="T141" s="265">
        <v>69000</v>
      </c>
      <c r="U141" s="265">
        <v>73000</v>
      </c>
      <c r="V141" s="265">
        <v>70000</v>
      </c>
      <c r="W141" s="265">
        <f t="shared" si="44"/>
        <v>70666.666666666672</v>
      </c>
      <c r="X141" s="265">
        <f t="shared" si="42"/>
        <v>1699.6731711975949</v>
      </c>
      <c r="Y141" s="264">
        <f t="shared" si="43"/>
        <v>2.4051978837701812E-2</v>
      </c>
    </row>
    <row r="142" spans="1:26" ht="13.2">
      <c r="A142" s="603" t="s">
        <v>93</v>
      </c>
      <c r="B142" s="604"/>
      <c r="C142" s="604"/>
      <c r="D142" s="604"/>
      <c r="E142" s="604"/>
      <c r="F142" s="604"/>
      <c r="G142" s="604"/>
      <c r="H142" s="605"/>
      <c r="I142" s="320">
        <f>SUM(I136:I141)</f>
        <v>27068040</v>
      </c>
      <c r="J142" s="121">
        <f>SUM(J136:J141)</f>
        <v>27068040</v>
      </c>
      <c r="K142" s="24"/>
    </row>
    <row r="143" spans="1:26" ht="13.2">
      <c r="A143" s="724" t="s">
        <v>221</v>
      </c>
      <c r="B143" s="717"/>
      <c r="C143" s="717"/>
      <c r="D143" s="717"/>
      <c r="E143" s="717"/>
      <c r="F143" s="717"/>
      <c r="G143" s="717"/>
      <c r="H143" s="717"/>
      <c r="I143" s="717"/>
      <c r="J143" s="718"/>
      <c r="K143" s="24"/>
      <c r="T143" s="725" t="s">
        <v>6</v>
      </c>
      <c r="U143" s="726"/>
      <c r="V143" s="726"/>
      <c r="W143" s="726"/>
      <c r="X143" s="726"/>
      <c r="Y143" s="727"/>
    </row>
    <row r="144" spans="1:26" ht="39.6">
      <c r="A144" s="69" t="s">
        <v>7</v>
      </c>
      <c r="B144" s="70" t="s">
        <v>8</v>
      </c>
      <c r="C144" s="70" t="s">
        <v>9</v>
      </c>
      <c r="D144" s="353" t="s">
        <v>10</v>
      </c>
      <c r="E144" s="70" t="s">
        <v>11</v>
      </c>
      <c r="F144" s="70" t="s">
        <v>12</v>
      </c>
      <c r="G144" s="69" t="s">
        <v>13</v>
      </c>
      <c r="H144" s="314" t="s">
        <v>14</v>
      </c>
      <c r="I144" s="316" t="s">
        <v>15</v>
      </c>
      <c r="J144" s="175" t="s">
        <v>16</v>
      </c>
      <c r="K144" s="24"/>
      <c r="L144" s="24">
        <v>150</v>
      </c>
      <c r="T144" s="269" t="s">
        <v>19</v>
      </c>
      <c r="U144" s="462" t="s">
        <v>20</v>
      </c>
      <c r="V144" s="267" t="s">
        <v>21</v>
      </c>
      <c r="W144" s="522" t="s">
        <v>22</v>
      </c>
      <c r="X144" s="531" t="s">
        <v>23</v>
      </c>
      <c r="Y144" s="531" t="s">
        <v>24</v>
      </c>
      <c r="Z144" s="24">
        <v>150</v>
      </c>
    </row>
    <row r="145" spans="1:26" ht="51" customHeight="1">
      <c r="A145" s="7">
        <v>83</v>
      </c>
      <c r="B145" s="25" t="s">
        <v>222</v>
      </c>
      <c r="C145" s="19" t="s">
        <v>114</v>
      </c>
      <c r="D145" s="220">
        <v>11</v>
      </c>
      <c r="E145" s="220">
        <v>100</v>
      </c>
      <c r="F145" s="19" t="s">
        <v>29</v>
      </c>
      <c r="G145" s="19" t="s">
        <v>51</v>
      </c>
      <c r="H145" s="222">
        <v>4104</v>
      </c>
      <c r="I145" s="225">
        <f>H145*E145</f>
        <v>410400</v>
      </c>
      <c r="J145" s="180">
        <f>I145</f>
        <v>410400</v>
      </c>
      <c r="K145" s="24"/>
      <c r="T145" s="266">
        <v>3960</v>
      </c>
      <c r="U145" s="266">
        <v>4752</v>
      </c>
      <c r="V145" s="266">
        <v>3600</v>
      </c>
      <c r="W145" s="265">
        <f t="shared" ref="W145" si="45">AVERAGE(T145,U145,V145)</f>
        <v>4104</v>
      </c>
      <c r="X145" s="265">
        <f t="shared" ref="X145:X146" si="46">_xlfn.STDEV.P(T145,U145,V145)</f>
        <v>481.19850373832213</v>
      </c>
      <c r="Y145" s="264">
        <f>+X145/W145</f>
        <v>0.11725109740212528</v>
      </c>
    </row>
    <row r="146" spans="1:26" ht="54.75" customHeight="1">
      <c r="A146" s="7">
        <v>84</v>
      </c>
      <c r="B146" s="477" t="s">
        <v>223</v>
      </c>
      <c r="C146" s="73" t="s">
        <v>224</v>
      </c>
      <c r="D146" s="247">
        <v>9</v>
      </c>
      <c r="E146" s="73">
        <v>100</v>
      </c>
      <c r="F146" s="110" t="s">
        <v>29</v>
      </c>
      <c r="G146" s="73" t="s">
        <v>51</v>
      </c>
      <c r="H146" s="343">
        <v>4275</v>
      </c>
      <c r="I146" s="317">
        <f>H146*E146</f>
        <v>427500</v>
      </c>
      <c r="J146" s="180">
        <f>I146</f>
        <v>427500</v>
      </c>
      <c r="K146" s="24"/>
      <c r="T146" s="266">
        <v>3500</v>
      </c>
      <c r="U146" s="266">
        <v>5000</v>
      </c>
      <c r="V146" s="266">
        <v>4325</v>
      </c>
      <c r="W146" s="265">
        <f>AVERAGE(T146,U146,V146)</f>
        <v>4275</v>
      </c>
      <c r="X146" s="265">
        <f t="shared" si="46"/>
        <v>613.39220731926491</v>
      </c>
      <c r="Y146" s="264">
        <f>+X146/W146</f>
        <v>0.14348355726766432</v>
      </c>
    </row>
    <row r="147" spans="1:26" ht="130.5" customHeight="1">
      <c r="A147" s="7">
        <v>85</v>
      </c>
      <c r="B147" s="19" t="s">
        <v>225</v>
      </c>
      <c r="C147" s="19" t="s">
        <v>226</v>
      </c>
      <c r="D147" s="220" t="s">
        <v>29</v>
      </c>
      <c r="E147" s="19">
        <v>20</v>
      </c>
      <c r="F147" s="19" t="s">
        <v>29</v>
      </c>
      <c r="G147" s="19" t="s">
        <v>29</v>
      </c>
      <c r="H147" s="225">
        <v>7000000</v>
      </c>
      <c r="I147" s="225">
        <f>E147*H147</f>
        <v>140000000</v>
      </c>
      <c r="J147" s="177">
        <f>I147</f>
        <v>140000000</v>
      </c>
      <c r="T147" s="265">
        <v>0</v>
      </c>
      <c r="U147" s="265">
        <v>0</v>
      </c>
      <c r="V147" s="265">
        <v>0</v>
      </c>
      <c r="W147" s="265">
        <f>AVERAGE(T147,U147,V147)</f>
        <v>0</v>
      </c>
      <c r="X147" s="265">
        <f t="shared" ref="X147:X198" si="47">_xlfn.STDEV.P(T147,U147,V147)</f>
        <v>0</v>
      </c>
      <c r="Y147" s="264">
        <v>0</v>
      </c>
    </row>
    <row r="148" spans="1:26" ht="101.25" customHeight="1">
      <c r="A148" s="7">
        <v>86</v>
      </c>
      <c r="B148" s="550" t="s">
        <v>227</v>
      </c>
      <c r="C148" s="45" t="s">
        <v>49</v>
      </c>
      <c r="D148" s="74">
        <v>99</v>
      </c>
      <c r="E148" s="19">
        <v>70</v>
      </c>
      <c r="F148" s="7" t="s">
        <v>29</v>
      </c>
      <c r="G148" s="19" t="s">
        <v>29</v>
      </c>
      <c r="H148" s="225">
        <v>14598</v>
      </c>
      <c r="I148" s="225">
        <f>H148*E148</f>
        <v>1021860</v>
      </c>
      <c r="J148" s="177">
        <f>I148</f>
        <v>1021860</v>
      </c>
      <c r="T148" s="265">
        <v>0</v>
      </c>
      <c r="U148" s="265">
        <v>0</v>
      </c>
      <c r="V148" s="265">
        <v>0</v>
      </c>
      <c r="W148" s="265">
        <f>AVERAGE(T148,U148,V148)</f>
        <v>0</v>
      </c>
      <c r="X148" s="265">
        <f t="shared" si="47"/>
        <v>0</v>
      </c>
      <c r="Y148" s="264">
        <v>0</v>
      </c>
    </row>
    <row r="149" spans="1:26" ht="79.2">
      <c r="A149" s="7">
        <v>87</v>
      </c>
      <c r="B149" s="19" t="s">
        <v>228</v>
      </c>
      <c r="C149" s="19" t="s">
        <v>229</v>
      </c>
      <c r="D149" s="220" t="s">
        <v>29</v>
      </c>
      <c r="E149" s="19">
        <v>1</v>
      </c>
      <c r="F149" s="7">
        <v>3</v>
      </c>
      <c r="G149" s="19" t="s">
        <v>230</v>
      </c>
      <c r="H149" s="225">
        <v>4826667</v>
      </c>
      <c r="I149" s="225">
        <f>H149*F149*E149</f>
        <v>14480001</v>
      </c>
      <c r="J149" s="177">
        <f>I149</f>
        <v>14480001</v>
      </c>
      <c r="T149" s="265">
        <v>4500000</v>
      </c>
      <c r="U149" s="265">
        <v>5000000</v>
      </c>
      <c r="V149" s="265">
        <v>4980000</v>
      </c>
      <c r="W149" s="265">
        <f>AVERAGE(T149,U149,V149)</f>
        <v>4826666.666666667</v>
      </c>
      <c r="X149" s="265">
        <f t="shared" si="47"/>
        <v>231132.47764479622</v>
      </c>
      <c r="Y149" s="139">
        <f>+X149/W149</f>
        <v>4.7886563047955015E-2</v>
      </c>
    </row>
    <row r="150" spans="1:26" ht="13.2">
      <c r="A150" s="603" t="s">
        <v>93</v>
      </c>
      <c r="B150" s="604"/>
      <c r="C150" s="604"/>
      <c r="D150" s="604"/>
      <c r="E150" s="604"/>
      <c r="F150" s="604"/>
      <c r="G150" s="604"/>
      <c r="H150" s="605"/>
      <c r="I150" s="322">
        <f>SUM(I145:I149)</f>
        <v>156339761</v>
      </c>
      <c r="J150" s="237">
        <f>SUM(J145:J149)</f>
        <v>156339761</v>
      </c>
      <c r="K150" s="24"/>
    </row>
    <row r="151" spans="1:26" ht="13.2">
      <c r="A151" s="595" t="s">
        <v>231</v>
      </c>
      <c r="B151" s="596"/>
      <c r="C151" s="596"/>
      <c r="D151" s="596"/>
      <c r="E151" s="596"/>
      <c r="F151" s="596"/>
      <c r="G151" s="596"/>
      <c r="H151" s="597"/>
      <c r="I151" s="320">
        <f>I78+I91+I111+I124+I133+I142+I150</f>
        <v>936835532.64999998</v>
      </c>
      <c r="J151" s="121">
        <f>J150+J142+J133+J124+J111+J91+J78</f>
        <v>936835532.64999998</v>
      </c>
      <c r="M151" s="499"/>
    </row>
    <row r="152" spans="1:26" ht="13.2">
      <c r="A152" s="724" t="s">
        <v>232</v>
      </c>
      <c r="B152" s="717"/>
      <c r="C152" s="717"/>
      <c r="D152" s="717"/>
      <c r="E152" s="717"/>
      <c r="F152" s="717"/>
      <c r="G152" s="717"/>
      <c r="H152" s="717"/>
      <c r="I152" s="717"/>
      <c r="J152" s="718"/>
    </row>
    <row r="153" spans="1:26" s="277" customFormat="1" ht="26.1" customHeight="1">
      <c r="A153" s="760" t="s">
        <v>233</v>
      </c>
      <c r="B153" s="656"/>
      <c r="C153" s="656"/>
      <c r="D153" s="656"/>
      <c r="E153" s="656"/>
      <c r="F153" s="656"/>
      <c r="G153" s="656"/>
      <c r="H153" s="656"/>
      <c r="I153" s="656"/>
      <c r="J153" s="656"/>
      <c r="T153" s="725" t="s">
        <v>6</v>
      </c>
      <c r="U153" s="726"/>
      <c r="V153" s="726"/>
      <c r="W153" s="726"/>
      <c r="X153" s="726"/>
      <c r="Y153" s="727"/>
    </row>
    <row r="154" spans="1:26" s="277" customFormat="1" ht="39.6">
      <c r="A154" s="69" t="s">
        <v>7</v>
      </c>
      <c r="B154" s="70" t="s">
        <v>8</v>
      </c>
      <c r="C154" s="70" t="s">
        <v>9</v>
      </c>
      <c r="D154" s="353" t="s">
        <v>10</v>
      </c>
      <c r="E154" s="70" t="s">
        <v>11</v>
      </c>
      <c r="F154" s="70" t="s">
        <v>12</v>
      </c>
      <c r="G154" s="69" t="s">
        <v>13</v>
      </c>
      <c r="H154" s="314" t="s">
        <v>14</v>
      </c>
      <c r="I154" s="314" t="s">
        <v>15</v>
      </c>
      <c r="J154" s="69" t="s">
        <v>16</v>
      </c>
      <c r="L154" s="277">
        <v>100</v>
      </c>
      <c r="T154" s="461" t="s">
        <v>19</v>
      </c>
      <c r="U154" s="462" t="s">
        <v>20</v>
      </c>
      <c r="V154" s="267" t="s">
        <v>21</v>
      </c>
      <c r="W154" s="522" t="s">
        <v>22</v>
      </c>
      <c r="X154" s="523" t="s">
        <v>23</v>
      </c>
      <c r="Y154" s="523" t="s">
        <v>24</v>
      </c>
      <c r="Z154" s="277">
        <v>100</v>
      </c>
    </row>
    <row r="155" spans="1:26" s="277" customFormat="1" ht="82.5" customHeight="1">
      <c r="A155" s="81">
        <v>88</v>
      </c>
      <c r="B155" s="546" t="s">
        <v>234</v>
      </c>
      <c r="C155" s="367" t="s">
        <v>235</v>
      </c>
      <c r="D155" s="366" t="s">
        <v>218</v>
      </c>
      <c r="E155" s="20">
        <v>1</v>
      </c>
      <c r="F155" s="95">
        <v>51</v>
      </c>
      <c r="G155" s="95" t="s">
        <v>108</v>
      </c>
      <c r="H155" s="342">
        <v>70667</v>
      </c>
      <c r="I155" s="315">
        <f>H155*F155*E155</f>
        <v>3604017</v>
      </c>
      <c r="J155" s="21">
        <f>I155</f>
        <v>3604017</v>
      </c>
      <c r="T155" s="265">
        <v>69000</v>
      </c>
      <c r="U155" s="265">
        <v>73000</v>
      </c>
      <c r="V155" s="265">
        <v>70000</v>
      </c>
      <c r="W155" s="265">
        <f>AVERAGE(T155,U155,V155)</f>
        <v>70666.666666666672</v>
      </c>
      <c r="X155" s="265">
        <f t="shared" si="47"/>
        <v>1699.6731711975949</v>
      </c>
      <c r="Y155" s="264">
        <f>+X155/W155</f>
        <v>2.4051978837701812E-2</v>
      </c>
    </row>
    <row r="156" spans="1:26" s="277" customFormat="1" ht="66">
      <c r="A156" s="130">
        <v>89</v>
      </c>
      <c r="B156" s="547" t="s">
        <v>234</v>
      </c>
      <c r="C156" s="478" t="s">
        <v>236</v>
      </c>
      <c r="D156" s="476" t="s">
        <v>218</v>
      </c>
      <c r="E156" s="166">
        <v>1</v>
      </c>
      <c r="F156" s="540">
        <v>12</v>
      </c>
      <c r="G156" s="95" t="s">
        <v>108</v>
      </c>
      <c r="H156" s="342">
        <v>70667</v>
      </c>
      <c r="I156" s="315">
        <f>H156*F156*E156</f>
        <v>848004</v>
      </c>
      <c r="J156" s="21">
        <f>I156</f>
        <v>848004</v>
      </c>
      <c r="T156" s="265">
        <v>69000</v>
      </c>
      <c r="U156" s="265">
        <v>73000</v>
      </c>
      <c r="V156" s="265">
        <v>70000</v>
      </c>
      <c r="W156" s="265">
        <f>AVERAGE(T156,U156,V156)</f>
        <v>70666.666666666672</v>
      </c>
      <c r="X156" s="265">
        <f t="shared" ref="X156:X160" si="48">_xlfn.STDEV.P(T156,U156,V156)</f>
        <v>1699.6731711975949</v>
      </c>
      <c r="Y156" s="264">
        <f>+X156/W156</f>
        <v>2.4051978837701812E-2</v>
      </c>
    </row>
    <row r="157" spans="1:26" ht="51.75" customHeight="1">
      <c r="A157" s="16">
        <v>90</v>
      </c>
      <c r="B157" s="548" t="s">
        <v>237</v>
      </c>
      <c r="C157" s="220" t="s">
        <v>186</v>
      </c>
      <c r="D157" s="354">
        <v>100</v>
      </c>
      <c r="E157" s="554">
        <v>800</v>
      </c>
      <c r="F157" s="13" t="s">
        <v>29</v>
      </c>
      <c r="G157" s="13" t="s">
        <v>204</v>
      </c>
      <c r="H157" s="197">
        <v>22500</v>
      </c>
      <c r="I157" s="225">
        <f>H157*E157</f>
        <v>18000000</v>
      </c>
      <c r="J157" s="6">
        <f>I157</f>
        <v>18000000</v>
      </c>
      <c r="T157" s="266">
        <v>21500</v>
      </c>
      <c r="U157" s="266">
        <v>24000</v>
      </c>
      <c r="V157" s="266">
        <v>22000</v>
      </c>
      <c r="W157" s="265">
        <f t="shared" ref="W157" si="49">AVERAGE(T157,U157,V157)</f>
        <v>22500</v>
      </c>
      <c r="X157" s="265">
        <f t="shared" si="48"/>
        <v>1080.1234497346434</v>
      </c>
      <c r="Y157" s="264">
        <f t="shared" ref="Y157:Y158" si="50">+X157/W157</f>
        <v>4.8005486654873038E-2</v>
      </c>
    </row>
    <row r="158" spans="1:26" ht="65.25" customHeight="1">
      <c r="A158" s="81">
        <v>91</v>
      </c>
      <c r="B158" s="23" t="s">
        <v>62</v>
      </c>
      <c r="C158" s="220" t="s">
        <v>63</v>
      </c>
      <c r="D158" s="232">
        <v>116</v>
      </c>
      <c r="E158" s="2">
        <v>1</v>
      </c>
      <c r="F158" s="13">
        <v>1</v>
      </c>
      <c r="G158" s="13" t="s">
        <v>45</v>
      </c>
      <c r="H158" s="197">
        <v>728333</v>
      </c>
      <c r="I158" s="225">
        <f>H158*F158*E158</f>
        <v>728333</v>
      </c>
      <c r="J158" s="6">
        <f>I158</f>
        <v>728333</v>
      </c>
      <c r="T158" s="265">
        <v>617000</v>
      </c>
      <c r="U158" s="265">
        <v>950000</v>
      </c>
      <c r="V158" s="265">
        <v>618000</v>
      </c>
      <c r="W158" s="265">
        <f>AVERAGE(T158,U158,V158)</f>
        <v>728333.33333333337</v>
      </c>
      <c r="X158" s="265">
        <f t="shared" si="48"/>
        <v>156742.53482135033</v>
      </c>
      <c r="Y158" s="264">
        <f t="shared" si="50"/>
        <v>0.2152071416311446</v>
      </c>
    </row>
    <row r="159" spans="1:26" ht="26.4">
      <c r="A159" s="130">
        <v>92</v>
      </c>
      <c r="B159" s="547" t="s">
        <v>238</v>
      </c>
      <c r="C159" s="220" t="s">
        <v>207</v>
      </c>
      <c r="D159" s="355" t="s">
        <v>239</v>
      </c>
      <c r="E159" s="72">
        <v>2</v>
      </c>
      <c r="F159" s="13">
        <v>1</v>
      </c>
      <c r="G159" s="13" t="s">
        <v>45</v>
      </c>
      <c r="H159" s="318">
        <v>446333</v>
      </c>
      <c r="I159" s="225">
        <f>H159*E159*F159</f>
        <v>892666</v>
      </c>
      <c r="J159" s="6">
        <f t="shared" ref="J159" si="51">I159</f>
        <v>892666</v>
      </c>
      <c r="T159" s="265">
        <v>399000</v>
      </c>
      <c r="U159" s="265">
        <v>490000</v>
      </c>
      <c r="V159" s="265">
        <v>450000</v>
      </c>
      <c r="W159" s="265">
        <f>AVERAGE(T159,U159,V159)</f>
        <v>446333.33333333331</v>
      </c>
      <c r="X159" s="265">
        <f t="shared" si="48"/>
        <v>37240.957142491505</v>
      </c>
      <c r="Y159" s="264">
        <f>+X159/W159</f>
        <v>8.3437544008569467E-2</v>
      </c>
    </row>
    <row r="160" spans="1:26" ht="66">
      <c r="A160" s="16">
        <v>93</v>
      </c>
      <c r="B160" s="546" t="s">
        <v>234</v>
      </c>
      <c r="C160" s="479" t="s">
        <v>240</v>
      </c>
      <c r="D160" s="476" t="s">
        <v>218</v>
      </c>
      <c r="E160" s="139">
        <v>1</v>
      </c>
      <c r="F160" s="564">
        <v>13</v>
      </c>
      <c r="G160" s="95" t="s">
        <v>108</v>
      </c>
      <c r="H160" s="221">
        <v>70667</v>
      </c>
      <c r="I160" s="225">
        <f>H160*F160*E160</f>
        <v>918671</v>
      </c>
      <c r="J160" s="6">
        <f>I160</f>
        <v>918671</v>
      </c>
      <c r="T160" s="265">
        <v>69000</v>
      </c>
      <c r="U160" s="265">
        <v>73000</v>
      </c>
      <c r="V160" s="265">
        <v>70000</v>
      </c>
      <c r="W160" s="265">
        <f>AVERAGE(T160,U160,V160)</f>
        <v>70666.666666666672</v>
      </c>
      <c r="X160" s="265">
        <f t="shared" si="48"/>
        <v>1699.6731711975949</v>
      </c>
      <c r="Y160" s="264">
        <f>+X160/W160</f>
        <v>2.4051978837701812E-2</v>
      </c>
    </row>
    <row r="161" spans="1:26" ht="66">
      <c r="A161" s="81">
        <v>94</v>
      </c>
      <c r="B161" s="547" t="s">
        <v>234</v>
      </c>
      <c r="C161" s="476" t="s">
        <v>241</v>
      </c>
      <c r="D161" s="566" t="s">
        <v>218</v>
      </c>
      <c r="E161" s="139">
        <v>1</v>
      </c>
      <c r="F161" s="564">
        <v>13</v>
      </c>
      <c r="G161" s="95" t="s">
        <v>108</v>
      </c>
      <c r="H161" s="221">
        <v>76758</v>
      </c>
      <c r="I161" s="225">
        <f>H161*F161*E161</f>
        <v>997854</v>
      </c>
      <c r="J161" s="111">
        <f>I161</f>
        <v>997854</v>
      </c>
      <c r="T161" s="265">
        <v>69000</v>
      </c>
      <c r="U161" s="265">
        <v>73000</v>
      </c>
      <c r="V161" s="265">
        <v>70000</v>
      </c>
      <c r="W161" s="265">
        <f>AVERAGE(T161,U161,V161)</f>
        <v>70666.666666666672</v>
      </c>
      <c r="X161" s="265">
        <f t="shared" ref="X161" si="52">_xlfn.STDEV.P(T161,U161,V161)</f>
        <v>1699.6731711975949</v>
      </c>
      <c r="Y161" s="264">
        <f>+X161/W161</f>
        <v>2.4051978837701812E-2</v>
      </c>
    </row>
    <row r="162" spans="1:26" ht="60" customHeight="1">
      <c r="A162" s="81">
        <v>95</v>
      </c>
      <c r="B162" s="547" t="s">
        <v>55</v>
      </c>
      <c r="C162" s="220" t="s">
        <v>242</v>
      </c>
      <c r="D162" s="220" t="s">
        <v>29</v>
      </c>
      <c r="E162" s="565">
        <v>1</v>
      </c>
      <c r="F162" s="5" t="s">
        <v>55</v>
      </c>
      <c r="G162" s="4" t="s">
        <v>55</v>
      </c>
      <c r="H162" s="221">
        <v>2000000</v>
      </c>
      <c r="I162" s="221">
        <f>H162*E162</f>
        <v>2000000</v>
      </c>
      <c r="J162" s="99">
        <f>I162</f>
        <v>2000000</v>
      </c>
      <c r="T162" s="265">
        <v>0</v>
      </c>
      <c r="U162" s="265">
        <v>0</v>
      </c>
      <c r="V162" s="265">
        <v>0</v>
      </c>
      <c r="W162" s="272">
        <v>0</v>
      </c>
      <c r="X162" s="265">
        <f t="shared" si="47"/>
        <v>0</v>
      </c>
      <c r="Y162" s="264">
        <v>0</v>
      </c>
    </row>
    <row r="163" spans="1:26" ht="90.75" customHeight="1">
      <c r="A163" s="683">
        <v>96</v>
      </c>
      <c r="B163" s="749" t="s">
        <v>243</v>
      </c>
      <c r="C163" s="679" t="s">
        <v>244</v>
      </c>
      <c r="D163" s="679" t="s">
        <v>29</v>
      </c>
      <c r="E163" s="674">
        <v>100</v>
      </c>
      <c r="F163" s="666" t="s">
        <v>29</v>
      </c>
      <c r="G163" s="686" t="s">
        <v>51</v>
      </c>
      <c r="H163" s="689">
        <v>124333</v>
      </c>
      <c r="I163" s="757">
        <f>H163*E163</f>
        <v>12433300</v>
      </c>
      <c r="J163" s="746">
        <f>I163</f>
        <v>12433300</v>
      </c>
      <c r="T163" s="751">
        <v>123000</v>
      </c>
      <c r="U163" s="751">
        <v>126000</v>
      </c>
      <c r="V163" s="751">
        <v>124000</v>
      </c>
      <c r="W163" s="751">
        <f>AVERAGE(T163,U163,V163)</f>
        <v>124333.33333333333</v>
      </c>
      <c r="X163" s="751">
        <f t="shared" si="47"/>
        <v>1247.2191289246473</v>
      </c>
      <c r="Y163" s="754">
        <f>+X163/W163</f>
        <v>1.0031253047651319E-2</v>
      </c>
    </row>
    <row r="164" spans="1:26" ht="13.2">
      <c r="A164" s="684"/>
      <c r="B164" s="750"/>
      <c r="C164" s="680"/>
      <c r="D164" s="680"/>
      <c r="E164" s="675"/>
      <c r="F164" s="667"/>
      <c r="G164" s="687"/>
      <c r="H164" s="690"/>
      <c r="I164" s="758"/>
      <c r="J164" s="747"/>
      <c r="T164" s="752"/>
      <c r="U164" s="752"/>
      <c r="V164" s="752"/>
      <c r="W164" s="752"/>
      <c r="X164" s="752"/>
      <c r="Y164" s="755"/>
    </row>
    <row r="165" spans="1:26" ht="13.2">
      <c r="A165" s="684"/>
      <c r="B165" s="750"/>
      <c r="C165" s="680"/>
      <c r="D165" s="680"/>
      <c r="E165" s="675"/>
      <c r="F165" s="667"/>
      <c r="G165" s="687"/>
      <c r="H165" s="690"/>
      <c r="I165" s="758"/>
      <c r="J165" s="747"/>
      <c r="T165" s="752"/>
      <c r="U165" s="752"/>
      <c r="V165" s="752"/>
      <c r="W165" s="752"/>
      <c r="X165" s="752"/>
      <c r="Y165" s="755"/>
    </row>
    <row r="166" spans="1:26" ht="169.2" customHeight="1">
      <c r="A166" s="685"/>
      <c r="B166" s="750"/>
      <c r="C166" s="681"/>
      <c r="D166" s="681"/>
      <c r="E166" s="682"/>
      <c r="F166" s="668"/>
      <c r="G166" s="688"/>
      <c r="H166" s="691"/>
      <c r="I166" s="759"/>
      <c r="J166" s="748"/>
      <c r="T166" s="753"/>
      <c r="U166" s="753"/>
      <c r="V166" s="753"/>
      <c r="W166" s="753"/>
      <c r="X166" s="753"/>
      <c r="Y166" s="756"/>
    </row>
    <row r="167" spans="1:26" ht="57.75" customHeight="1">
      <c r="A167" s="16">
        <v>97</v>
      </c>
      <c r="B167" s="549" t="s">
        <v>245</v>
      </c>
      <c r="C167" s="74" t="s">
        <v>246</v>
      </c>
      <c r="D167" s="220">
        <v>101</v>
      </c>
      <c r="E167" s="154">
        <v>100</v>
      </c>
      <c r="F167" s="5" t="s">
        <v>29</v>
      </c>
      <c r="G167" s="4" t="s">
        <v>51</v>
      </c>
      <c r="H167" s="221">
        <v>27798</v>
      </c>
      <c r="I167" s="225">
        <f>H167*E167</f>
        <v>2779800</v>
      </c>
      <c r="J167" s="6">
        <f>I167</f>
        <v>2779800</v>
      </c>
      <c r="T167" s="265">
        <v>24000</v>
      </c>
      <c r="U167" s="265">
        <v>30960</v>
      </c>
      <c r="V167" s="265">
        <v>28434</v>
      </c>
      <c r="W167" s="265">
        <f>AVERAGE(T167,U167,V167)</f>
        <v>27798</v>
      </c>
      <c r="X167" s="265">
        <f t="shared" si="47"/>
        <v>2876.777363648428</v>
      </c>
    </row>
    <row r="168" spans="1:26" ht="51" customHeight="1">
      <c r="A168" s="156">
        <v>98</v>
      </c>
      <c r="B168" s="31" t="s">
        <v>55</v>
      </c>
      <c r="C168" s="74" t="s">
        <v>247</v>
      </c>
      <c r="D168" s="220" t="s">
        <v>29</v>
      </c>
      <c r="E168" s="154">
        <v>1</v>
      </c>
      <c r="F168" s="5" t="s">
        <v>55</v>
      </c>
      <c r="G168" s="4" t="s">
        <v>55</v>
      </c>
      <c r="H168" s="225">
        <v>2000000</v>
      </c>
      <c r="I168" s="225">
        <f>H168*E168</f>
        <v>2000000</v>
      </c>
      <c r="J168" s="6">
        <f>I168</f>
        <v>2000000</v>
      </c>
      <c r="T168" s="265">
        <v>0</v>
      </c>
      <c r="U168" s="265">
        <v>0</v>
      </c>
      <c r="V168" s="265">
        <v>0</v>
      </c>
      <c r="W168" s="265">
        <v>0</v>
      </c>
      <c r="X168" s="265">
        <f t="shared" si="47"/>
        <v>0</v>
      </c>
      <c r="Y168" s="264">
        <f>+X168/W167</f>
        <v>0</v>
      </c>
    </row>
    <row r="169" spans="1:26" ht="12.75" customHeight="1">
      <c r="A169" s="159"/>
      <c r="B169" s="160"/>
      <c r="C169" s="160"/>
      <c r="D169" s="368"/>
      <c r="E169" s="160"/>
      <c r="F169" s="160"/>
      <c r="G169" s="160"/>
      <c r="H169" s="258"/>
      <c r="I169" s="223">
        <f>SUM(I155:I168)</f>
        <v>45202645</v>
      </c>
      <c r="J169" s="121">
        <f>SUM(J155:J168)</f>
        <v>45202645</v>
      </c>
    </row>
    <row r="170" spans="1:26" ht="13.2">
      <c r="A170" s="724" t="s">
        <v>248</v>
      </c>
      <c r="B170" s="739"/>
      <c r="C170" s="717"/>
      <c r="D170" s="717"/>
      <c r="E170" s="717"/>
      <c r="F170" s="717"/>
      <c r="G170" s="717"/>
      <c r="H170" s="717"/>
      <c r="I170" s="739"/>
      <c r="J170" s="740"/>
      <c r="T170" s="725" t="s">
        <v>6</v>
      </c>
      <c r="U170" s="726"/>
      <c r="V170" s="726"/>
      <c r="W170" s="726"/>
      <c r="X170" s="726"/>
      <c r="Y170" s="727"/>
    </row>
    <row r="171" spans="1:26" ht="39.6">
      <c r="A171" s="89" t="s">
        <v>7</v>
      </c>
      <c r="B171" s="90" t="s">
        <v>8</v>
      </c>
      <c r="C171" s="90" t="s">
        <v>9</v>
      </c>
      <c r="D171" s="364" t="s">
        <v>10</v>
      </c>
      <c r="E171" s="90" t="s">
        <v>11</v>
      </c>
      <c r="F171" s="90" t="s">
        <v>12</v>
      </c>
      <c r="G171" s="89" t="s">
        <v>13</v>
      </c>
      <c r="H171" s="325" t="s">
        <v>14</v>
      </c>
      <c r="I171" s="325" t="s">
        <v>15</v>
      </c>
      <c r="J171" s="91" t="s">
        <v>16</v>
      </c>
      <c r="L171" s="24">
        <v>60</v>
      </c>
      <c r="T171" s="269" t="s">
        <v>19</v>
      </c>
      <c r="U171" s="462" t="s">
        <v>20</v>
      </c>
      <c r="V171" s="267" t="s">
        <v>21</v>
      </c>
      <c r="W171" s="522" t="s">
        <v>22</v>
      </c>
      <c r="X171" s="531" t="s">
        <v>23</v>
      </c>
      <c r="Y171" s="531" t="s">
        <v>24</v>
      </c>
      <c r="Z171" s="24">
        <v>60</v>
      </c>
    </row>
    <row r="172" spans="1:26" ht="248.25" customHeight="1">
      <c r="A172" s="2">
        <v>99</v>
      </c>
      <c r="B172" s="19" t="s">
        <v>55</v>
      </c>
      <c r="C172" s="220" t="s">
        <v>249</v>
      </c>
      <c r="D172" s="232" t="s">
        <v>55</v>
      </c>
      <c r="E172" s="2">
        <v>1</v>
      </c>
      <c r="F172" s="13" t="s">
        <v>29</v>
      </c>
      <c r="G172" s="13" t="s">
        <v>55</v>
      </c>
      <c r="H172" s="197">
        <v>30000000</v>
      </c>
      <c r="I172" s="225">
        <f>H172*E172</f>
        <v>30000000</v>
      </c>
      <c r="J172" s="6">
        <f>I172</f>
        <v>30000000</v>
      </c>
      <c r="T172" s="265">
        <v>0</v>
      </c>
      <c r="U172" s="265">
        <v>0</v>
      </c>
      <c r="V172" s="265">
        <v>0</v>
      </c>
      <c r="W172" s="265">
        <v>0</v>
      </c>
      <c r="X172" s="265">
        <f t="shared" si="47"/>
        <v>0</v>
      </c>
      <c r="Y172" s="264">
        <v>0</v>
      </c>
    </row>
    <row r="173" spans="1:26" ht="13.2">
      <c r="A173" s="603" t="s">
        <v>93</v>
      </c>
      <c r="B173" s="604"/>
      <c r="C173" s="604"/>
      <c r="D173" s="604"/>
      <c r="E173" s="604"/>
      <c r="F173" s="604"/>
      <c r="G173" s="604"/>
      <c r="H173" s="605"/>
      <c r="I173" s="223">
        <f>SUM(I172:I172)</f>
        <v>30000000</v>
      </c>
      <c r="J173" s="121">
        <f>SUM(J172:J172)</f>
        <v>30000000</v>
      </c>
    </row>
    <row r="174" spans="1:26" ht="13.2">
      <c r="A174" s="724" t="s">
        <v>250</v>
      </c>
      <c r="B174" s="717"/>
      <c r="C174" s="717"/>
      <c r="D174" s="717"/>
      <c r="E174" s="717"/>
      <c r="F174" s="717"/>
      <c r="G174" s="717"/>
      <c r="H174" s="717"/>
      <c r="I174" s="717"/>
      <c r="J174" s="718"/>
      <c r="T174" s="725" t="s">
        <v>6</v>
      </c>
      <c r="U174" s="726"/>
      <c r="V174" s="726"/>
      <c r="W174" s="726"/>
      <c r="X174" s="726"/>
      <c r="Y174" s="727"/>
    </row>
    <row r="175" spans="1:26" ht="39.6">
      <c r="A175" s="69" t="s">
        <v>7</v>
      </c>
      <c r="B175" s="70" t="s">
        <v>8</v>
      </c>
      <c r="C175" s="70" t="s">
        <v>9</v>
      </c>
      <c r="D175" s="353" t="s">
        <v>10</v>
      </c>
      <c r="E175" s="70" t="s">
        <v>11</v>
      </c>
      <c r="F175" s="70" t="s">
        <v>12</v>
      </c>
      <c r="G175" s="69" t="s">
        <v>13</v>
      </c>
      <c r="H175" s="314" t="s">
        <v>14</v>
      </c>
      <c r="I175" s="314" t="s">
        <v>15</v>
      </c>
      <c r="J175" s="71" t="s">
        <v>16</v>
      </c>
      <c r="L175" s="24">
        <v>150</v>
      </c>
      <c r="T175" s="269" t="s">
        <v>19</v>
      </c>
      <c r="U175" s="462" t="s">
        <v>20</v>
      </c>
      <c r="V175" s="267" t="s">
        <v>21</v>
      </c>
      <c r="W175" s="522" t="s">
        <v>22</v>
      </c>
      <c r="X175" s="523" t="s">
        <v>23</v>
      </c>
      <c r="Y175" s="523" t="s">
        <v>24</v>
      </c>
      <c r="Z175" s="24">
        <v>150</v>
      </c>
    </row>
    <row r="176" spans="1:26" ht="26.4">
      <c r="A176" s="157">
        <v>100</v>
      </c>
      <c r="B176" s="19" t="s">
        <v>251</v>
      </c>
      <c r="C176" s="220" t="s">
        <v>252</v>
      </c>
      <c r="D176" s="232">
        <v>32</v>
      </c>
      <c r="E176" s="2">
        <v>150</v>
      </c>
      <c r="F176" s="13" t="s">
        <v>29</v>
      </c>
      <c r="G176" s="13" t="s">
        <v>204</v>
      </c>
      <c r="H176" s="197">
        <v>3886</v>
      </c>
      <c r="I176" s="225">
        <f>H176*E176</f>
        <v>582900</v>
      </c>
      <c r="J176" s="6">
        <f t="shared" ref="J176:J186" si="53">I176</f>
        <v>582900</v>
      </c>
      <c r="T176" s="265">
        <v>3480</v>
      </c>
      <c r="U176" s="265">
        <v>4176</v>
      </c>
      <c r="V176" s="265">
        <v>4002</v>
      </c>
      <c r="W176" s="265">
        <f>AVERAGE(T176,U176,V176)</f>
        <v>3886</v>
      </c>
      <c r="X176" s="265">
        <f>_xlfn.STDEV.P(T176,U176,V176)</f>
        <v>295.7431317883815</v>
      </c>
      <c r="Y176" s="264">
        <f>+X176/W176</f>
        <v>7.6104768859593802E-2</v>
      </c>
    </row>
    <row r="177" spans="1:26" ht="81.75" customHeight="1">
      <c r="A177" s="157">
        <v>101</v>
      </c>
      <c r="B177" s="110" t="s">
        <v>253</v>
      </c>
      <c r="C177" s="220" t="s">
        <v>254</v>
      </c>
      <c r="D177" s="233">
        <v>31</v>
      </c>
      <c r="E177" s="2">
        <v>150</v>
      </c>
      <c r="F177" s="13" t="s">
        <v>29</v>
      </c>
      <c r="G177" s="13" t="s">
        <v>204</v>
      </c>
      <c r="H177" s="197">
        <v>61362</v>
      </c>
      <c r="I177" s="225">
        <f>H177*E177</f>
        <v>9204300</v>
      </c>
      <c r="J177" s="6">
        <f t="shared" si="53"/>
        <v>9204300</v>
      </c>
      <c r="T177" s="265">
        <v>50000</v>
      </c>
      <c r="U177" s="265">
        <v>65000</v>
      </c>
      <c r="V177" s="265">
        <v>69086</v>
      </c>
      <c r="W177" s="265">
        <f>AVERAGE(T177,U177,V177)</f>
        <v>61362</v>
      </c>
      <c r="X177" s="265">
        <f t="shared" ref="X177" si="54">_xlfn.STDEV.P(T177,U177,V177)</f>
        <v>8205.4913320288142</v>
      </c>
      <c r="Y177" s="264">
        <f>+X177/W177</f>
        <v>0.13372268394167097</v>
      </c>
    </row>
    <row r="178" spans="1:26" ht="39.6">
      <c r="A178" s="157">
        <v>102</v>
      </c>
      <c r="B178" s="110" t="s">
        <v>255</v>
      </c>
      <c r="C178" s="357" t="s">
        <v>176</v>
      </c>
      <c r="D178" s="233">
        <v>38</v>
      </c>
      <c r="E178" s="2">
        <v>150</v>
      </c>
      <c r="F178" s="13" t="s">
        <v>29</v>
      </c>
      <c r="G178" s="13" t="s">
        <v>204</v>
      </c>
      <c r="H178" s="197">
        <v>18540</v>
      </c>
      <c r="I178" s="225">
        <f>H178*E178</f>
        <v>2781000</v>
      </c>
      <c r="J178" s="6">
        <f t="shared" si="53"/>
        <v>2781000</v>
      </c>
      <c r="T178" s="265">
        <v>20000</v>
      </c>
      <c r="U178" s="265">
        <v>16000</v>
      </c>
      <c r="V178" s="265">
        <v>19619</v>
      </c>
      <c r="W178" s="265">
        <f t="shared" ref="W178:W185" si="55">AVERAGE(T178,U178,V178)</f>
        <v>18539.666666666668</v>
      </c>
      <c r="X178" s="265">
        <f t="shared" ref="X178:X185" si="56">_xlfn.STDEV.P(T178,U178,V178)</f>
        <v>1802.5390117522807</v>
      </c>
      <c r="Y178" s="264">
        <f t="shared" ref="Y178:Y185" si="57">+X178/W178</f>
        <v>9.7226074457592584E-2</v>
      </c>
    </row>
    <row r="179" spans="1:26" ht="66">
      <c r="A179" s="157">
        <v>103</v>
      </c>
      <c r="B179" s="532" t="s">
        <v>234</v>
      </c>
      <c r="C179" s="45" t="s">
        <v>256</v>
      </c>
      <c r="D179" s="474" t="s">
        <v>218</v>
      </c>
      <c r="E179" s="154">
        <v>1</v>
      </c>
      <c r="F179" s="13">
        <v>52</v>
      </c>
      <c r="G179" s="95" t="s">
        <v>108</v>
      </c>
      <c r="H179" s="221">
        <v>70667</v>
      </c>
      <c r="I179" s="225">
        <f>H179*F179</f>
        <v>3674684</v>
      </c>
      <c r="J179" s="6">
        <f t="shared" si="53"/>
        <v>3674684</v>
      </c>
      <c r="T179" s="265">
        <v>69000</v>
      </c>
      <c r="U179" s="265">
        <v>73000</v>
      </c>
      <c r="V179" s="265">
        <v>70000</v>
      </c>
      <c r="W179" s="265">
        <f t="shared" si="55"/>
        <v>70666.666666666672</v>
      </c>
      <c r="X179" s="265">
        <f t="shared" si="56"/>
        <v>1699.6731711975949</v>
      </c>
      <c r="Y179" s="264">
        <f t="shared" si="57"/>
        <v>2.4051978837701812E-2</v>
      </c>
    </row>
    <row r="180" spans="1:26" ht="66">
      <c r="A180" s="157">
        <v>104</v>
      </c>
      <c r="B180" s="19" t="s">
        <v>234</v>
      </c>
      <c r="C180" s="541" t="s">
        <v>257</v>
      </c>
      <c r="D180" s="357" t="s">
        <v>218</v>
      </c>
      <c r="E180" s="154">
        <v>1</v>
      </c>
      <c r="F180" s="19">
        <v>20</v>
      </c>
      <c r="G180" s="95" t="s">
        <v>108</v>
      </c>
      <c r="H180" s="221">
        <v>70667</v>
      </c>
      <c r="I180" s="225">
        <f>H180*F180</f>
        <v>1413340</v>
      </c>
      <c r="J180" s="6">
        <f t="shared" si="53"/>
        <v>1413340</v>
      </c>
      <c r="T180" s="265">
        <v>69000</v>
      </c>
      <c r="U180" s="265">
        <v>73000</v>
      </c>
      <c r="V180" s="265">
        <v>70000</v>
      </c>
      <c r="W180" s="265">
        <f t="shared" ref="W180" si="58">AVERAGE(T180,U180,V180)</f>
        <v>70666.666666666672</v>
      </c>
      <c r="X180" s="265">
        <f t="shared" ref="X180" si="59">_xlfn.STDEV.P(T180,U180,V180)</f>
        <v>1699.6731711975949</v>
      </c>
      <c r="Y180" s="264">
        <f t="shared" ref="Y180" si="60">+X180/W180</f>
        <v>2.4051978837701812E-2</v>
      </c>
    </row>
    <row r="181" spans="1:26" ht="26.4">
      <c r="A181" s="157">
        <v>105</v>
      </c>
      <c r="B181" s="19" t="s">
        <v>55</v>
      </c>
      <c r="C181" s="220" t="s">
        <v>242</v>
      </c>
      <c r="D181" s="220" t="s">
        <v>29</v>
      </c>
      <c r="E181" s="154">
        <v>1</v>
      </c>
      <c r="F181" s="5" t="s">
        <v>55</v>
      </c>
      <c r="G181" s="4" t="s">
        <v>55</v>
      </c>
      <c r="H181" s="221">
        <v>2000000</v>
      </c>
      <c r="I181" s="221">
        <f>H181*E181</f>
        <v>2000000</v>
      </c>
      <c r="J181" s="6">
        <f t="shared" si="53"/>
        <v>2000000</v>
      </c>
      <c r="T181" s="265">
        <v>0</v>
      </c>
      <c r="U181" s="265">
        <v>0</v>
      </c>
      <c r="V181" s="265">
        <v>0</v>
      </c>
      <c r="W181" s="265">
        <f t="shared" si="55"/>
        <v>0</v>
      </c>
      <c r="X181" s="265">
        <f t="shared" si="56"/>
        <v>0</v>
      </c>
      <c r="Y181" s="264">
        <v>0</v>
      </c>
    </row>
    <row r="182" spans="1:26" ht="60" customHeight="1">
      <c r="A182" s="157">
        <v>106</v>
      </c>
      <c r="B182" s="23" t="s">
        <v>62</v>
      </c>
      <c r="C182" s="220" t="s">
        <v>63</v>
      </c>
      <c r="D182" s="232">
        <v>116</v>
      </c>
      <c r="E182" s="2">
        <v>1</v>
      </c>
      <c r="F182" s="13">
        <v>1</v>
      </c>
      <c r="G182" s="13" t="s">
        <v>45</v>
      </c>
      <c r="H182" s="197">
        <v>728333</v>
      </c>
      <c r="I182" s="225">
        <f>H182*F182*E182</f>
        <v>728333</v>
      </c>
      <c r="J182" s="6">
        <f t="shared" si="53"/>
        <v>728333</v>
      </c>
      <c r="T182" s="265">
        <v>617000</v>
      </c>
      <c r="U182" s="265">
        <v>950000</v>
      </c>
      <c r="V182" s="265">
        <v>618000</v>
      </c>
      <c r="W182" s="265">
        <f>AVERAGE(T182,U182,V182)</f>
        <v>728333.33333333337</v>
      </c>
      <c r="X182" s="265">
        <f t="shared" si="56"/>
        <v>156742.53482135033</v>
      </c>
      <c r="Y182" s="264">
        <f t="shared" ref="Y182" si="61">+X182/W182</f>
        <v>0.2152071416311446</v>
      </c>
    </row>
    <row r="183" spans="1:26" ht="26.4">
      <c r="A183" s="157">
        <v>107</v>
      </c>
      <c r="B183" s="19" t="s">
        <v>238</v>
      </c>
      <c r="C183" s="357" t="s">
        <v>207</v>
      </c>
      <c r="D183" s="355" t="s">
        <v>239</v>
      </c>
      <c r="E183" s="7">
        <v>2</v>
      </c>
      <c r="F183" s="13">
        <v>3</v>
      </c>
      <c r="G183" s="13" t="s">
        <v>108</v>
      </c>
      <c r="H183" s="342">
        <v>196667</v>
      </c>
      <c r="I183" s="225">
        <f>H183*F183*E183</f>
        <v>1180002</v>
      </c>
      <c r="J183" s="6">
        <f t="shared" si="53"/>
        <v>1180002</v>
      </c>
      <c r="T183" s="265">
        <v>350000</v>
      </c>
      <c r="U183" s="265">
        <v>360000</v>
      </c>
      <c r="V183" s="265">
        <v>320000</v>
      </c>
      <c r="W183" s="265">
        <f t="shared" si="55"/>
        <v>343333.33333333331</v>
      </c>
      <c r="X183" s="265">
        <f t="shared" si="56"/>
        <v>16996.73171197595</v>
      </c>
      <c r="Y183" s="264">
        <f t="shared" si="57"/>
        <v>4.9505043821289181E-2</v>
      </c>
    </row>
    <row r="184" spans="1:26" ht="39.6">
      <c r="A184" s="157">
        <v>108</v>
      </c>
      <c r="B184" s="550" t="s">
        <v>258</v>
      </c>
      <c r="C184" s="45" t="s">
        <v>49</v>
      </c>
      <c r="D184" s="241">
        <v>99</v>
      </c>
      <c r="E184" s="154">
        <v>950</v>
      </c>
      <c r="F184" s="13" t="s">
        <v>29</v>
      </c>
      <c r="G184" s="13" t="s">
        <v>204</v>
      </c>
      <c r="H184" s="197">
        <v>14598</v>
      </c>
      <c r="I184" s="225">
        <f>H184*E184</f>
        <v>13868100</v>
      </c>
      <c r="J184" s="6">
        <f t="shared" si="53"/>
        <v>13868100</v>
      </c>
      <c r="T184" s="265">
        <v>14250</v>
      </c>
      <c r="U184" s="265">
        <v>15545</v>
      </c>
      <c r="V184" s="265">
        <v>14000</v>
      </c>
      <c r="W184" s="265">
        <f>AVERAGE(T184,U184,V184)</f>
        <v>14598.333333333334</v>
      </c>
      <c r="X184" s="265">
        <f t="shared" si="56"/>
        <v>677.13038298067488</v>
      </c>
      <c r="Y184" s="264">
        <f t="shared" si="57"/>
        <v>4.6384088342094405E-2</v>
      </c>
    </row>
    <row r="185" spans="1:26" ht="47.25" customHeight="1">
      <c r="A185" s="157">
        <v>109</v>
      </c>
      <c r="B185" s="19" t="s">
        <v>259</v>
      </c>
      <c r="C185" s="95" t="s">
        <v>260</v>
      </c>
      <c r="D185" s="354">
        <v>26</v>
      </c>
      <c r="E185" s="2">
        <v>150</v>
      </c>
      <c r="F185" s="13" t="s">
        <v>29</v>
      </c>
      <c r="G185" s="13" t="s">
        <v>204</v>
      </c>
      <c r="H185" s="197">
        <v>62667</v>
      </c>
      <c r="I185" s="225">
        <f>H185*E185</f>
        <v>9400050</v>
      </c>
      <c r="J185" s="6">
        <f t="shared" si="53"/>
        <v>9400050</v>
      </c>
      <c r="T185" s="265">
        <v>60000</v>
      </c>
      <c r="U185" s="265">
        <v>70000</v>
      </c>
      <c r="V185" s="265">
        <v>58000</v>
      </c>
      <c r="W185" s="265">
        <f t="shared" si="55"/>
        <v>62666.666666666664</v>
      </c>
      <c r="X185" s="265">
        <f t="shared" si="56"/>
        <v>5249.3385826745407</v>
      </c>
      <c r="Y185" s="264">
        <f t="shared" si="57"/>
        <v>8.3766041212891607E-2</v>
      </c>
    </row>
    <row r="186" spans="1:26" ht="90" customHeight="1">
      <c r="A186" s="157">
        <v>110</v>
      </c>
      <c r="B186" s="19" t="s">
        <v>261</v>
      </c>
      <c r="C186" s="19" t="s">
        <v>262</v>
      </c>
      <c r="D186" s="220" t="s">
        <v>263</v>
      </c>
      <c r="E186" s="7">
        <v>2</v>
      </c>
      <c r="F186" s="19">
        <v>32</v>
      </c>
      <c r="G186" s="19" t="s">
        <v>108</v>
      </c>
      <c r="H186" s="221">
        <v>70667</v>
      </c>
      <c r="I186" s="225">
        <f>F186*H186*E186</f>
        <v>4522688</v>
      </c>
      <c r="J186" s="6">
        <f t="shared" si="53"/>
        <v>4522688</v>
      </c>
      <c r="T186" s="265">
        <v>69000</v>
      </c>
      <c r="U186" s="265">
        <v>73000</v>
      </c>
      <c r="V186" s="265">
        <v>70000</v>
      </c>
      <c r="W186" s="265">
        <f t="shared" ref="W186" si="62">AVERAGE(T186,U186,V186)</f>
        <v>70666.666666666672</v>
      </c>
      <c r="X186" s="265">
        <f t="shared" ref="X186" si="63">_xlfn.STDEV.P(T186,U186,V186)</f>
        <v>1699.6731711975949</v>
      </c>
      <c r="Y186" s="264">
        <f t="shared" ref="Y186" si="64">+X186/W186</f>
        <v>2.4051978837701812E-2</v>
      </c>
    </row>
    <row r="187" spans="1:26" ht="13.2">
      <c r="A187" s="603" t="s">
        <v>93</v>
      </c>
      <c r="B187" s="604"/>
      <c r="C187" s="604"/>
      <c r="D187" s="604"/>
      <c r="E187" s="604"/>
      <c r="F187" s="604"/>
      <c r="G187" s="604"/>
      <c r="H187" s="605"/>
      <c r="I187" s="320">
        <f>SUM(I176:I186)</f>
        <v>49355397</v>
      </c>
      <c r="J187" s="121">
        <f>SUM(J176:J186)</f>
        <v>49355397</v>
      </c>
    </row>
    <row r="188" spans="1:26" ht="13.2">
      <c r="A188" s="595" t="s">
        <v>264</v>
      </c>
      <c r="B188" s="596"/>
      <c r="C188" s="596"/>
      <c r="D188" s="596"/>
      <c r="E188" s="596"/>
      <c r="F188" s="596"/>
      <c r="G188" s="596"/>
      <c r="H188" s="597"/>
      <c r="I188" s="320">
        <f>I169+I173+I187</f>
        <v>124558042</v>
      </c>
      <c r="J188" s="121">
        <f>J187+J173+J169</f>
        <v>124558042</v>
      </c>
    </row>
    <row r="189" spans="1:26" ht="13.2">
      <c r="A189" s="729" t="s">
        <v>265</v>
      </c>
      <c r="B189" s="730"/>
      <c r="C189" s="730"/>
      <c r="D189" s="730"/>
      <c r="E189" s="730"/>
      <c r="F189" s="730"/>
      <c r="G189" s="730"/>
      <c r="H189" s="730"/>
      <c r="I189" s="730"/>
      <c r="J189" s="731"/>
    </row>
    <row r="190" spans="1:26" ht="13.2">
      <c r="A190" s="601" t="s">
        <v>266</v>
      </c>
      <c r="B190" s="602"/>
      <c r="C190" s="602"/>
      <c r="D190" s="602"/>
      <c r="E190" s="602"/>
      <c r="F190" s="602"/>
      <c r="G190" s="602"/>
      <c r="H190" s="602"/>
      <c r="I190" s="602"/>
      <c r="J190" s="602"/>
      <c r="K190" s="505"/>
      <c r="T190" s="725" t="s">
        <v>6</v>
      </c>
      <c r="U190" s="726"/>
      <c r="V190" s="726"/>
      <c r="W190" s="726"/>
      <c r="X190" s="726"/>
      <c r="Y190" s="727"/>
    </row>
    <row r="191" spans="1:26" ht="39.6">
      <c r="A191" s="69" t="s">
        <v>7</v>
      </c>
      <c r="B191" s="90" t="s">
        <v>8</v>
      </c>
      <c r="C191" s="90" t="s">
        <v>9</v>
      </c>
      <c r="D191" s="364" t="s">
        <v>10</v>
      </c>
      <c r="E191" s="90" t="s">
        <v>11</v>
      </c>
      <c r="F191" s="90" t="s">
        <v>12</v>
      </c>
      <c r="G191" s="89" t="s">
        <v>13</v>
      </c>
      <c r="H191" s="314" t="s">
        <v>14</v>
      </c>
      <c r="I191" s="325" t="s">
        <v>15</v>
      </c>
      <c r="J191" s="91" t="s">
        <v>16</v>
      </c>
      <c r="L191" s="24">
        <v>200</v>
      </c>
      <c r="T191" s="269" t="s">
        <v>19</v>
      </c>
      <c r="U191" s="462" t="s">
        <v>20</v>
      </c>
      <c r="V191" s="267" t="s">
        <v>21</v>
      </c>
      <c r="W191" s="522" t="s">
        <v>22</v>
      </c>
      <c r="X191" s="523" t="s">
        <v>23</v>
      </c>
      <c r="Y191" s="523" t="s">
        <v>24</v>
      </c>
      <c r="Z191" s="24">
        <v>100</v>
      </c>
    </row>
    <row r="192" spans="1:26" ht="26.4">
      <c r="A192" s="139">
        <v>111</v>
      </c>
      <c r="B192" s="17" t="s">
        <v>91</v>
      </c>
      <c r="C192" s="186" t="s">
        <v>92</v>
      </c>
      <c r="D192" s="220" t="s">
        <v>55</v>
      </c>
      <c r="E192" s="238">
        <v>30</v>
      </c>
      <c r="F192" s="5" t="s">
        <v>29</v>
      </c>
      <c r="G192" s="5" t="s">
        <v>51</v>
      </c>
      <c r="H192" s="344">
        <v>4275</v>
      </c>
      <c r="I192" s="326">
        <f t="shared" ref="I192:I198" si="65">H192*E192</f>
        <v>128250</v>
      </c>
      <c r="J192" s="185">
        <f>I192</f>
        <v>128250</v>
      </c>
      <c r="T192" s="266">
        <v>3500</v>
      </c>
      <c r="U192" s="266">
        <v>5000</v>
      </c>
      <c r="V192" s="266">
        <v>4325</v>
      </c>
      <c r="W192" s="265">
        <f>AVERAGE(T192,U192,V192)</f>
        <v>4275</v>
      </c>
      <c r="X192" s="265">
        <f t="shared" ref="X192" si="66">_xlfn.STDEV.P(T192,U192,V192)</f>
        <v>613.39220731926491</v>
      </c>
      <c r="Y192" s="264">
        <f>+X192/W192</f>
        <v>0.14348355726766432</v>
      </c>
    </row>
    <row r="193" spans="1:26" ht="26.25" customHeight="1">
      <c r="A193" s="187">
        <v>112</v>
      </c>
      <c r="B193" s="31" t="s">
        <v>267</v>
      </c>
      <c r="C193" s="31" t="s">
        <v>268</v>
      </c>
      <c r="D193" s="45" t="s">
        <v>55</v>
      </c>
      <c r="E193" s="45">
        <v>1</v>
      </c>
      <c r="F193" s="31" t="s">
        <v>29</v>
      </c>
      <c r="G193" s="187" t="s">
        <v>55</v>
      </c>
      <c r="H193" s="329">
        <v>400000</v>
      </c>
      <c r="I193" s="326">
        <f t="shared" si="65"/>
        <v>400000</v>
      </c>
      <c r="J193" s="188">
        <v>400000</v>
      </c>
      <c r="K193" s="58"/>
      <c r="T193" s="265">
        <v>0</v>
      </c>
      <c r="U193" s="265">
        <v>0</v>
      </c>
      <c r="V193" s="265">
        <v>0</v>
      </c>
      <c r="W193" s="265">
        <v>0</v>
      </c>
      <c r="X193" s="265">
        <v>0</v>
      </c>
      <c r="Y193" s="264">
        <v>0</v>
      </c>
    </row>
    <row r="194" spans="1:26" ht="26.4">
      <c r="A194" s="139">
        <v>113</v>
      </c>
      <c r="B194" s="45" t="s">
        <v>269</v>
      </c>
      <c r="C194" s="45" t="s">
        <v>86</v>
      </c>
      <c r="D194" s="45" t="s">
        <v>55</v>
      </c>
      <c r="E194" s="239">
        <v>100</v>
      </c>
      <c r="F194" s="31" t="s">
        <v>29</v>
      </c>
      <c r="G194" s="187" t="s">
        <v>55</v>
      </c>
      <c r="H194" s="327">
        <v>3886</v>
      </c>
      <c r="I194" s="327">
        <f t="shared" si="65"/>
        <v>388600</v>
      </c>
      <c r="J194" s="189">
        <f t="shared" ref="J194:J195" si="67">I194</f>
        <v>388600</v>
      </c>
      <c r="T194" s="265">
        <v>3480</v>
      </c>
      <c r="U194" s="265">
        <v>4176</v>
      </c>
      <c r="V194" s="265">
        <v>4002</v>
      </c>
      <c r="W194" s="265">
        <f>AVERAGE(T194,U194,V194)</f>
        <v>3886</v>
      </c>
      <c r="X194" s="265">
        <f t="shared" si="47"/>
        <v>295.7431317883815</v>
      </c>
      <c r="Y194" s="264">
        <f>+X194/W194</f>
        <v>7.6104768859593802E-2</v>
      </c>
    </row>
    <row r="195" spans="1:26" ht="83.25" customHeight="1">
      <c r="A195" s="187">
        <v>114</v>
      </c>
      <c r="B195" s="45" t="s">
        <v>253</v>
      </c>
      <c r="C195" s="45" t="s">
        <v>270</v>
      </c>
      <c r="D195" s="45" t="s">
        <v>55</v>
      </c>
      <c r="E195" s="239">
        <v>100</v>
      </c>
      <c r="F195" s="31" t="s">
        <v>29</v>
      </c>
      <c r="G195" s="187" t="s">
        <v>55</v>
      </c>
      <c r="H195" s="327">
        <v>61362</v>
      </c>
      <c r="I195" s="327">
        <f t="shared" si="65"/>
        <v>6136200</v>
      </c>
      <c r="J195" s="189">
        <f t="shared" si="67"/>
        <v>6136200</v>
      </c>
      <c r="T195" s="265">
        <v>50000</v>
      </c>
      <c r="U195" s="265">
        <v>65000</v>
      </c>
      <c r="V195" s="265">
        <v>69086</v>
      </c>
      <c r="W195" s="265">
        <f>AVERAGE(T196,U196,V196)</f>
        <v>23800</v>
      </c>
      <c r="X195" s="265">
        <f t="shared" si="47"/>
        <v>8205.4913320288142</v>
      </c>
      <c r="Y195" s="264">
        <f>+X195/W194</f>
        <v>2.11155206691426</v>
      </c>
    </row>
    <row r="196" spans="1:26" ht="23.25" customHeight="1">
      <c r="A196" s="139">
        <v>115</v>
      </c>
      <c r="B196" s="45" t="s">
        <v>271</v>
      </c>
      <c r="C196" s="31" t="s">
        <v>272</v>
      </c>
      <c r="D196" s="45" t="s">
        <v>55</v>
      </c>
      <c r="E196" s="239">
        <v>100</v>
      </c>
      <c r="F196" s="31" t="s">
        <v>29</v>
      </c>
      <c r="G196" s="31" t="s">
        <v>51</v>
      </c>
      <c r="H196" s="329">
        <v>22167</v>
      </c>
      <c r="I196" s="328">
        <f t="shared" si="65"/>
        <v>2216700</v>
      </c>
      <c r="J196" s="188">
        <f>I196</f>
        <v>2216700</v>
      </c>
      <c r="T196" s="265">
        <v>22000</v>
      </c>
      <c r="U196" s="265">
        <v>26400</v>
      </c>
      <c r="V196" s="265">
        <v>23000</v>
      </c>
      <c r="W196" s="265">
        <f>AVERAGE(T197,U197,V197)</f>
        <v>22500</v>
      </c>
      <c r="X196" s="265">
        <f t="shared" si="47"/>
        <v>1883.2595855767379</v>
      </c>
      <c r="Y196" s="264">
        <f>+X196/W195</f>
        <v>7.9128554015829328E-2</v>
      </c>
    </row>
    <row r="197" spans="1:26" ht="54.75" customHeight="1">
      <c r="A197" s="187">
        <v>116</v>
      </c>
      <c r="B197" s="27" t="s">
        <v>185</v>
      </c>
      <c r="C197" s="31" t="s">
        <v>186</v>
      </c>
      <c r="D197" s="45" t="s">
        <v>55</v>
      </c>
      <c r="E197" s="190">
        <v>100</v>
      </c>
      <c r="F197" s="31" t="s">
        <v>29</v>
      </c>
      <c r="G197" s="191" t="s">
        <v>51</v>
      </c>
      <c r="H197" s="345">
        <v>22500</v>
      </c>
      <c r="I197" s="329">
        <f t="shared" si="65"/>
        <v>2250000</v>
      </c>
      <c r="J197" s="192">
        <f>I197</f>
        <v>2250000</v>
      </c>
      <c r="T197" s="265">
        <v>21500</v>
      </c>
      <c r="U197" s="265">
        <v>24000</v>
      </c>
      <c r="V197" s="265">
        <v>22000</v>
      </c>
      <c r="W197" s="265">
        <f>AVERAGE(T197,U197,V197)</f>
        <v>22500</v>
      </c>
      <c r="X197" s="265">
        <f t="shared" si="47"/>
        <v>1080.1234497346434</v>
      </c>
      <c r="Y197" s="264">
        <f>+X197/W196</f>
        <v>4.8005486654873038E-2</v>
      </c>
    </row>
    <row r="198" spans="1:26" ht="39.6">
      <c r="A198" s="139">
        <v>117</v>
      </c>
      <c r="B198" s="139" t="s">
        <v>273</v>
      </c>
      <c r="C198" s="27" t="s">
        <v>274</v>
      </c>
      <c r="D198" s="239" t="s">
        <v>275</v>
      </c>
      <c r="E198" s="239">
        <v>100</v>
      </c>
      <c r="F198" s="31" t="s">
        <v>29</v>
      </c>
      <c r="G198" s="191" t="s">
        <v>51</v>
      </c>
      <c r="H198" s="329">
        <v>1116667</v>
      </c>
      <c r="I198" s="330">
        <f t="shared" si="65"/>
        <v>111666700</v>
      </c>
      <c r="J198" s="188">
        <f>+I198</f>
        <v>111666700</v>
      </c>
      <c r="K198" s="304" t="s">
        <v>276</v>
      </c>
      <c r="T198" s="265">
        <v>1000000</v>
      </c>
      <c r="U198" s="265">
        <v>1250000</v>
      </c>
      <c r="V198" s="265">
        <v>1100000</v>
      </c>
      <c r="W198" s="265">
        <f>AVERAGE(T198,U198,V198)</f>
        <v>1116666.6666666667</v>
      </c>
      <c r="X198" s="265">
        <f t="shared" si="47"/>
        <v>102740.23338281627</v>
      </c>
      <c r="Y198" s="264">
        <f>+X198/W197</f>
        <v>4.5662325947918339</v>
      </c>
    </row>
    <row r="199" spans="1:26" ht="13.2">
      <c r="A199" s="728" t="s">
        <v>277</v>
      </c>
      <c r="B199" s="728"/>
      <c r="C199" s="728"/>
      <c r="D199" s="728"/>
      <c r="E199" s="728"/>
      <c r="F199" s="728"/>
      <c r="G199" s="728"/>
      <c r="H199" s="728"/>
      <c r="I199" s="320">
        <f>SUM(I192:I198)</f>
        <v>123186450</v>
      </c>
      <c r="J199" s="237">
        <f>SUM(J192:J198)</f>
        <v>123186450</v>
      </c>
    </row>
    <row r="200" spans="1:26" ht="13.2">
      <c r="A200" s="660" t="s">
        <v>278</v>
      </c>
      <c r="B200" s="661"/>
      <c r="C200" s="661"/>
      <c r="D200" s="661"/>
      <c r="E200" s="661"/>
      <c r="F200" s="661"/>
      <c r="G200" s="661"/>
      <c r="H200" s="661"/>
      <c r="I200" s="661"/>
      <c r="J200" s="662"/>
      <c r="T200" s="725" t="s">
        <v>6</v>
      </c>
      <c r="U200" s="726"/>
      <c r="V200" s="726"/>
      <c r="W200" s="726"/>
      <c r="X200" s="726"/>
      <c r="Y200" s="727"/>
    </row>
    <row r="201" spans="1:26" ht="39.6">
      <c r="A201" s="69" t="s">
        <v>7</v>
      </c>
      <c r="B201" s="70" t="s">
        <v>8</v>
      </c>
      <c r="C201" s="70" t="s">
        <v>9</v>
      </c>
      <c r="D201" s="353" t="s">
        <v>10</v>
      </c>
      <c r="E201" s="70" t="s">
        <v>11</v>
      </c>
      <c r="F201" s="70" t="s">
        <v>12</v>
      </c>
      <c r="G201" s="69" t="s">
        <v>13</v>
      </c>
      <c r="H201" s="314" t="s">
        <v>14</v>
      </c>
      <c r="I201" s="314" t="s">
        <v>15</v>
      </c>
      <c r="J201" s="71" t="s">
        <v>16</v>
      </c>
      <c r="L201" s="24">
        <v>30</v>
      </c>
      <c r="T201" s="269" t="s">
        <v>19</v>
      </c>
      <c r="U201" s="462" t="s">
        <v>20</v>
      </c>
      <c r="V201" s="267" t="s">
        <v>21</v>
      </c>
      <c r="W201" s="522" t="s">
        <v>22</v>
      </c>
      <c r="X201" s="523" t="s">
        <v>23</v>
      </c>
      <c r="Y201" s="523" t="s">
        <v>24</v>
      </c>
      <c r="Z201" s="24">
        <v>30</v>
      </c>
    </row>
    <row r="202" spans="1:26" ht="26.4">
      <c r="A202" s="139">
        <v>118</v>
      </c>
      <c r="B202" s="551" t="s">
        <v>91</v>
      </c>
      <c r="C202" s="36" t="s">
        <v>92</v>
      </c>
      <c r="D202" s="220">
        <v>8</v>
      </c>
      <c r="E202" s="2">
        <v>20</v>
      </c>
      <c r="F202" s="13" t="s">
        <v>29</v>
      </c>
      <c r="G202" s="13" t="s">
        <v>51</v>
      </c>
      <c r="H202" s="197">
        <v>4275</v>
      </c>
      <c r="I202" s="225">
        <f>H202*E202</f>
        <v>85500</v>
      </c>
      <c r="J202" s="21">
        <f>I202</f>
        <v>85500</v>
      </c>
      <c r="T202" s="266">
        <v>3500</v>
      </c>
      <c r="U202" s="266">
        <v>5000</v>
      </c>
      <c r="V202" s="266">
        <v>4325</v>
      </c>
      <c r="W202" s="265">
        <f>AVERAGE(T202,U202,V202)</f>
        <v>4275</v>
      </c>
      <c r="X202" s="265">
        <f t="shared" ref="X202" si="68">_xlfn.STDEV.P(T202,U202,V202)</f>
        <v>613.39220731926491</v>
      </c>
      <c r="Y202" s="264">
        <f>+X202/W202</f>
        <v>0.14348355726766432</v>
      </c>
    </row>
    <row r="203" spans="1:26" ht="26.4">
      <c r="A203" s="183">
        <v>119</v>
      </c>
      <c r="B203" s="532" t="s">
        <v>16</v>
      </c>
      <c r="C203" s="5" t="s">
        <v>279</v>
      </c>
      <c r="D203" s="45" t="s">
        <v>29</v>
      </c>
      <c r="E203" s="2">
        <v>1</v>
      </c>
      <c r="F203" s="13" t="s">
        <v>29</v>
      </c>
      <c r="G203" s="13" t="s">
        <v>55</v>
      </c>
      <c r="H203" s="197">
        <v>500000</v>
      </c>
      <c r="I203" s="225">
        <f>H203*E203</f>
        <v>500000</v>
      </c>
      <c r="J203" s="6">
        <f t="shared" ref="J203:J213" si="69">I203</f>
        <v>500000</v>
      </c>
      <c r="T203" s="265">
        <v>0</v>
      </c>
      <c r="U203" s="265">
        <v>0</v>
      </c>
      <c r="V203" s="265">
        <v>0</v>
      </c>
      <c r="W203" s="265">
        <v>0</v>
      </c>
      <c r="X203" s="265">
        <v>0</v>
      </c>
      <c r="Y203" s="264">
        <v>0</v>
      </c>
    </row>
    <row r="204" spans="1:26" ht="26.4">
      <c r="A204" s="139">
        <v>120</v>
      </c>
      <c r="B204" s="551" t="s">
        <v>269</v>
      </c>
      <c r="C204" s="18" t="s">
        <v>86</v>
      </c>
      <c r="D204" s="45">
        <v>33</v>
      </c>
      <c r="E204" s="7">
        <v>20</v>
      </c>
      <c r="F204" s="19" t="s">
        <v>29</v>
      </c>
      <c r="G204" s="19" t="s">
        <v>51</v>
      </c>
      <c r="H204" s="222">
        <v>3886</v>
      </c>
      <c r="I204" s="225">
        <f>H204*E204</f>
        <v>77720</v>
      </c>
      <c r="J204" s="6">
        <f t="shared" si="69"/>
        <v>77720</v>
      </c>
      <c r="T204" s="265">
        <v>3480</v>
      </c>
      <c r="U204" s="265">
        <v>4176</v>
      </c>
      <c r="V204" s="265">
        <v>4002</v>
      </c>
      <c r="W204" s="265">
        <f>AVERAGE(T204,U204,V204)</f>
        <v>3886</v>
      </c>
      <c r="X204" s="265">
        <f t="shared" ref="X204:X263" si="70">_xlfn.STDEV.P(T204,U204,V204)</f>
        <v>295.7431317883815</v>
      </c>
      <c r="Y204" s="264">
        <f>+X204/W204</f>
        <v>7.6104768859593802E-2</v>
      </c>
    </row>
    <row r="205" spans="1:26" ht="66">
      <c r="A205" s="285">
        <v>121</v>
      </c>
      <c r="B205" s="27" t="s">
        <v>253</v>
      </c>
      <c r="C205" s="240" t="s">
        <v>270</v>
      </c>
      <c r="D205" s="45">
        <v>31</v>
      </c>
      <c r="E205" s="7">
        <v>20</v>
      </c>
      <c r="F205" s="19" t="s">
        <v>29</v>
      </c>
      <c r="G205" s="19" t="s">
        <v>51</v>
      </c>
      <c r="H205" s="327">
        <v>61362</v>
      </c>
      <c r="I205" s="225">
        <f>H205*E205</f>
        <v>1227240</v>
      </c>
      <c r="J205" s="6">
        <f t="shared" si="69"/>
        <v>1227240</v>
      </c>
      <c r="T205" s="265">
        <v>50000</v>
      </c>
      <c r="U205" s="265">
        <v>65000</v>
      </c>
      <c r="V205" s="265">
        <v>69086</v>
      </c>
      <c r="W205" s="265">
        <f>AVERAGE(T205,U205,V205)</f>
        <v>61362</v>
      </c>
      <c r="X205" s="265">
        <f t="shared" si="70"/>
        <v>8205.4913320288142</v>
      </c>
      <c r="Y205" s="264">
        <f t="shared" ref="Y205:Y213" si="71">+X205/W205</f>
        <v>0.13372268394167097</v>
      </c>
    </row>
    <row r="206" spans="1:26" ht="49.2" customHeight="1">
      <c r="A206" s="139">
        <v>122</v>
      </c>
      <c r="B206" s="532" t="s">
        <v>280</v>
      </c>
      <c r="C206" s="5" t="s">
        <v>281</v>
      </c>
      <c r="D206" s="220" t="s">
        <v>29</v>
      </c>
      <c r="E206" s="7">
        <v>20</v>
      </c>
      <c r="F206" s="19" t="s">
        <v>29</v>
      </c>
      <c r="G206" s="19" t="s">
        <v>282</v>
      </c>
      <c r="H206" s="222">
        <v>457733</v>
      </c>
      <c r="I206" s="225">
        <f t="shared" ref="I206" si="72">H206*E206</f>
        <v>9154660</v>
      </c>
      <c r="J206" s="6">
        <f t="shared" si="69"/>
        <v>9154660</v>
      </c>
      <c r="T206" s="265">
        <v>389000</v>
      </c>
      <c r="U206" s="265">
        <v>547200</v>
      </c>
      <c r="V206" s="265">
        <v>437000</v>
      </c>
      <c r="W206" s="265">
        <f>AVERAGE(T206,U206,V206)</f>
        <v>457733.33333333331</v>
      </c>
      <c r="X206" s="265">
        <f t="shared" si="70"/>
        <v>66227.95650042528</v>
      </c>
      <c r="Y206" s="264">
        <f t="shared" si="71"/>
        <v>0.14468676776964451</v>
      </c>
    </row>
    <row r="207" spans="1:26" ht="56.25" customHeight="1">
      <c r="A207" s="285">
        <v>123</v>
      </c>
      <c r="B207" s="27" t="s">
        <v>185</v>
      </c>
      <c r="C207" s="5" t="s">
        <v>186</v>
      </c>
      <c r="D207" s="45">
        <v>100</v>
      </c>
      <c r="E207" s="7">
        <v>40</v>
      </c>
      <c r="F207" s="19" t="s">
        <v>29</v>
      </c>
      <c r="G207" s="19" t="s">
        <v>51</v>
      </c>
      <c r="H207" s="222">
        <v>22500</v>
      </c>
      <c r="I207" s="225">
        <f>H207*E207</f>
        <v>900000</v>
      </c>
      <c r="J207" s="6">
        <f t="shared" si="69"/>
        <v>900000</v>
      </c>
      <c r="T207" s="265">
        <v>21500</v>
      </c>
      <c r="U207" s="265">
        <v>24000</v>
      </c>
      <c r="V207" s="265">
        <v>22000</v>
      </c>
      <c r="W207" s="265">
        <f t="shared" ref="W207:W213" si="73">AVERAGE(T207,U207,V207)</f>
        <v>22500</v>
      </c>
      <c r="X207" s="265">
        <f t="shared" si="70"/>
        <v>1080.1234497346434</v>
      </c>
      <c r="Y207" s="264">
        <f t="shared" si="71"/>
        <v>4.8005486654873038E-2</v>
      </c>
    </row>
    <row r="208" spans="1:26" ht="39.6">
      <c r="A208" s="139">
        <v>124</v>
      </c>
      <c r="B208" s="551" t="s">
        <v>283</v>
      </c>
      <c r="C208" s="36" t="s">
        <v>284</v>
      </c>
      <c r="D208" s="45">
        <v>76</v>
      </c>
      <c r="E208" s="2">
        <v>1</v>
      </c>
      <c r="F208" s="13" t="s">
        <v>285</v>
      </c>
      <c r="G208" s="13" t="s">
        <v>286</v>
      </c>
      <c r="H208" s="197">
        <v>4345833</v>
      </c>
      <c r="I208" s="225">
        <f>E208*H208</f>
        <v>4345833</v>
      </c>
      <c r="J208" s="6">
        <f t="shared" si="69"/>
        <v>4345833</v>
      </c>
      <c r="T208" s="265">
        <v>3771000</v>
      </c>
      <c r="U208" s="265">
        <v>5000000</v>
      </c>
      <c r="V208" s="265">
        <v>4266500</v>
      </c>
      <c r="W208" s="265">
        <f t="shared" si="73"/>
        <v>4345833.333333333</v>
      </c>
      <c r="X208" s="265">
        <f t="shared" si="70"/>
        <v>504863.40286809811</v>
      </c>
      <c r="Y208" s="264">
        <f t="shared" si="71"/>
        <v>0.1161718280808663</v>
      </c>
    </row>
    <row r="209" spans="1:26" ht="45" customHeight="1">
      <c r="A209" s="183">
        <v>125</v>
      </c>
      <c r="B209" s="27" t="s">
        <v>287</v>
      </c>
      <c r="C209" s="240" t="s">
        <v>288</v>
      </c>
      <c r="D209" s="370" t="s">
        <v>289</v>
      </c>
      <c r="E209" s="7">
        <v>1</v>
      </c>
      <c r="F209" s="13">
        <v>1</v>
      </c>
      <c r="G209" s="13" t="s">
        <v>45</v>
      </c>
      <c r="H209" s="318">
        <v>440000</v>
      </c>
      <c r="I209" s="225">
        <f>H209*E209*F209</f>
        <v>440000</v>
      </c>
      <c r="J209" s="6">
        <f t="shared" si="69"/>
        <v>440000</v>
      </c>
      <c r="T209" s="265">
        <v>400000</v>
      </c>
      <c r="U209" s="265">
        <v>470000</v>
      </c>
      <c r="V209" s="265">
        <v>450000</v>
      </c>
      <c r="W209" s="265">
        <f t="shared" si="73"/>
        <v>440000</v>
      </c>
      <c r="X209" s="265">
        <f t="shared" si="70"/>
        <v>29439.202887759489</v>
      </c>
      <c r="Y209" s="264">
        <f t="shared" si="71"/>
        <v>6.690727929036247E-2</v>
      </c>
    </row>
    <row r="210" spans="1:26" ht="43.2" customHeight="1">
      <c r="A210" s="139">
        <v>126</v>
      </c>
      <c r="B210" s="532" t="s">
        <v>290</v>
      </c>
      <c r="C210" s="5" t="s">
        <v>291</v>
      </c>
      <c r="D210" s="220" t="s">
        <v>275</v>
      </c>
      <c r="E210" s="7">
        <v>20</v>
      </c>
      <c r="F210" s="19" t="s">
        <v>29</v>
      </c>
      <c r="G210" s="19" t="s">
        <v>51</v>
      </c>
      <c r="H210" s="222">
        <v>1766667</v>
      </c>
      <c r="I210" s="225">
        <f>H210*E210</f>
        <v>35333340</v>
      </c>
      <c r="J210" s="6">
        <f>I210</f>
        <v>35333340</v>
      </c>
      <c r="T210" s="265">
        <v>1650000</v>
      </c>
      <c r="U210" s="265">
        <v>1950000</v>
      </c>
      <c r="V210" s="265">
        <v>1700000</v>
      </c>
      <c r="W210" s="265">
        <f t="shared" si="73"/>
        <v>1766666.6666666667</v>
      </c>
      <c r="X210" s="265">
        <f t="shared" si="70"/>
        <v>131233.46456686352</v>
      </c>
      <c r="Y210" s="264">
        <f t="shared" si="71"/>
        <v>7.4283093151054816E-2</v>
      </c>
    </row>
    <row r="211" spans="1:26" ht="66">
      <c r="A211" s="285">
        <v>127</v>
      </c>
      <c r="B211" s="551" t="s">
        <v>292</v>
      </c>
      <c r="C211" s="18" t="s">
        <v>293</v>
      </c>
      <c r="D211" s="367" t="s">
        <v>27</v>
      </c>
      <c r="E211" s="7">
        <v>1</v>
      </c>
      <c r="F211" s="19">
        <v>1</v>
      </c>
      <c r="G211" s="19" t="s">
        <v>37</v>
      </c>
      <c r="H211" s="222">
        <v>5299667</v>
      </c>
      <c r="I211" s="225">
        <f>H211*F211*E211</f>
        <v>5299667</v>
      </c>
      <c r="J211" s="6">
        <f t="shared" si="69"/>
        <v>5299667</v>
      </c>
      <c r="T211" s="265">
        <v>5000000</v>
      </c>
      <c r="U211" s="265">
        <v>5510000</v>
      </c>
      <c r="V211" s="265">
        <v>5389000</v>
      </c>
      <c r="W211" s="265">
        <f t="shared" si="73"/>
        <v>5299666.666666667</v>
      </c>
      <c r="X211" s="265">
        <f t="shared" si="70"/>
        <v>217578.08304657484</v>
      </c>
      <c r="Y211" s="264">
        <f t="shared" si="71"/>
        <v>4.1055050578006444E-2</v>
      </c>
    </row>
    <row r="212" spans="1:26" ht="32.25" customHeight="1">
      <c r="A212" s="139">
        <v>128</v>
      </c>
      <c r="B212" s="19" t="s">
        <v>294</v>
      </c>
      <c r="C212" s="5" t="s">
        <v>295</v>
      </c>
      <c r="D212" s="367" t="s">
        <v>296</v>
      </c>
      <c r="E212" s="7">
        <v>20</v>
      </c>
      <c r="F212" s="19" t="s">
        <v>29</v>
      </c>
      <c r="G212" s="19" t="s">
        <v>51</v>
      </c>
      <c r="H212" s="222">
        <v>386523</v>
      </c>
      <c r="I212" s="225">
        <f>H212*E212</f>
        <v>7730460</v>
      </c>
      <c r="J212" s="6">
        <f t="shared" si="69"/>
        <v>7730460</v>
      </c>
      <c r="T212" s="265">
        <v>323000</v>
      </c>
      <c r="U212" s="265">
        <v>465120</v>
      </c>
      <c r="V212" s="265">
        <v>371450</v>
      </c>
      <c r="W212" s="265">
        <f t="shared" si="73"/>
        <v>386523.33333333331</v>
      </c>
      <c r="X212" s="265">
        <f t="shared" si="70"/>
        <v>58991.115903630402</v>
      </c>
      <c r="Y212" s="264">
        <f t="shared" si="71"/>
        <v>0.15261980536827549</v>
      </c>
    </row>
    <row r="213" spans="1:26" ht="39" customHeight="1">
      <c r="A213" s="285">
        <v>129</v>
      </c>
      <c r="B213" s="285" t="s">
        <v>297</v>
      </c>
      <c r="C213" s="285" t="s">
        <v>298</v>
      </c>
      <c r="D213" s="220" t="s">
        <v>275</v>
      </c>
      <c r="E213" s="7">
        <v>20</v>
      </c>
      <c r="F213" s="19" t="s">
        <v>29</v>
      </c>
      <c r="G213" s="19" t="s">
        <v>204</v>
      </c>
      <c r="H213" s="225">
        <v>4010633</v>
      </c>
      <c r="I213" s="225">
        <f>H213*E213</f>
        <v>80212660</v>
      </c>
      <c r="J213" s="6">
        <f t="shared" si="69"/>
        <v>80212660</v>
      </c>
      <c r="K213" s="304"/>
      <c r="T213" s="265">
        <v>4000000</v>
      </c>
      <c r="U213" s="265">
        <v>4032000</v>
      </c>
      <c r="V213" s="265">
        <v>3999900</v>
      </c>
      <c r="W213" s="265">
        <f t="shared" si="73"/>
        <v>4010633.3333333335</v>
      </c>
      <c r="X213" s="265">
        <f t="shared" si="70"/>
        <v>15108.57004778708</v>
      </c>
      <c r="Y213" s="264">
        <f t="shared" si="71"/>
        <v>3.7671282294036053E-3</v>
      </c>
    </row>
    <row r="214" spans="1:26" ht="13.2">
      <c r="A214" s="663" t="s">
        <v>93</v>
      </c>
      <c r="B214" s="664"/>
      <c r="C214" s="664"/>
      <c r="D214" s="664"/>
      <c r="E214" s="664"/>
      <c r="F214" s="664"/>
      <c r="G214" s="664"/>
      <c r="H214" s="665"/>
      <c r="I214" s="320">
        <f>SUM(I202:I213)</f>
        <v>145307080</v>
      </c>
      <c r="J214" s="121">
        <f>SUM(J202:J213)</f>
        <v>145307080</v>
      </c>
    </row>
    <row r="215" spans="1:26" ht="13.2">
      <c r="A215" s="669" t="s">
        <v>299</v>
      </c>
      <c r="B215" s="670"/>
      <c r="C215" s="670"/>
      <c r="D215" s="670"/>
      <c r="E215" s="670"/>
      <c r="F215" s="670"/>
      <c r="G215" s="670"/>
      <c r="H215" s="670"/>
      <c r="I215" s="670"/>
      <c r="J215" s="671"/>
    </row>
    <row r="216" spans="1:26" ht="13.2">
      <c r="A216" s="672"/>
      <c r="B216" s="599"/>
      <c r="C216" s="599"/>
      <c r="D216" s="599"/>
      <c r="E216" s="599"/>
      <c r="F216" s="599"/>
      <c r="G216" s="599"/>
      <c r="H216" s="599"/>
      <c r="I216" s="599"/>
      <c r="J216" s="673"/>
      <c r="T216" s="725" t="s">
        <v>6</v>
      </c>
      <c r="U216" s="726"/>
      <c r="V216" s="726"/>
      <c r="W216" s="726"/>
      <c r="X216" s="726"/>
      <c r="Y216" s="727"/>
    </row>
    <row r="217" spans="1:26" ht="39.6">
      <c r="A217" s="89" t="s">
        <v>7</v>
      </c>
      <c r="B217" s="90" t="s">
        <v>8</v>
      </c>
      <c r="C217" s="90" t="s">
        <v>9</v>
      </c>
      <c r="D217" s="364" t="s">
        <v>10</v>
      </c>
      <c r="E217" s="90" t="s">
        <v>11</v>
      </c>
      <c r="F217" s="90" t="s">
        <v>12</v>
      </c>
      <c r="G217" s="89" t="s">
        <v>13</v>
      </c>
      <c r="H217" s="325" t="s">
        <v>14</v>
      </c>
      <c r="I217" s="325" t="s">
        <v>15</v>
      </c>
      <c r="J217" s="91" t="s">
        <v>16</v>
      </c>
      <c r="L217" s="24">
        <v>200</v>
      </c>
      <c r="T217" s="269" t="s">
        <v>19</v>
      </c>
      <c r="U217" s="268" t="s">
        <v>20</v>
      </c>
      <c r="V217" s="267" t="s">
        <v>21</v>
      </c>
      <c r="W217" s="522" t="s">
        <v>22</v>
      </c>
      <c r="X217" s="531" t="s">
        <v>23</v>
      </c>
      <c r="Y217" s="531" t="s">
        <v>24</v>
      </c>
      <c r="Z217" s="24">
        <v>50</v>
      </c>
    </row>
    <row r="218" spans="1:26" ht="118.5" customHeight="1">
      <c r="A218" s="567">
        <v>130</v>
      </c>
      <c r="B218" s="385" t="s">
        <v>300</v>
      </c>
      <c r="C218" s="31" t="s">
        <v>301</v>
      </c>
      <c r="D218" s="74" t="s">
        <v>27</v>
      </c>
      <c r="E218" s="568">
        <v>1</v>
      </c>
      <c r="F218" s="220">
        <v>1</v>
      </c>
      <c r="G218" s="220" t="s">
        <v>139</v>
      </c>
      <c r="H218" s="222">
        <v>6500000</v>
      </c>
      <c r="I218" s="225">
        <f>+H218*E218*F218</f>
        <v>6500000</v>
      </c>
      <c r="J218" s="6">
        <f>I218</f>
        <v>6500000</v>
      </c>
      <c r="T218" s="265">
        <v>6000000</v>
      </c>
      <c r="U218" s="265">
        <v>6500000</v>
      </c>
      <c r="V218" s="265">
        <v>7000000</v>
      </c>
      <c r="W218" s="265">
        <f t="shared" ref="W218" si="74">AVERAGE(T218,U218,V218)</f>
        <v>6500000</v>
      </c>
      <c r="X218" s="265">
        <f t="shared" ref="X218:X223" si="75">_xlfn.STDEV.P(T218,U218,V218)</f>
        <v>408248.290463863</v>
      </c>
      <c r="Y218" s="264">
        <f t="shared" ref="Y218:Y219" si="76">+X218/W218</f>
        <v>6.2807429302132775E-2</v>
      </c>
    </row>
    <row r="219" spans="1:26" ht="52.8">
      <c r="A219" s="567">
        <v>131</v>
      </c>
      <c r="B219" s="5" t="s">
        <v>302</v>
      </c>
      <c r="C219" s="18" t="s">
        <v>303</v>
      </c>
      <c r="D219" s="371" t="s">
        <v>29</v>
      </c>
      <c r="E219" s="239">
        <v>210</v>
      </c>
      <c r="F219" s="241" t="s">
        <v>29</v>
      </c>
      <c r="G219" s="232" t="s">
        <v>304</v>
      </c>
      <c r="H219" s="224">
        <v>14598</v>
      </c>
      <c r="I219" s="317">
        <f>+H219*E219</f>
        <v>3065580</v>
      </c>
      <c r="J219" s="111">
        <f t="shared" ref="J219:J220" si="77">I219</f>
        <v>3065580</v>
      </c>
      <c r="T219" s="265">
        <v>14250</v>
      </c>
      <c r="U219" s="265">
        <v>15545</v>
      </c>
      <c r="V219" s="265">
        <v>14000</v>
      </c>
      <c r="W219" s="265">
        <f>AVERAGE(T219,U219,V219)</f>
        <v>14598.333333333334</v>
      </c>
      <c r="X219" s="265">
        <f t="shared" si="75"/>
        <v>677.13038298067488</v>
      </c>
      <c r="Y219" s="264">
        <f t="shared" si="76"/>
        <v>4.6384088342094405E-2</v>
      </c>
    </row>
    <row r="220" spans="1:26" ht="26.4">
      <c r="A220" s="674">
        <v>132</v>
      </c>
      <c r="B220" s="666" t="s">
        <v>305</v>
      </c>
      <c r="C220" s="5" t="s">
        <v>306</v>
      </c>
      <c r="D220" s="371" t="s">
        <v>29</v>
      </c>
      <c r="E220" s="250">
        <v>30</v>
      </c>
      <c r="F220" s="241" t="s">
        <v>29</v>
      </c>
      <c r="G220" s="273" t="s">
        <v>304</v>
      </c>
      <c r="H220" s="196">
        <v>3886</v>
      </c>
      <c r="I220" s="230">
        <f>+H220*E220</f>
        <v>116580</v>
      </c>
      <c r="J220" s="168">
        <f t="shared" si="77"/>
        <v>116580</v>
      </c>
      <c r="T220" s="265">
        <v>3480</v>
      </c>
      <c r="U220" s="265">
        <v>4176</v>
      </c>
      <c r="V220" s="265">
        <v>4002</v>
      </c>
      <c r="W220" s="265">
        <f>AVERAGE(T220,U220,V220)</f>
        <v>3886</v>
      </c>
      <c r="X220" s="265">
        <f t="shared" si="75"/>
        <v>295.7431317883815</v>
      </c>
      <c r="Y220" s="264">
        <f>+X220/W220</f>
        <v>7.6104768859593802E-2</v>
      </c>
    </row>
    <row r="221" spans="1:26" ht="13.2">
      <c r="A221" s="675"/>
      <c r="B221" s="667"/>
      <c r="C221" s="5" t="s">
        <v>307</v>
      </c>
      <c r="D221" s="371" t="s">
        <v>29</v>
      </c>
      <c r="E221" s="242">
        <v>30</v>
      </c>
      <c r="F221" s="232" t="s">
        <v>29</v>
      </c>
      <c r="G221" s="273" t="s">
        <v>304</v>
      </c>
      <c r="H221" s="196">
        <v>61362</v>
      </c>
      <c r="I221" s="230">
        <f>H221*E221</f>
        <v>1840860</v>
      </c>
      <c r="J221" s="168">
        <f>H221*E221</f>
        <v>1840860</v>
      </c>
      <c r="T221" s="265">
        <v>50000</v>
      </c>
      <c r="U221" s="265">
        <v>65000</v>
      </c>
      <c r="V221" s="265">
        <v>69086</v>
      </c>
      <c r="W221" s="265">
        <f>AVERAGE(T221,U221,V221)</f>
        <v>61362</v>
      </c>
      <c r="X221" s="265">
        <f t="shared" si="75"/>
        <v>8205.4913320288142</v>
      </c>
      <c r="Y221" s="264">
        <f t="shared" ref="Y221:Y223" si="78">+X221/W221</f>
        <v>0.13372268394167097</v>
      </c>
    </row>
    <row r="222" spans="1:26" ht="54.75" customHeight="1">
      <c r="A222" s="675"/>
      <c r="B222" s="667"/>
      <c r="C222" s="5" t="s">
        <v>308</v>
      </c>
      <c r="D222" s="371" t="s">
        <v>29</v>
      </c>
      <c r="E222" s="231">
        <v>30</v>
      </c>
      <c r="F222" s="232" t="s">
        <v>29</v>
      </c>
      <c r="G222" s="273" t="s">
        <v>304</v>
      </c>
      <c r="H222" s="196">
        <v>15333</v>
      </c>
      <c r="I222" s="230">
        <f>H222*E222</f>
        <v>459990</v>
      </c>
      <c r="J222" s="168">
        <f>H222*E222</f>
        <v>459990</v>
      </c>
      <c r="T222" s="265">
        <v>15000</v>
      </c>
      <c r="U222" s="265">
        <v>18000</v>
      </c>
      <c r="V222" s="265">
        <v>13000</v>
      </c>
      <c r="W222" s="265">
        <f>AVERAGE(T222,U222,V222)</f>
        <v>15333.333333333334</v>
      </c>
      <c r="X222" s="265">
        <f t="shared" si="75"/>
        <v>2054.8046676563254</v>
      </c>
      <c r="Y222" s="274">
        <f t="shared" si="78"/>
        <v>0.13400900006454294</v>
      </c>
    </row>
    <row r="223" spans="1:26" ht="26.4">
      <c r="A223" s="675"/>
      <c r="B223" s="667"/>
      <c r="C223" s="5" t="s">
        <v>309</v>
      </c>
      <c r="D223" s="371" t="s">
        <v>29</v>
      </c>
      <c r="E223" s="231">
        <v>30</v>
      </c>
      <c r="F223" s="232" t="s">
        <v>29</v>
      </c>
      <c r="G223" s="273" t="s">
        <v>304</v>
      </c>
      <c r="H223" s="196">
        <v>156667</v>
      </c>
      <c r="I223" s="230">
        <f>H223*E223</f>
        <v>4700010</v>
      </c>
      <c r="J223" s="168">
        <f>H223*E223</f>
        <v>4700010</v>
      </c>
      <c r="T223" s="265">
        <v>170000</v>
      </c>
      <c r="U223" s="265">
        <v>150000</v>
      </c>
      <c r="V223" s="265">
        <v>135000</v>
      </c>
      <c r="W223" s="265">
        <f>AVERAGE(T223,U223,U223)</f>
        <v>156666.66666666666</v>
      </c>
      <c r="X223" s="265">
        <f t="shared" si="75"/>
        <v>14337.208778404378</v>
      </c>
      <c r="Y223" s="274">
        <f t="shared" si="78"/>
        <v>9.1514098585559867E-2</v>
      </c>
    </row>
    <row r="224" spans="1:26" ht="52.8">
      <c r="A224" s="567">
        <v>133</v>
      </c>
      <c r="B224" s="5" t="s">
        <v>310</v>
      </c>
      <c r="C224" s="19" t="s">
        <v>311</v>
      </c>
      <c r="D224" s="371" t="s">
        <v>29</v>
      </c>
      <c r="E224" s="243">
        <v>30</v>
      </c>
      <c r="F224" s="232" t="s">
        <v>29</v>
      </c>
      <c r="G224" s="232" t="s">
        <v>312</v>
      </c>
      <c r="H224" s="342">
        <v>2600000</v>
      </c>
      <c r="I224" s="315">
        <f t="shared" ref="I224" si="79">+H224*E224</f>
        <v>78000000</v>
      </c>
      <c r="J224" s="21">
        <f t="shared" ref="J224:J229" si="80">I224</f>
        <v>78000000</v>
      </c>
      <c r="K224" s="304" t="s">
        <v>313</v>
      </c>
      <c r="T224" s="265">
        <v>2500000</v>
      </c>
      <c r="U224" s="265">
        <v>2800000</v>
      </c>
      <c r="V224" s="265">
        <v>2500000</v>
      </c>
      <c r="W224" s="265">
        <f>AVERAGE(T224,U224,U224)</f>
        <v>2700000</v>
      </c>
      <c r="X224" s="265">
        <f t="shared" si="70"/>
        <v>141421.35623730952</v>
      </c>
      <c r="Y224" s="264">
        <f t="shared" ref="Y224:Y229" si="81">+X224/W223</f>
        <v>0.9026895078977204</v>
      </c>
    </row>
    <row r="225" spans="1:26" ht="52.8">
      <c r="A225" s="676">
        <v>134</v>
      </c>
      <c r="B225" s="666" t="s">
        <v>314</v>
      </c>
      <c r="C225" s="5" t="s">
        <v>315</v>
      </c>
      <c r="D225" s="371" t="s">
        <v>29</v>
      </c>
      <c r="E225" s="231">
        <v>60</v>
      </c>
      <c r="F225" s="232" t="s">
        <v>29</v>
      </c>
      <c r="G225" s="232" t="s">
        <v>304</v>
      </c>
      <c r="H225" s="197">
        <v>22500</v>
      </c>
      <c r="I225" s="225">
        <f>+H225*E225</f>
        <v>1350000</v>
      </c>
      <c r="J225" s="6">
        <f t="shared" si="80"/>
        <v>1350000</v>
      </c>
      <c r="K225" s="463"/>
      <c r="T225" s="265">
        <v>21500</v>
      </c>
      <c r="U225" s="265">
        <v>24000</v>
      </c>
      <c r="V225" s="265">
        <v>22000</v>
      </c>
      <c r="W225" s="265">
        <f>AVERAGE(T225,U225,V225)</f>
        <v>22500</v>
      </c>
      <c r="X225" s="265">
        <f t="shared" si="70"/>
        <v>1080.1234497346434</v>
      </c>
      <c r="Y225" s="264">
        <f t="shared" si="81"/>
        <v>4.0004572212394199E-4</v>
      </c>
    </row>
    <row r="226" spans="1:26" s="498" customFormat="1" ht="13.2">
      <c r="A226" s="677"/>
      <c r="B226" s="667"/>
      <c r="C226" s="5" t="s">
        <v>316</v>
      </c>
      <c r="D226" s="371" t="s">
        <v>29</v>
      </c>
      <c r="E226" s="231">
        <v>1</v>
      </c>
      <c r="F226" s="232" t="s">
        <v>29</v>
      </c>
      <c r="G226" s="232" t="s">
        <v>304</v>
      </c>
      <c r="H226" s="197">
        <v>728333</v>
      </c>
      <c r="I226" s="225">
        <f>H226*E226</f>
        <v>728333</v>
      </c>
      <c r="J226" s="6">
        <f t="shared" si="80"/>
        <v>728333</v>
      </c>
      <c r="K226" s="463"/>
      <c r="T226" s="266">
        <v>617000</v>
      </c>
      <c r="U226" s="266">
        <v>950000</v>
      </c>
      <c r="V226" s="266">
        <v>618000</v>
      </c>
      <c r="W226" s="265">
        <f>AVERAGE(T226,U226,V226)</f>
        <v>728333.33333333337</v>
      </c>
      <c r="X226" s="265">
        <f t="shared" si="70"/>
        <v>156742.53482135033</v>
      </c>
      <c r="Y226" s="264">
        <f t="shared" si="81"/>
        <v>6.9663348809489039</v>
      </c>
    </row>
    <row r="227" spans="1:26" s="498" customFormat="1" ht="42" customHeight="1">
      <c r="A227" s="678"/>
      <c r="B227" s="668"/>
      <c r="C227" s="5" t="s">
        <v>317</v>
      </c>
      <c r="D227" s="371" t="s">
        <v>29</v>
      </c>
      <c r="E227" s="243">
        <v>1</v>
      </c>
      <c r="F227" s="232">
        <v>1</v>
      </c>
      <c r="G227" s="232" t="s">
        <v>45</v>
      </c>
      <c r="H227" s="318">
        <v>440000</v>
      </c>
      <c r="I227" s="225">
        <f>H227*E227</f>
        <v>440000</v>
      </c>
      <c r="J227" s="6">
        <f t="shared" si="80"/>
        <v>440000</v>
      </c>
      <c r="K227" s="463"/>
      <c r="T227" s="266">
        <v>400000</v>
      </c>
      <c r="U227" s="266">
        <v>470000</v>
      </c>
      <c r="V227" s="266">
        <v>450000</v>
      </c>
      <c r="W227" s="265">
        <f t="shared" ref="W227:W229" si="82">AVERAGE(T227,U227,V227)</f>
        <v>440000</v>
      </c>
      <c r="X227" s="265">
        <f>_xlfn.STDEV.P(T227,U227,V227)</f>
        <v>29439.202887759489</v>
      </c>
      <c r="Y227" s="264">
        <f t="shared" si="81"/>
        <v>4.0419958198296781E-2</v>
      </c>
    </row>
    <row r="228" spans="1:26" s="498" customFormat="1" ht="50.25" customHeight="1">
      <c r="A228" s="8">
        <v>135</v>
      </c>
      <c r="B228" s="5" t="s">
        <v>318</v>
      </c>
      <c r="C228" s="5" t="s">
        <v>284</v>
      </c>
      <c r="D228" s="371" t="s">
        <v>29</v>
      </c>
      <c r="E228" s="231">
        <v>1</v>
      </c>
      <c r="F228" s="232">
        <v>1</v>
      </c>
      <c r="G228" s="232" t="s">
        <v>286</v>
      </c>
      <c r="H228" s="197">
        <v>4169333</v>
      </c>
      <c r="I228" s="225">
        <f>+H228*E228</f>
        <v>4169333</v>
      </c>
      <c r="J228" s="6">
        <f t="shared" si="80"/>
        <v>4169333</v>
      </c>
      <c r="K228" s="463"/>
      <c r="T228" s="266">
        <v>3790000</v>
      </c>
      <c r="U228" s="266">
        <v>4452000</v>
      </c>
      <c r="V228" s="266">
        <v>4266000</v>
      </c>
      <c r="W228" s="265">
        <f t="shared" si="82"/>
        <v>4169333.3333333335</v>
      </c>
      <c r="X228" s="265">
        <f>_xlfn.STDEV.P(T228,U228,V228)</f>
        <v>278770.31565231062</v>
      </c>
      <c r="Y228" s="264">
        <f t="shared" si="81"/>
        <v>0.63356889920979687</v>
      </c>
    </row>
    <row r="229" spans="1:26" s="498" customFormat="1" ht="63.75" customHeight="1">
      <c r="A229" s="8">
        <v>136</v>
      </c>
      <c r="B229" s="5" t="s">
        <v>16</v>
      </c>
      <c r="C229" s="5" t="s">
        <v>319</v>
      </c>
      <c r="D229" s="371" t="s">
        <v>29</v>
      </c>
      <c r="E229" s="231">
        <v>1</v>
      </c>
      <c r="F229" s="232" t="s">
        <v>29</v>
      </c>
      <c r="G229" s="232" t="s">
        <v>55</v>
      </c>
      <c r="H229" s="197">
        <v>800000</v>
      </c>
      <c r="I229" s="225">
        <v>800000</v>
      </c>
      <c r="J229" s="6">
        <f t="shared" si="80"/>
        <v>800000</v>
      </c>
      <c r="K229" s="463"/>
      <c r="T229" s="266">
        <v>0</v>
      </c>
      <c r="U229" s="266">
        <v>0</v>
      </c>
      <c r="V229" s="266">
        <v>0</v>
      </c>
      <c r="W229" s="265">
        <f t="shared" si="82"/>
        <v>0</v>
      </c>
      <c r="X229" s="265">
        <f t="shared" si="70"/>
        <v>0</v>
      </c>
      <c r="Y229" s="264">
        <f t="shared" si="81"/>
        <v>0</v>
      </c>
    </row>
    <row r="230" spans="1:26" s="498" customFormat="1" ht="13.2">
      <c r="A230" s="603" t="s">
        <v>277</v>
      </c>
      <c r="B230" s="604"/>
      <c r="C230" s="604"/>
      <c r="D230" s="604"/>
      <c r="E230" s="604"/>
      <c r="F230" s="604"/>
      <c r="G230" s="604"/>
      <c r="H230" s="605"/>
      <c r="I230" s="320">
        <f>SUM(I218:I229)</f>
        <v>102170686</v>
      </c>
      <c r="J230" s="121">
        <f>SUM(J218:J229)</f>
        <v>102170686</v>
      </c>
      <c r="K230" s="463"/>
      <c r="T230" s="266"/>
      <c r="U230" s="266"/>
      <c r="V230" s="266"/>
      <c r="W230" s="265"/>
      <c r="X230" s="265"/>
      <c r="Y230" s="264"/>
    </row>
    <row r="231" spans="1:26" s="498" customFormat="1" ht="13.2">
      <c r="A231" s="660" t="s">
        <v>320</v>
      </c>
      <c r="B231" s="661"/>
      <c r="C231" s="661"/>
      <c r="D231" s="661"/>
      <c r="E231" s="661"/>
      <c r="F231" s="661"/>
      <c r="G231" s="661"/>
      <c r="H231" s="661"/>
      <c r="I231" s="661"/>
      <c r="J231" s="662"/>
      <c r="K231" s="463"/>
      <c r="M231" s="24"/>
      <c r="T231" s="725" t="s">
        <v>6</v>
      </c>
      <c r="U231" s="726"/>
      <c r="V231" s="726"/>
      <c r="W231" s="726"/>
      <c r="X231" s="726"/>
      <c r="Y231" s="727"/>
    </row>
    <row r="232" spans="1:26" s="498" customFormat="1" ht="39.6">
      <c r="A232" s="49" t="s">
        <v>7</v>
      </c>
      <c r="B232" s="50" t="s">
        <v>8</v>
      </c>
      <c r="C232" s="50" t="s">
        <v>9</v>
      </c>
      <c r="D232" s="372" t="s">
        <v>10</v>
      </c>
      <c r="E232" s="50" t="s">
        <v>11</v>
      </c>
      <c r="F232" s="50" t="s">
        <v>12</v>
      </c>
      <c r="G232" s="49" t="s">
        <v>13</v>
      </c>
      <c r="H232" s="346" t="s">
        <v>14</v>
      </c>
      <c r="I232" s="314" t="s">
        <v>15</v>
      </c>
      <c r="J232" s="80" t="s">
        <v>16</v>
      </c>
      <c r="K232" s="463"/>
      <c r="L232" s="498">
        <v>150</v>
      </c>
      <c r="T232" s="269" t="s">
        <v>19</v>
      </c>
      <c r="U232" s="462" t="s">
        <v>20</v>
      </c>
      <c r="V232" s="267" t="s">
        <v>21</v>
      </c>
      <c r="W232" s="522" t="s">
        <v>22</v>
      </c>
      <c r="X232" s="531" t="s">
        <v>23</v>
      </c>
      <c r="Y232" s="531" t="s">
        <v>24</v>
      </c>
      <c r="Z232" s="498">
        <v>150</v>
      </c>
    </row>
    <row r="233" spans="1:26" ht="26.4">
      <c r="A233" s="187">
        <v>137</v>
      </c>
      <c r="B233" s="17" t="s">
        <v>91</v>
      </c>
      <c r="C233" s="19" t="s">
        <v>92</v>
      </c>
      <c r="D233" s="371" t="s">
        <v>29</v>
      </c>
      <c r="E233" s="13">
        <v>12</v>
      </c>
      <c r="F233" s="13" t="s">
        <v>29</v>
      </c>
      <c r="G233" s="52" t="s">
        <v>51</v>
      </c>
      <c r="H233" s="225">
        <v>42275</v>
      </c>
      <c r="I233" s="225">
        <f t="shared" ref="I233:I238" si="83">H233*E233</f>
        <v>507300</v>
      </c>
      <c r="J233" s="6">
        <f t="shared" ref="J233:J238" si="84">I233</f>
        <v>507300</v>
      </c>
      <c r="T233" s="266">
        <v>3500</v>
      </c>
      <c r="U233" s="266">
        <v>5000</v>
      </c>
      <c r="V233" s="266">
        <v>4325</v>
      </c>
      <c r="W233" s="265">
        <f>AVERAGE(T233,U233,V233)</f>
        <v>4275</v>
      </c>
      <c r="X233" s="265">
        <f t="shared" ref="X233" si="85">_xlfn.STDEV.P(T233,U233,V233)</f>
        <v>613.39220731926491</v>
      </c>
      <c r="Y233" s="264">
        <f>+X233/W233</f>
        <v>0.14348355726766432</v>
      </c>
    </row>
    <row r="234" spans="1:26" ht="46.5" customHeight="1">
      <c r="A234" s="187">
        <v>138</v>
      </c>
      <c r="B234" s="446" t="s">
        <v>55</v>
      </c>
      <c r="C234" s="19" t="s">
        <v>321</v>
      </c>
      <c r="D234" s="231" t="s">
        <v>55</v>
      </c>
      <c r="E234" s="13">
        <v>1</v>
      </c>
      <c r="F234" s="13" t="s">
        <v>29</v>
      </c>
      <c r="G234" s="52" t="s">
        <v>55</v>
      </c>
      <c r="H234" s="225">
        <v>400000</v>
      </c>
      <c r="I234" s="225">
        <f t="shared" si="83"/>
        <v>400000</v>
      </c>
      <c r="J234" s="6">
        <f t="shared" si="84"/>
        <v>400000</v>
      </c>
      <c r="T234" s="265">
        <v>0</v>
      </c>
      <c r="U234" s="265">
        <v>0</v>
      </c>
      <c r="V234" s="265">
        <v>0</v>
      </c>
      <c r="W234" s="265">
        <v>0</v>
      </c>
      <c r="X234" s="265">
        <f t="shared" si="70"/>
        <v>0</v>
      </c>
      <c r="Y234" s="264">
        <v>0</v>
      </c>
    </row>
    <row r="235" spans="1:26" ht="46.5" customHeight="1">
      <c r="A235" s="187">
        <v>139</v>
      </c>
      <c r="B235" s="45" t="s">
        <v>322</v>
      </c>
      <c r="C235" s="19" t="s">
        <v>86</v>
      </c>
      <c r="D235" s="371" t="s">
        <v>29</v>
      </c>
      <c r="E235" s="13">
        <v>100</v>
      </c>
      <c r="F235" s="13" t="s">
        <v>29</v>
      </c>
      <c r="G235" s="52" t="s">
        <v>55</v>
      </c>
      <c r="H235" s="225">
        <v>3938</v>
      </c>
      <c r="I235" s="225">
        <f t="shared" si="83"/>
        <v>393800</v>
      </c>
      <c r="J235" s="6">
        <f t="shared" si="84"/>
        <v>393800</v>
      </c>
      <c r="T235" s="265">
        <v>3480</v>
      </c>
      <c r="U235" s="265">
        <v>4176</v>
      </c>
      <c r="V235" s="265">
        <v>4002</v>
      </c>
      <c r="W235" s="265">
        <f>AVERAGE(T235,U235,V235)</f>
        <v>3886</v>
      </c>
      <c r="X235" s="265">
        <f t="shared" si="70"/>
        <v>295.7431317883815</v>
      </c>
      <c r="Y235" s="264">
        <f>+X235/W235</f>
        <v>7.6104768859593802E-2</v>
      </c>
    </row>
    <row r="236" spans="1:26" ht="75" customHeight="1">
      <c r="A236" s="187">
        <v>140</v>
      </c>
      <c r="B236" s="45" t="s">
        <v>323</v>
      </c>
      <c r="C236" s="19" t="s">
        <v>270</v>
      </c>
      <c r="D236" s="371" t="s">
        <v>29</v>
      </c>
      <c r="E236" s="13">
        <v>100</v>
      </c>
      <c r="F236" s="13" t="s">
        <v>29</v>
      </c>
      <c r="G236" s="52" t="s">
        <v>55</v>
      </c>
      <c r="H236" s="197">
        <v>61362</v>
      </c>
      <c r="I236" s="225">
        <f t="shared" si="83"/>
        <v>6136200</v>
      </c>
      <c r="J236" s="6">
        <f t="shared" si="84"/>
        <v>6136200</v>
      </c>
      <c r="T236" s="265">
        <v>50000</v>
      </c>
      <c r="U236" s="265">
        <v>65000</v>
      </c>
      <c r="V236" s="265">
        <v>69086</v>
      </c>
      <c r="W236" s="265">
        <f>AVERAGE(T236,U236,V236)</f>
        <v>61362</v>
      </c>
      <c r="X236" s="265">
        <f t="shared" si="70"/>
        <v>8205.4913320288142</v>
      </c>
      <c r="Y236" s="264">
        <f t="shared" ref="Y236" si="86">+X236/W236</f>
        <v>0.13372268394167097</v>
      </c>
    </row>
    <row r="237" spans="1:26" ht="39.6">
      <c r="A237" s="187">
        <v>141</v>
      </c>
      <c r="B237" s="27" t="s">
        <v>185</v>
      </c>
      <c r="C237" s="19" t="s">
        <v>186</v>
      </c>
      <c r="D237" s="371" t="s">
        <v>29</v>
      </c>
      <c r="E237" s="13">
        <v>200</v>
      </c>
      <c r="F237" s="13" t="s">
        <v>29</v>
      </c>
      <c r="G237" s="52" t="s">
        <v>51</v>
      </c>
      <c r="H237" s="225">
        <v>22500</v>
      </c>
      <c r="I237" s="225">
        <f t="shared" si="83"/>
        <v>4500000</v>
      </c>
      <c r="J237" s="6">
        <f t="shared" si="84"/>
        <v>4500000</v>
      </c>
      <c r="T237" s="265">
        <v>21500</v>
      </c>
      <c r="U237" s="265">
        <v>24000</v>
      </c>
      <c r="V237" s="265">
        <v>22000</v>
      </c>
      <c r="W237" s="265">
        <f>AVERAGE(T237,U237,V237)</f>
        <v>22500</v>
      </c>
      <c r="X237" s="265">
        <f t="shared" ref="X237:X238" si="87">_xlfn.STDEV.P(T237,U237,V237)</f>
        <v>1080.1234497346434</v>
      </c>
      <c r="Y237" s="264">
        <f>+X237/W236</f>
        <v>1.7602481172951392E-2</v>
      </c>
    </row>
    <row r="238" spans="1:26" ht="52.8">
      <c r="A238" s="187">
        <v>142</v>
      </c>
      <c r="B238" s="139" t="s">
        <v>324</v>
      </c>
      <c r="C238" s="19" t="s">
        <v>325</v>
      </c>
      <c r="D238" s="220" t="s">
        <v>29</v>
      </c>
      <c r="E238" s="19">
        <v>100</v>
      </c>
      <c r="F238" s="13" t="s">
        <v>29</v>
      </c>
      <c r="G238" s="52" t="s">
        <v>51</v>
      </c>
      <c r="H238" s="225">
        <v>1723333</v>
      </c>
      <c r="I238" s="225">
        <f t="shared" si="83"/>
        <v>172333300</v>
      </c>
      <c r="J238" s="6">
        <f t="shared" si="84"/>
        <v>172333300</v>
      </c>
      <c r="K238" s="304" t="s">
        <v>326</v>
      </c>
      <c r="T238" s="265">
        <v>1600000</v>
      </c>
      <c r="U238" s="265">
        <v>1920000</v>
      </c>
      <c r="V238" s="265">
        <v>1650000</v>
      </c>
      <c r="W238" s="265">
        <f>AVERAGE(T238,U238,V238)</f>
        <v>1723333.3333333333</v>
      </c>
      <c r="X238" s="265">
        <f t="shared" si="87"/>
        <v>140554.45761538675</v>
      </c>
      <c r="Y238" s="264">
        <f>+X238/W237</f>
        <v>6.2468647829060782</v>
      </c>
    </row>
    <row r="239" spans="1:26" ht="13.2">
      <c r="A239" s="603" t="s">
        <v>277</v>
      </c>
      <c r="B239" s="604"/>
      <c r="C239" s="604"/>
      <c r="D239" s="604"/>
      <c r="E239" s="604"/>
      <c r="F239" s="604"/>
      <c r="G239" s="604"/>
      <c r="H239" s="605"/>
      <c r="I239" s="320">
        <f>SUM(I233:I238)</f>
        <v>184270600</v>
      </c>
      <c r="J239" s="121">
        <f>SUM(J233:J238)</f>
        <v>184270600</v>
      </c>
    </row>
    <row r="240" spans="1:26" ht="13.2">
      <c r="A240" s="598" t="s">
        <v>327</v>
      </c>
      <c r="B240" s="599"/>
      <c r="C240" s="599"/>
      <c r="D240" s="599"/>
      <c r="E240" s="599"/>
      <c r="F240" s="599"/>
      <c r="G240" s="599"/>
      <c r="H240" s="599"/>
      <c r="I240" s="599"/>
      <c r="J240" s="600"/>
      <c r="T240" s="725" t="s">
        <v>6</v>
      </c>
      <c r="U240" s="726"/>
      <c r="V240" s="726"/>
      <c r="W240" s="726"/>
      <c r="X240" s="726"/>
      <c r="Y240" s="727"/>
    </row>
    <row r="241" spans="1:26" ht="39.6">
      <c r="A241" s="69" t="s">
        <v>328</v>
      </c>
      <c r="B241" s="70" t="s">
        <v>8</v>
      </c>
      <c r="C241" s="70" t="s">
        <v>9</v>
      </c>
      <c r="D241" s="353" t="s">
        <v>329</v>
      </c>
      <c r="E241" s="70" t="s">
        <v>330</v>
      </c>
      <c r="F241" s="70" t="s">
        <v>12</v>
      </c>
      <c r="G241" s="69" t="s">
        <v>13</v>
      </c>
      <c r="H241" s="314" t="s">
        <v>331</v>
      </c>
      <c r="I241" s="314" t="s">
        <v>332</v>
      </c>
      <c r="J241" s="71" t="s">
        <v>16</v>
      </c>
      <c r="L241" s="24">
        <v>80</v>
      </c>
      <c r="T241" s="461" t="s">
        <v>19</v>
      </c>
      <c r="U241" s="462" t="s">
        <v>20</v>
      </c>
      <c r="V241" s="267" t="s">
        <v>21</v>
      </c>
      <c r="W241" s="522" t="s">
        <v>22</v>
      </c>
      <c r="X241" s="531" t="s">
        <v>23</v>
      </c>
      <c r="Y241" s="531" t="s">
        <v>24</v>
      </c>
      <c r="Z241" s="24">
        <v>40</v>
      </c>
    </row>
    <row r="242" spans="1:26" ht="26.4">
      <c r="A242" s="139">
        <v>143</v>
      </c>
      <c r="B242" s="17" t="s">
        <v>91</v>
      </c>
      <c r="C242" s="186" t="s">
        <v>92</v>
      </c>
      <c r="D242" s="231">
        <v>8</v>
      </c>
      <c r="E242" s="2">
        <v>27</v>
      </c>
      <c r="F242" s="13" t="s">
        <v>29</v>
      </c>
      <c r="G242" s="13" t="s">
        <v>51</v>
      </c>
      <c r="H242" s="225">
        <v>4275</v>
      </c>
      <c r="I242" s="225">
        <f t="shared" ref="I242:I248" si="88">H242*E242</f>
        <v>115425</v>
      </c>
      <c r="J242" s="6">
        <f>I242</f>
        <v>115425</v>
      </c>
      <c r="T242" s="266">
        <v>3500</v>
      </c>
      <c r="U242" s="266">
        <v>5000</v>
      </c>
      <c r="V242" s="266">
        <v>4325</v>
      </c>
      <c r="W242" s="265">
        <f>AVERAGE(T242,U242,V242)</f>
        <v>4275</v>
      </c>
      <c r="X242" s="265">
        <f t="shared" ref="X242" si="89">_xlfn.STDEV.P(T242,U242,V242)</f>
        <v>613.39220731926491</v>
      </c>
      <c r="Y242" s="264">
        <f>+X242/W242</f>
        <v>0.14348355726766432</v>
      </c>
    </row>
    <row r="243" spans="1:26" ht="39" customHeight="1">
      <c r="A243" s="139">
        <v>144</v>
      </c>
      <c r="B243" s="285" t="s">
        <v>55</v>
      </c>
      <c r="C243" s="31" t="s">
        <v>321</v>
      </c>
      <c r="D243" s="358" t="s">
        <v>29</v>
      </c>
      <c r="E243" s="2">
        <v>1</v>
      </c>
      <c r="F243" s="13" t="s">
        <v>29</v>
      </c>
      <c r="G243" s="13" t="s">
        <v>55</v>
      </c>
      <c r="H243" s="225">
        <v>500000</v>
      </c>
      <c r="I243" s="225">
        <f t="shared" si="88"/>
        <v>500000</v>
      </c>
      <c r="J243" s="6">
        <f t="shared" ref="J243:J248" si="90">I243</f>
        <v>500000</v>
      </c>
      <c r="T243" s="265">
        <v>0</v>
      </c>
      <c r="U243" s="265">
        <v>0</v>
      </c>
      <c r="V243" s="265">
        <v>0</v>
      </c>
      <c r="W243" s="265">
        <v>0</v>
      </c>
      <c r="X243" s="265">
        <v>0</v>
      </c>
      <c r="Y243" s="264">
        <v>0</v>
      </c>
    </row>
    <row r="244" spans="1:26" ht="26.4">
      <c r="A244" s="139">
        <v>145</v>
      </c>
      <c r="B244" s="44" t="s">
        <v>322</v>
      </c>
      <c r="C244" s="191" t="s">
        <v>86</v>
      </c>
      <c r="D244" s="231">
        <v>33</v>
      </c>
      <c r="E244" s="7">
        <v>20</v>
      </c>
      <c r="F244" s="13" t="s">
        <v>29</v>
      </c>
      <c r="G244" s="13" t="s">
        <v>51</v>
      </c>
      <c r="H244" s="225">
        <v>3886</v>
      </c>
      <c r="I244" s="225">
        <f t="shared" si="88"/>
        <v>77720</v>
      </c>
      <c r="J244" s="6">
        <f t="shared" si="90"/>
        <v>77720</v>
      </c>
      <c r="T244" s="265">
        <v>3480</v>
      </c>
      <c r="U244" s="265">
        <v>4176</v>
      </c>
      <c r="V244" s="265">
        <v>4002</v>
      </c>
      <c r="W244" s="265">
        <f t="shared" ref="W244:W249" si="91">AVERAGE(T244,U244,V244)</f>
        <v>3886</v>
      </c>
      <c r="X244" s="265">
        <f t="shared" ref="X244:X247" si="92">_xlfn.STDEV.P(T244,U244,V244)</f>
        <v>295.7431317883815</v>
      </c>
      <c r="Y244" s="264">
        <f>+X244/W244</f>
        <v>7.6104768859593802E-2</v>
      </c>
    </row>
    <row r="245" spans="1:26" ht="73.5" customHeight="1">
      <c r="A245" s="139">
        <v>146</v>
      </c>
      <c r="B245" s="45" t="s">
        <v>323</v>
      </c>
      <c r="C245" s="45" t="s">
        <v>270</v>
      </c>
      <c r="D245" s="231">
        <v>31</v>
      </c>
      <c r="E245" s="7">
        <v>20</v>
      </c>
      <c r="F245" s="13" t="s">
        <v>29</v>
      </c>
      <c r="G245" s="13" t="s">
        <v>51</v>
      </c>
      <c r="H245" s="197">
        <v>61362</v>
      </c>
      <c r="I245" s="225">
        <f t="shared" si="88"/>
        <v>1227240</v>
      </c>
      <c r="J245" s="6">
        <f t="shared" si="90"/>
        <v>1227240</v>
      </c>
      <c r="T245" s="265">
        <v>50000</v>
      </c>
      <c r="U245" s="265">
        <v>65000</v>
      </c>
      <c r="V245" s="265">
        <v>69086</v>
      </c>
      <c r="W245" s="265">
        <f t="shared" si="91"/>
        <v>61362</v>
      </c>
      <c r="X245" s="265">
        <f t="shared" si="92"/>
        <v>8205.4913320288142</v>
      </c>
      <c r="Y245" s="264">
        <f t="shared" ref="Y245" si="93">+X245/W245</f>
        <v>0.13372268394167097</v>
      </c>
    </row>
    <row r="246" spans="1:26" ht="26.4">
      <c r="A246" s="139">
        <v>147</v>
      </c>
      <c r="B246" s="31" t="s">
        <v>333</v>
      </c>
      <c r="C246" s="27" t="s">
        <v>334</v>
      </c>
      <c r="D246" s="220" t="s">
        <v>29</v>
      </c>
      <c r="E246" s="7">
        <v>20</v>
      </c>
      <c r="F246" s="13" t="s">
        <v>29</v>
      </c>
      <c r="G246" s="13" t="s">
        <v>204</v>
      </c>
      <c r="H246" s="225">
        <v>153333</v>
      </c>
      <c r="I246" s="225">
        <f t="shared" si="88"/>
        <v>3066660</v>
      </c>
      <c r="J246" s="6">
        <f t="shared" si="90"/>
        <v>3066660</v>
      </c>
      <c r="T246" s="265">
        <v>140000</v>
      </c>
      <c r="U246" s="265">
        <v>168000</v>
      </c>
      <c r="V246" s="265">
        <v>152000</v>
      </c>
      <c r="W246" s="265">
        <f t="shared" si="91"/>
        <v>153333.33333333334</v>
      </c>
      <c r="X246" s="265">
        <f t="shared" si="92"/>
        <v>11469.767022723501</v>
      </c>
      <c r="Y246" s="264">
        <f>+X246/W245</f>
        <v>0.1869197063772938</v>
      </c>
    </row>
    <row r="247" spans="1:26" ht="50.25" customHeight="1">
      <c r="A247" s="139">
        <v>148</v>
      </c>
      <c r="B247" s="27" t="s">
        <v>185</v>
      </c>
      <c r="C247" s="31" t="s">
        <v>186</v>
      </c>
      <c r="D247" s="231">
        <v>100</v>
      </c>
      <c r="E247" s="7">
        <v>40</v>
      </c>
      <c r="F247" s="13" t="s">
        <v>29</v>
      </c>
      <c r="G247" s="13" t="s">
        <v>51</v>
      </c>
      <c r="H247" s="225">
        <v>22500</v>
      </c>
      <c r="I247" s="225">
        <f t="shared" si="88"/>
        <v>900000</v>
      </c>
      <c r="J247" s="6">
        <f t="shared" si="90"/>
        <v>900000</v>
      </c>
      <c r="T247" s="265">
        <v>21500</v>
      </c>
      <c r="U247" s="265">
        <v>24000</v>
      </c>
      <c r="V247" s="265">
        <v>22000</v>
      </c>
      <c r="W247" s="265">
        <f t="shared" si="91"/>
        <v>22500</v>
      </c>
      <c r="X247" s="265">
        <f t="shared" si="92"/>
        <v>1080.1234497346434</v>
      </c>
      <c r="Y247" s="264">
        <f>+X247/W246</f>
        <v>7.0442833678346301E-3</v>
      </c>
    </row>
    <row r="248" spans="1:26" ht="39.6">
      <c r="A248" s="139">
        <v>149</v>
      </c>
      <c r="B248" s="45" t="s">
        <v>335</v>
      </c>
      <c r="C248" s="45" t="s">
        <v>284</v>
      </c>
      <c r="D248" s="358">
        <v>76</v>
      </c>
      <c r="E248" s="2">
        <v>1</v>
      </c>
      <c r="F248" s="13" t="s">
        <v>285</v>
      </c>
      <c r="G248" s="13" t="s">
        <v>286</v>
      </c>
      <c r="H248" s="197">
        <v>4395158</v>
      </c>
      <c r="I248" s="225">
        <f t="shared" si="88"/>
        <v>4395158</v>
      </c>
      <c r="J248" s="6">
        <f t="shared" si="90"/>
        <v>4395158</v>
      </c>
      <c r="T248" s="265">
        <v>3779000</v>
      </c>
      <c r="U248" s="265">
        <v>4500000</v>
      </c>
      <c r="V248" s="265">
        <v>4906475</v>
      </c>
      <c r="W248" s="265">
        <f t="shared" si="91"/>
        <v>4395158.333333333</v>
      </c>
      <c r="X248" s="265">
        <f t="shared" si="70"/>
        <v>466221.54977244698</v>
      </c>
      <c r="Y248" s="264">
        <f>+X248/W247</f>
        <v>20.720957767664309</v>
      </c>
    </row>
    <row r="249" spans="1:26" ht="79.2">
      <c r="A249" s="139">
        <v>150</v>
      </c>
      <c r="B249" s="285" t="s">
        <v>336</v>
      </c>
      <c r="C249" s="285" t="s">
        <v>337</v>
      </c>
      <c r="D249" s="358" t="s">
        <v>275</v>
      </c>
      <c r="E249" s="2">
        <v>20</v>
      </c>
      <c r="F249" s="13" t="s">
        <v>29</v>
      </c>
      <c r="G249" s="13" t="s">
        <v>204</v>
      </c>
      <c r="H249" s="318">
        <v>4050000</v>
      </c>
      <c r="I249" s="318">
        <f>H249*E249</f>
        <v>81000000</v>
      </c>
      <c r="J249" s="6">
        <f>I249</f>
        <v>81000000</v>
      </c>
      <c r="K249" s="304" t="s">
        <v>338</v>
      </c>
      <c r="T249" s="265">
        <v>3800000</v>
      </c>
      <c r="U249" s="265">
        <v>4250000</v>
      </c>
      <c r="V249" s="265">
        <v>4100000</v>
      </c>
      <c r="W249" s="265">
        <f t="shared" si="91"/>
        <v>4050000</v>
      </c>
      <c r="X249" s="265">
        <f t="shared" si="70"/>
        <v>187082.86933869706</v>
      </c>
      <c r="Y249" s="264">
        <f>+X249/W248</f>
        <v>4.2565672303507551E-2</v>
      </c>
    </row>
    <row r="250" spans="1:26" ht="13.2">
      <c r="A250" s="603" t="s">
        <v>93</v>
      </c>
      <c r="B250" s="604"/>
      <c r="C250" s="604"/>
      <c r="D250" s="604"/>
      <c r="E250" s="604"/>
      <c r="F250" s="604"/>
      <c r="G250" s="604"/>
      <c r="H250" s="605"/>
      <c r="I250" s="223">
        <f>SUM(I242:I249)</f>
        <v>91282203</v>
      </c>
      <c r="J250" s="121">
        <f>SUM(J242:J249)</f>
        <v>91282203</v>
      </c>
    </row>
    <row r="251" spans="1:26" ht="13.2">
      <c r="A251" s="598" t="s">
        <v>339</v>
      </c>
      <c r="B251" s="599"/>
      <c r="C251" s="599"/>
      <c r="D251" s="599"/>
      <c r="E251" s="599"/>
      <c r="F251" s="599"/>
      <c r="G251" s="599"/>
      <c r="H251" s="599"/>
      <c r="I251" s="599"/>
      <c r="J251" s="600"/>
      <c r="T251" s="725" t="s">
        <v>6</v>
      </c>
      <c r="U251" s="726"/>
      <c r="V251" s="726"/>
      <c r="W251" s="726"/>
      <c r="X251" s="726"/>
      <c r="Y251" s="727"/>
    </row>
    <row r="252" spans="1:26" ht="39.6">
      <c r="A252" s="69" t="s">
        <v>328</v>
      </c>
      <c r="B252" s="70" t="s">
        <v>8</v>
      </c>
      <c r="C252" s="70" t="s">
        <v>9</v>
      </c>
      <c r="D252" s="353" t="s">
        <v>329</v>
      </c>
      <c r="E252" s="70" t="s">
        <v>330</v>
      </c>
      <c r="F252" s="70" t="s">
        <v>12</v>
      </c>
      <c r="G252" s="69" t="s">
        <v>13</v>
      </c>
      <c r="H252" s="314" t="s">
        <v>331</v>
      </c>
      <c r="I252" s="325" t="s">
        <v>332</v>
      </c>
      <c r="J252" s="91" t="s">
        <v>16</v>
      </c>
      <c r="L252" s="24">
        <v>80</v>
      </c>
      <c r="T252" s="461" t="s">
        <v>19</v>
      </c>
      <c r="U252" s="462" t="s">
        <v>20</v>
      </c>
      <c r="V252" s="267" t="s">
        <v>21</v>
      </c>
      <c r="W252" s="522" t="s">
        <v>22</v>
      </c>
      <c r="X252" s="531" t="s">
        <v>23</v>
      </c>
      <c r="Y252" s="531" t="s">
        <v>24</v>
      </c>
      <c r="Z252" s="24">
        <v>20</v>
      </c>
    </row>
    <row r="253" spans="1:26" ht="26.4">
      <c r="A253" s="139">
        <v>151</v>
      </c>
      <c r="B253" s="17" t="s">
        <v>91</v>
      </c>
      <c r="C253" s="186" t="s">
        <v>92</v>
      </c>
      <c r="D253" s="220" t="s">
        <v>55</v>
      </c>
      <c r="E253" s="238">
        <v>27</v>
      </c>
      <c r="F253" s="5" t="s">
        <v>29</v>
      </c>
      <c r="G253" s="5" t="s">
        <v>51</v>
      </c>
      <c r="H253" s="197">
        <v>4275</v>
      </c>
      <c r="I253" s="196">
        <f t="shared" ref="I253:I262" si="94">H253*E253</f>
        <v>115425</v>
      </c>
      <c r="J253" s="196">
        <f>I253</f>
        <v>115425</v>
      </c>
      <c r="K253" s="24"/>
      <c r="T253" s="266">
        <v>3500</v>
      </c>
      <c r="U253" s="266">
        <v>5000</v>
      </c>
      <c r="V253" s="266">
        <v>4325</v>
      </c>
      <c r="W253" s="265">
        <f>AVERAGE(T253,U253,V253)</f>
        <v>4275</v>
      </c>
      <c r="X253" s="265">
        <f t="shared" ref="X253:X254" si="95">_xlfn.STDEV.P(T253,U253,V253)</f>
        <v>613.39220731926491</v>
      </c>
      <c r="Y253" s="264">
        <f>+X253/W253</f>
        <v>0.14348355726766432</v>
      </c>
    </row>
    <row r="254" spans="1:26" ht="66">
      <c r="A254" s="183">
        <v>152</v>
      </c>
      <c r="B254" s="31" t="s">
        <v>52</v>
      </c>
      <c r="C254" s="191" t="s">
        <v>53</v>
      </c>
      <c r="D254" s="45" t="s">
        <v>55</v>
      </c>
      <c r="E254" s="238">
        <v>1</v>
      </c>
      <c r="F254" s="184" t="s">
        <v>29</v>
      </c>
      <c r="G254" s="282" t="s">
        <v>55</v>
      </c>
      <c r="H254" s="197">
        <v>1052366</v>
      </c>
      <c r="I254" s="196">
        <f t="shared" si="94"/>
        <v>1052366</v>
      </c>
      <c r="J254" s="196">
        <f t="shared" ref="J254:J262" si="96">I254</f>
        <v>1052366</v>
      </c>
      <c r="K254" s="24"/>
      <c r="T254" s="265">
        <v>970000</v>
      </c>
      <c r="U254" s="265">
        <v>1116816</v>
      </c>
      <c r="V254" s="265">
        <v>1070282</v>
      </c>
      <c r="W254" s="265">
        <f>AVERAGE(T254,U254,V254)</f>
        <v>1052366</v>
      </c>
      <c r="X254" s="265">
        <f t="shared" si="95"/>
        <v>61261.579890390247</v>
      </c>
      <c r="Y254" s="264">
        <f>+X254/W254</f>
        <v>5.8213188083224135E-2</v>
      </c>
    </row>
    <row r="255" spans="1:26" ht="33" customHeight="1">
      <c r="A255" s="139">
        <v>153</v>
      </c>
      <c r="B255" s="285" t="s">
        <v>267</v>
      </c>
      <c r="C255" s="31" t="s">
        <v>268</v>
      </c>
      <c r="D255" s="45" t="s">
        <v>55</v>
      </c>
      <c r="E255" s="45">
        <v>1</v>
      </c>
      <c r="F255" s="31" t="s">
        <v>29</v>
      </c>
      <c r="G255" s="187" t="s">
        <v>55</v>
      </c>
      <c r="H255" s="197">
        <v>500000</v>
      </c>
      <c r="I255" s="196">
        <f t="shared" si="94"/>
        <v>500000</v>
      </c>
      <c r="J255" s="196">
        <f t="shared" si="96"/>
        <v>500000</v>
      </c>
      <c r="K255" s="24"/>
      <c r="T255" s="265">
        <v>0</v>
      </c>
      <c r="U255" s="265">
        <v>0</v>
      </c>
      <c r="V255" s="265">
        <v>0</v>
      </c>
      <c r="W255" s="265">
        <v>0</v>
      </c>
      <c r="X255" s="265">
        <v>0</v>
      </c>
      <c r="Y255" s="264">
        <v>0</v>
      </c>
    </row>
    <row r="256" spans="1:26" ht="26.4">
      <c r="A256" s="139">
        <v>154</v>
      </c>
      <c r="B256" s="44" t="s">
        <v>322</v>
      </c>
      <c r="C256" s="191" t="s">
        <v>86</v>
      </c>
      <c r="D256" s="45" t="s">
        <v>55</v>
      </c>
      <c r="E256" s="283">
        <v>20</v>
      </c>
      <c r="F256" s="31" t="s">
        <v>29</v>
      </c>
      <c r="G256" s="187" t="s">
        <v>51</v>
      </c>
      <c r="H256" s="197">
        <v>3886</v>
      </c>
      <c r="I256" s="196">
        <f t="shared" si="94"/>
        <v>77720</v>
      </c>
      <c r="J256" s="196">
        <f t="shared" si="96"/>
        <v>77720</v>
      </c>
      <c r="K256" s="506"/>
      <c r="T256" s="265">
        <v>3480</v>
      </c>
      <c r="U256" s="265">
        <v>4176</v>
      </c>
      <c r="V256" s="265">
        <v>4002</v>
      </c>
      <c r="W256" s="265">
        <f>AVERAGE(T256,U256,V256)</f>
        <v>3886</v>
      </c>
      <c r="X256" s="265">
        <f t="shared" ref="X256:X258" si="97">_xlfn.STDEV.P(T256,U256,V256)</f>
        <v>295.7431317883815</v>
      </c>
      <c r="Y256" s="264">
        <f>+X256/W256</f>
        <v>7.6104768859593802E-2</v>
      </c>
    </row>
    <row r="257" spans="1:26" ht="66">
      <c r="A257" s="183">
        <v>155</v>
      </c>
      <c r="B257" s="45" t="s">
        <v>323</v>
      </c>
      <c r="C257" s="45" t="s">
        <v>270</v>
      </c>
      <c r="D257" s="45" t="s">
        <v>55</v>
      </c>
      <c r="E257" s="239">
        <v>20</v>
      </c>
      <c r="F257" s="31" t="s">
        <v>29</v>
      </c>
      <c r="G257" s="139" t="s">
        <v>51</v>
      </c>
      <c r="H257" s="197">
        <v>61362</v>
      </c>
      <c r="I257" s="196">
        <f t="shared" si="94"/>
        <v>1227240</v>
      </c>
      <c r="J257" s="196">
        <f t="shared" si="96"/>
        <v>1227240</v>
      </c>
      <c r="K257" s="24"/>
      <c r="T257" s="265">
        <v>50000</v>
      </c>
      <c r="U257" s="265">
        <v>65000</v>
      </c>
      <c r="V257" s="265">
        <v>69086</v>
      </c>
      <c r="W257" s="265">
        <f>AVERAGE(T257,U257,V257)</f>
        <v>61362</v>
      </c>
      <c r="X257" s="265">
        <f t="shared" si="97"/>
        <v>8205.4913320288142</v>
      </c>
      <c r="Y257" s="264">
        <f t="shared" ref="Y257" si="98">+X257/W257</f>
        <v>0.13372268394167097</v>
      </c>
    </row>
    <row r="258" spans="1:26" ht="39.6">
      <c r="A258" s="139">
        <v>156</v>
      </c>
      <c r="B258" s="27" t="s">
        <v>185</v>
      </c>
      <c r="C258" s="31" t="s">
        <v>186</v>
      </c>
      <c r="D258" s="45" t="s">
        <v>55</v>
      </c>
      <c r="E258" s="190">
        <v>40</v>
      </c>
      <c r="F258" s="191" t="s">
        <v>29</v>
      </c>
      <c r="G258" s="191" t="s">
        <v>51</v>
      </c>
      <c r="H258" s="197">
        <v>22500</v>
      </c>
      <c r="I258" s="196">
        <f t="shared" si="94"/>
        <v>900000</v>
      </c>
      <c r="J258" s="196">
        <f t="shared" si="96"/>
        <v>900000</v>
      </c>
      <c r="K258" s="24"/>
      <c r="T258" s="265">
        <v>21500</v>
      </c>
      <c r="U258" s="265">
        <v>24000</v>
      </c>
      <c r="V258" s="265">
        <v>22000</v>
      </c>
      <c r="W258" s="265">
        <f>AVERAGE(T258,U258,V258)</f>
        <v>22500</v>
      </c>
      <c r="X258" s="265">
        <f t="shared" si="97"/>
        <v>1080.1234497346434</v>
      </c>
      <c r="Y258" s="264">
        <f t="shared" ref="Y258:Y263" si="99">+X258/W257</f>
        <v>1.7602481172951392E-2</v>
      </c>
    </row>
    <row r="259" spans="1:26" ht="12.75" customHeight="1">
      <c r="A259" s="139">
        <v>157</v>
      </c>
      <c r="B259" s="627" t="s">
        <v>340</v>
      </c>
      <c r="C259" s="31" t="s">
        <v>341</v>
      </c>
      <c r="D259" s="244" t="s">
        <v>29</v>
      </c>
      <c r="E259" s="247">
        <v>20</v>
      </c>
      <c r="F259" s="31" t="s">
        <v>29</v>
      </c>
      <c r="G259" s="31" t="s">
        <v>51</v>
      </c>
      <c r="H259" s="197">
        <v>88333</v>
      </c>
      <c r="I259" s="196">
        <f t="shared" si="94"/>
        <v>1766660</v>
      </c>
      <c r="J259" s="196">
        <f t="shared" si="96"/>
        <v>1766660</v>
      </c>
      <c r="K259" s="24"/>
      <c r="T259" s="265">
        <v>90000</v>
      </c>
      <c r="U259" s="265">
        <v>90000</v>
      </c>
      <c r="V259" s="265">
        <v>85000</v>
      </c>
      <c r="W259" s="265">
        <f t="shared" ref="W259:W263" si="100">AVERAGE(T259,U259,V259)</f>
        <v>88333.333333333328</v>
      </c>
      <c r="X259" s="265">
        <f t="shared" si="70"/>
        <v>2357.0226039551585</v>
      </c>
      <c r="Y259" s="264">
        <f t="shared" si="99"/>
        <v>0.10475656017578482</v>
      </c>
    </row>
    <row r="260" spans="1:26" ht="13.2">
      <c r="A260" s="183">
        <v>158</v>
      </c>
      <c r="B260" s="628"/>
      <c r="C260" s="285" t="s">
        <v>342</v>
      </c>
      <c r="D260" s="244" t="s">
        <v>29</v>
      </c>
      <c r="E260" s="247">
        <v>20</v>
      </c>
      <c r="F260" s="31" t="s">
        <v>29</v>
      </c>
      <c r="G260" s="31" t="s">
        <v>51</v>
      </c>
      <c r="H260" s="197">
        <v>39083</v>
      </c>
      <c r="I260" s="196">
        <f t="shared" si="94"/>
        <v>781660</v>
      </c>
      <c r="J260" s="196">
        <f t="shared" si="96"/>
        <v>781660</v>
      </c>
      <c r="K260" s="24"/>
      <c r="T260" s="265">
        <v>35000</v>
      </c>
      <c r="U260" s="265">
        <v>42000</v>
      </c>
      <c r="V260" s="265">
        <v>40250</v>
      </c>
      <c r="W260" s="265">
        <f t="shared" si="100"/>
        <v>39083.333333333336</v>
      </c>
      <c r="X260" s="265">
        <f t="shared" si="70"/>
        <v>2974.428049595791</v>
      </c>
      <c r="Y260" s="264">
        <f t="shared" si="99"/>
        <v>3.3672770372782539E-2</v>
      </c>
    </row>
    <row r="261" spans="1:26" ht="13.2">
      <c r="A261" s="139">
        <v>159</v>
      </c>
      <c r="B261" s="628"/>
      <c r="C261" s="285" t="s">
        <v>343</v>
      </c>
      <c r="D261" s="244" t="s">
        <v>29</v>
      </c>
      <c r="E261" s="247">
        <v>20</v>
      </c>
      <c r="F261" s="31" t="s">
        <v>29</v>
      </c>
      <c r="G261" s="31" t="s">
        <v>51</v>
      </c>
      <c r="H261" s="197">
        <v>47667</v>
      </c>
      <c r="I261" s="196">
        <f t="shared" si="94"/>
        <v>953340</v>
      </c>
      <c r="J261" s="196">
        <f t="shared" si="96"/>
        <v>953340</v>
      </c>
      <c r="K261" s="24"/>
      <c r="T261" s="265">
        <v>45000</v>
      </c>
      <c r="U261" s="265">
        <v>48000</v>
      </c>
      <c r="V261" s="265">
        <v>50000</v>
      </c>
      <c r="W261" s="265">
        <f t="shared" si="100"/>
        <v>47666.666666666664</v>
      </c>
      <c r="X261" s="265">
        <f t="shared" si="70"/>
        <v>2054.8046676563258</v>
      </c>
      <c r="Y261" s="264">
        <f t="shared" si="99"/>
        <v>5.2574959513594685E-2</v>
      </c>
    </row>
    <row r="262" spans="1:26" ht="26.4">
      <c r="A262" s="139">
        <v>160</v>
      </c>
      <c r="B262" s="629"/>
      <c r="C262" s="285" t="s">
        <v>344</v>
      </c>
      <c r="D262" s="244" t="s">
        <v>29</v>
      </c>
      <c r="E262" s="247">
        <v>20</v>
      </c>
      <c r="F262" s="31" t="s">
        <v>29</v>
      </c>
      <c r="G262" s="31" t="s">
        <v>51</v>
      </c>
      <c r="H262" s="197">
        <v>35733</v>
      </c>
      <c r="I262" s="196">
        <f t="shared" si="94"/>
        <v>714660</v>
      </c>
      <c r="J262" s="196">
        <f t="shared" si="96"/>
        <v>714660</v>
      </c>
      <c r="K262" s="24"/>
      <c r="T262" s="265">
        <v>32000</v>
      </c>
      <c r="U262" s="265">
        <v>38400</v>
      </c>
      <c r="V262" s="265">
        <v>36800</v>
      </c>
      <c r="W262" s="265">
        <f t="shared" si="100"/>
        <v>35733.333333333336</v>
      </c>
      <c r="X262" s="265">
        <f t="shared" si="70"/>
        <v>2719.4770739161518</v>
      </c>
      <c r="Y262" s="264">
        <f t="shared" si="99"/>
        <v>5.7051966585653535E-2</v>
      </c>
    </row>
    <row r="263" spans="1:26" ht="52.8">
      <c r="A263" s="183">
        <v>161</v>
      </c>
      <c r="B263" s="31" t="s">
        <v>345</v>
      </c>
      <c r="C263" s="31" t="s">
        <v>346</v>
      </c>
      <c r="D263" s="45" t="s">
        <v>55</v>
      </c>
      <c r="E263" s="247">
        <v>20</v>
      </c>
      <c r="F263" s="191" t="s">
        <v>29</v>
      </c>
      <c r="G263" s="191" t="s">
        <v>139</v>
      </c>
      <c r="H263" s="197">
        <v>1100000</v>
      </c>
      <c r="I263" s="196">
        <f>H263*E263</f>
        <v>22000000</v>
      </c>
      <c r="J263" s="196">
        <f>I263</f>
        <v>22000000</v>
      </c>
      <c r="K263" s="507" t="s">
        <v>347</v>
      </c>
      <c r="T263" s="265">
        <v>1000000</v>
      </c>
      <c r="U263" s="265">
        <v>1200000</v>
      </c>
      <c r="V263" s="265">
        <v>1100000</v>
      </c>
      <c r="W263" s="265">
        <f t="shared" si="100"/>
        <v>1100000</v>
      </c>
      <c r="X263" s="265">
        <f t="shared" si="70"/>
        <v>81649.658092772603</v>
      </c>
      <c r="Y263" s="264">
        <f t="shared" si="99"/>
        <v>2.2849717749843079</v>
      </c>
    </row>
    <row r="264" spans="1:26" ht="13.2">
      <c r="A264" s="603" t="s">
        <v>93</v>
      </c>
      <c r="B264" s="604"/>
      <c r="C264" s="604"/>
      <c r="D264" s="604"/>
      <c r="E264" s="604"/>
      <c r="F264" s="604"/>
      <c r="G264" s="604"/>
      <c r="H264" s="605"/>
      <c r="I264" s="331">
        <f>SUM(I253:I263)</f>
        <v>30089071</v>
      </c>
      <c r="J264" s="237">
        <f>SUM(J253:J263)</f>
        <v>30089071</v>
      </c>
    </row>
    <row r="265" spans="1:26" ht="13.2">
      <c r="A265" s="601" t="s">
        <v>348</v>
      </c>
      <c r="B265" s="602"/>
      <c r="C265" s="602"/>
      <c r="D265" s="602"/>
      <c r="E265" s="602"/>
      <c r="F265" s="602"/>
      <c r="G265" s="602"/>
      <c r="H265" s="602"/>
      <c r="I265" s="602"/>
      <c r="J265" s="602"/>
      <c r="K265" s="505"/>
      <c r="T265" s="725" t="s">
        <v>6</v>
      </c>
      <c r="U265" s="726"/>
      <c r="V265" s="726"/>
      <c r="W265" s="726"/>
      <c r="X265" s="726"/>
      <c r="Y265" s="727"/>
    </row>
    <row r="266" spans="1:26" ht="39.6">
      <c r="A266" s="89" t="s">
        <v>7</v>
      </c>
      <c r="B266" s="90" t="s">
        <v>8</v>
      </c>
      <c r="C266" s="90" t="s">
        <v>9</v>
      </c>
      <c r="D266" s="364" t="s">
        <v>10</v>
      </c>
      <c r="E266" s="90" t="s">
        <v>11</v>
      </c>
      <c r="F266" s="90" t="s">
        <v>12</v>
      </c>
      <c r="G266" s="89" t="s">
        <v>13</v>
      </c>
      <c r="H266" s="314" t="s">
        <v>14</v>
      </c>
      <c r="I266" s="325" t="s">
        <v>15</v>
      </c>
      <c r="J266" s="91" t="s">
        <v>16</v>
      </c>
      <c r="L266" s="24">
        <v>50</v>
      </c>
      <c r="T266" s="461" t="s">
        <v>19</v>
      </c>
      <c r="U266" s="462" t="s">
        <v>20</v>
      </c>
      <c r="V266" s="267" t="s">
        <v>21</v>
      </c>
      <c r="W266" s="522" t="s">
        <v>22</v>
      </c>
      <c r="X266" s="531" t="s">
        <v>23</v>
      </c>
      <c r="Y266" s="531" t="s">
        <v>24</v>
      </c>
      <c r="Z266" s="24">
        <v>20</v>
      </c>
    </row>
    <row r="267" spans="1:26" ht="26.4">
      <c r="A267" s="243">
        <v>162</v>
      </c>
      <c r="B267" s="474" t="s">
        <v>91</v>
      </c>
      <c r="C267" s="288" t="s">
        <v>92</v>
      </c>
      <c r="D267" s="220" t="s">
        <v>55</v>
      </c>
      <c r="E267" s="238">
        <v>30</v>
      </c>
      <c r="F267" s="220" t="s">
        <v>29</v>
      </c>
      <c r="G267" s="220" t="s">
        <v>51</v>
      </c>
      <c r="H267" s="197">
        <v>4275</v>
      </c>
      <c r="I267" s="197">
        <f>H267*E267</f>
        <v>128250</v>
      </c>
      <c r="J267" s="196">
        <f>I267</f>
        <v>128250</v>
      </c>
      <c r="T267" s="266">
        <v>3500</v>
      </c>
      <c r="U267" s="266">
        <v>5000</v>
      </c>
      <c r="V267" s="266">
        <v>4325</v>
      </c>
      <c r="W267" s="265">
        <f>AVERAGE(T267,U267,V267)</f>
        <v>4275</v>
      </c>
      <c r="X267" s="265">
        <f t="shared" ref="X267" si="101">_xlfn.STDEV.P(T267,U267,V267)</f>
        <v>613.39220731926491</v>
      </c>
      <c r="Y267" s="264">
        <f>+X267/W267</f>
        <v>0.14348355726766432</v>
      </c>
    </row>
    <row r="268" spans="1:26" ht="32.25" customHeight="1">
      <c r="A268" s="243">
        <v>163</v>
      </c>
      <c r="B268" s="205" t="s">
        <v>267</v>
      </c>
      <c r="C268" s="45" t="s">
        <v>268</v>
      </c>
      <c r="D268" s="45" t="s">
        <v>55</v>
      </c>
      <c r="E268" s="45">
        <v>1</v>
      </c>
      <c r="F268" s="45" t="s">
        <v>29</v>
      </c>
      <c r="G268" s="239" t="s">
        <v>55</v>
      </c>
      <c r="H268" s="222">
        <v>400000</v>
      </c>
      <c r="I268" s="197">
        <v>400000</v>
      </c>
      <c r="J268" s="196">
        <v>400000</v>
      </c>
      <c r="K268" s="58"/>
      <c r="T268" s="265">
        <v>0</v>
      </c>
      <c r="U268" s="265">
        <v>0</v>
      </c>
      <c r="V268" s="265">
        <v>0</v>
      </c>
      <c r="W268" s="265">
        <v>0</v>
      </c>
      <c r="X268" s="265">
        <f t="shared" ref="X268:X327" si="102">_xlfn.STDEV.P(T268,U268,V268)</f>
        <v>0</v>
      </c>
      <c r="Y268" s="264">
        <f>+X268/W267</f>
        <v>0</v>
      </c>
    </row>
    <row r="269" spans="1:26" ht="26.4">
      <c r="A269" s="243">
        <v>164</v>
      </c>
      <c r="B269" s="205" t="s">
        <v>269</v>
      </c>
      <c r="C269" s="45" t="s">
        <v>86</v>
      </c>
      <c r="D269" s="45" t="s">
        <v>55</v>
      </c>
      <c r="E269" s="239">
        <v>20</v>
      </c>
      <c r="F269" s="45" t="s">
        <v>29</v>
      </c>
      <c r="G269" s="239" t="s">
        <v>55</v>
      </c>
      <c r="H269" s="197">
        <v>3483</v>
      </c>
      <c r="I269" s="197">
        <f t="shared" ref="I269:I272" si="103">H269*E269</f>
        <v>69660</v>
      </c>
      <c r="J269" s="196">
        <f t="shared" ref="J269:J270" si="104">I269</f>
        <v>69660</v>
      </c>
      <c r="T269" s="265">
        <v>3480</v>
      </c>
      <c r="U269" s="265">
        <v>4176</v>
      </c>
      <c r="V269" s="265">
        <v>4002</v>
      </c>
      <c r="W269" s="265">
        <f>AVERAGE(T269,U269,V269)</f>
        <v>3886</v>
      </c>
      <c r="X269" s="265">
        <f t="shared" si="102"/>
        <v>295.7431317883815</v>
      </c>
      <c r="Y269" s="264">
        <f>+X269/W269</f>
        <v>7.6104768859593802E-2</v>
      </c>
    </row>
    <row r="270" spans="1:26" ht="66">
      <c r="A270" s="243">
        <v>165</v>
      </c>
      <c r="B270" s="205" t="s">
        <v>253</v>
      </c>
      <c r="C270" s="45" t="s">
        <v>270</v>
      </c>
      <c r="D270" s="45" t="s">
        <v>55</v>
      </c>
      <c r="E270" s="239">
        <v>20</v>
      </c>
      <c r="F270" s="45" t="s">
        <v>29</v>
      </c>
      <c r="G270" s="239" t="s">
        <v>55</v>
      </c>
      <c r="H270" s="222">
        <v>61362</v>
      </c>
      <c r="I270" s="197">
        <f>H270*E270</f>
        <v>1227240</v>
      </c>
      <c r="J270" s="196">
        <f t="shared" si="104"/>
        <v>1227240</v>
      </c>
      <c r="T270" s="265">
        <v>50000</v>
      </c>
      <c r="U270" s="265">
        <v>65000</v>
      </c>
      <c r="V270" s="265">
        <v>69086</v>
      </c>
      <c r="W270" s="265">
        <f>AVERAGE(T270,U270,V270)</f>
        <v>61362</v>
      </c>
      <c r="X270" s="265">
        <f t="shared" si="102"/>
        <v>8205.4913320288142</v>
      </c>
      <c r="Y270" s="264">
        <f t="shared" ref="Y270" si="105">+X270/W270</f>
        <v>0.13372268394167097</v>
      </c>
    </row>
    <row r="271" spans="1:26" ht="68.25" customHeight="1">
      <c r="A271" s="243">
        <v>166</v>
      </c>
      <c r="B271" s="45" t="s">
        <v>185</v>
      </c>
      <c r="C271" s="45" t="s">
        <v>186</v>
      </c>
      <c r="D271" s="45" t="s">
        <v>55</v>
      </c>
      <c r="E271" s="45">
        <v>40</v>
      </c>
      <c r="F271" s="45" t="s">
        <v>29</v>
      </c>
      <c r="G271" s="190" t="s">
        <v>51</v>
      </c>
      <c r="H271" s="197">
        <v>22500</v>
      </c>
      <c r="I271" s="197">
        <f t="shared" si="103"/>
        <v>900000</v>
      </c>
      <c r="J271" s="196">
        <f>I271</f>
        <v>900000</v>
      </c>
      <c r="T271" s="265">
        <v>21500</v>
      </c>
      <c r="U271" s="265">
        <v>24000</v>
      </c>
      <c r="V271" s="265">
        <v>22000</v>
      </c>
      <c r="W271" s="265">
        <f>AVERAGE(T271,U271,V271)</f>
        <v>22500</v>
      </c>
      <c r="X271" s="265">
        <f t="shared" si="102"/>
        <v>1080.1234497346434</v>
      </c>
      <c r="Y271" s="264">
        <f>+X271/W270</f>
        <v>1.7602481172951392E-2</v>
      </c>
    </row>
    <row r="272" spans="1:26" ht="39" customHeight="1">
      <c r="A272" s="243">
        <v>167</v>
      </c>
      <c r="B272" s="292" t="s">
        <v>273</v>
      </c>
      <c r="C272" s="45" t="s">
        <v>349</v>
      </c>
      <c r="D272" s="244" t="s">
        <v>29</v>
      </c>
      <c r="E272" s="239">
        <v>20</v>
      </c>
      <c r="F272" s="45" t="s">
        <v>29</v>
      </c>
      <c r="G272" s="190" t="s">
        <v>51</v>
      </c>
      <c r="H272" s="222">
        <v>1563333</v>
      </c>
      <c r="I272" s="197">
        <f t="shared" si="103"/>
        <v>31266660</v>
      </c>
      <c r="J272" s="196">
        <f>+I272</f>
        <v>31266660</v>
      </c>
      <c r="K272" s="304" t="s">
        <v>350</v>
      </c>
      <c r="T272" s="265">
        <v>1400000</v>
      </c>
      <c r="U272" s="265">
        <v>1680000</v>
      </c>
      <c r="V272" s="265">
        <v>1610000</v>
      </c>
      <c r="W272" s="265">
        <f>AVERAGE(T272,U272,V272)</f>
        <v>1563333.3333333333</v>
      </c>
      <c r="X272" s="265">
        <f t="shared" si="102"/>
        <v>118977.12198383165</v>
      </c>
      <c r="Y272" s="264">
        <f>+X272/W271</f>
        <v>5.2878720881702952</v>
      </c>
    </row>
    <row r="273" spans="1:26" ht="13.2">
      <c r="A273" s="630" t="s">
        <v>93</v>
      </c>
      <c r="B273" s="631"/>
      <c r="C273" s="631"/>
      <c r="D273" s="631"/>
      <c r="E273" s="631"/>
      <c r="F273" s="631"/>
      <c r="G273" s="631"/>
      <c r="H273" s="632"/>
      <c r="I273" s="198">
        <f>SUM(I267:I272)</f>
        <v>33991810</v>
      </c>
      <c r="J273" s="275">
        <f>SUM(J267:J272)</f>
        <v>33991810</v>
      </c>
    </row>
    <row r="274" spans="1:26" ht="13.2">
      <c r="A274" s="601" t="s">
        <v>351</v>
      </c>
      <c r="B274" s="602"/>
      <c r="C274" s="602"/>
      <c r="D274" s="602"/>
      <c r="E274" s="602"/>
      <c r="F274" s="602"/>
      <c r="G274" s="602"/>
      <c r="H274" s="602"/>
      <c r="I274" s="602"/>
      <c r="J274" s="602"/>
      <c r="T274" s="725" t="s">
        <v>6</v>
      </c>
      <c r="U274" s="726"/>
      <c r="V274" s="726"/>
      <c r="W274" s="726"/>
      <c r="X274" s="726"/>
      <c r="Y274" s="727"/>
    </row>
    <row r="275" spans="1:26" ht="39.6">
      <c r="A275" s="89" t="s">
        <v>7</v>
      </c>
      <c r="B275" s="90" t="s">
        <v>8</v>
      </c>
      <c r="C275" s="90" t="s">
        <v>9</v>
      </c>
      <c r="D275" s="364" t="s">
        <v>10</v>
      </c>
      <c r="E275" s="90" t="s">
        <v>11</v>
      </c>
      <c r="F275" s="90" t="s">
        <v>12</v>
      </c>
      <c r="G275" s="89" t="s">
        <v>13</v>
      </c>
      <c r="H275" s="314" t="s">
        <v>14</v>
      </c>
      <c r="I275" s="325" t="s">
        <v>15</v>
      </c>
      <c r="J275" s="91" t="s">
        <v>16</v>
      </c>
      <c r="T275" s="461" t="s">
        <v>19</v>
      </c>
      <c r="U275" s="462" t="s">
        <v>20</v>
      </c>
      <c r="V275" s="267" t="s">
        <v>21</v>
      </c>
      <c r="W275" s="522" t="s">
        <v>22</v>
      </c>
      <c r="X275" s="531" t="s">
        <v>23</v>
      </c>
      <c r="Y275" s="531" t="s">
        <v>24</v>
      </c>
      <c r="Z275" s="24">
        <v>150</v>
      </c>
    </row>
    <row r="276" spans="1:26" ht="35.25" customHeight="1">
      <c r="A276" s="243">
        <v>168</v>
      </c>
      <c r="B276" s="206" t="s">
        <v>91</v>
      </c>
      <c r="C276" s="288" t="s">
        <v>92</v>
      </c>
      <c r="D276" s="220" t="s">
        <v>55</v>
      </c>
      <c r="E276" s="238">
        <v>50</v>
      </c>
      <c r="F276" s="220" t="s">
        <v>29</v>
      </c>
      <c r="G276" s="220" t="s">
        <v>51</v>
      </c>
      <c r="H276" s="197">
        <v>4275</v>
      </c>
      <c r="I276" s="197">
        <f>H276*E276</f>
        <v>213750</v>
      </c>
      <c r="J276" s="196">
        <f>I276</f>
        <v>213750</v>
      </c>
      <c r="T276" s="266">
        <v>3500</v>
      </c>
      <c r="U276" s="266">
        <v>5000</v>
      </c>
      <c r="V276" s="266">
        <v>4325</v>
      </c>
      <c r="W276" s="265">
        <f>AVERAGE(T276,U276,V276)</f>
        <v>4275</v>
      </c>
      <c r="X276" s="265">
        <f t="shared" ref="X276" si="106">_xlfn.STDEV.P(T276,U276,V276)</f>
        <v>613.39220731926491</v>
      </c>
      <c r="Y276" s="264">
        <f>+X276/W276</f>
        <v>0.14348355726766432</v>
      </c>
    </row>
    <row r="277" spans="1:26" ht="39" customHeight="1">
      <c r="A277" s="243">
        <v>169</v>
      </c>
      <c r="B277" s="290" t="s">
        <v>267</v>
      </c>
      <c r="C277" s="45" t="s">
        <v>268</v>
      </c>
      <c r="D277" s="45" t="s">
        <v>55</v>
      </c>
      <c r="E277" s="45">
        <v>1</v>
      </c>
      <c r="F277" s="45" t="s">
        <v>29</v>
      </c>
      <c r="G277" s="239" t="s">
        <v>55</v>
      </c>
      <c r="H277" s="222">
        <v>1000000</v>
      </c>
      <c r="I277" s="197">
        <f t="shared" ref="I277:I284" si="107">H277*E277</f>
        <v>1000000</v>
      </c>
      <c r="J277" s="196">
        <f t="shared" ref="J277:J285" si="108">I277</f>
        <v>1000000</v>
      </c>
      <c r="L277" s="24">
        <v>150</v>
      </c>
      <c r="T277" s="265">
        <v>0</v>
      </c>
      <c r="U277" s="265">
        <v>0</v>
      </c>
      <c r="V277" s="265">
        <v>0</v>
      </c>
      <c r="W277" s="265">
        <v>0</v>
      </c>
      <c r="X277" s="265">
        <f t="shared" si="102"/>
        <v>0</v>
      </c>
      <c r="Y277" s="264">
        <v>0</v>
      </c>
    </row>
    <row r="278" spans="1:26" ht="116.25" customHeight="1">
      <c r="A278" s="243">
        <v>170</v>
      </c>
      <c r="B278" s="385" t="s">
        <v>300</v>
      </c>
      <c r="C278" s="31" t="s">
        <v>301</v>
      </c>
      <c r="D278" s="542" t="s">
        <v>27</v>
      </c>
      <c r="E278" s="249">
        <v>1</v>
      </c>
      <c r="F278" s="232">
        <v>1</v>
      </c>
      <c r="G278" s="232" t="s">
        <v>139</v>
      </c>
      <c r="H278" s="222">
        <v>6500000</v>
      </c>
      <c r="I278" s="197">
        <f>H278*E278*F278</f>
        <v>6500000</v>
      </c>
      <c r="J278" s="196">
        <f t="shared" si="108"/>
        <v>6500000</v>
      </c>
      <c r="T278" s="265">
        <v>6000000</v>
      </c>
      <c r="U278" s="265">
        <v>6500000</v>
      </c>
      <c r="V278" s="265">
        <v>7000000</v>
      </c>
      <c r="W278" s="265">
        <f t="shared" ref="W278" si="109">AVERAGE(T278,U278,V278)</f>
        <v>6500000</v>
      </c>
      <c r="X278" s="265">
        <f t="shared" si="102"/>
        <v>408248.290463863</v>
      </c>
      <c r="Y278" s="264">
        <f t="shared" ref="Y278" si="110">+X278/W278</f>
        <v>6.2807429302132775E-2</v>
      </c>
    </row>
    <row r="279" spans="1:26" ht="33" customHeight="1">
      <c r="A279" s="243">
        <v>171</v>
      </c>
      <c r="B279" s="205" t="s">
        <v>269</v>
      </c>
      <c r="C279" s="45" t="s">
        <v>86</v>
      </c>
      <c r="D279" s="45" t="s">
        <v>55</v>
      </c>
      <c r="E279" s="239">
        <v>150</v>
      </c>
      <c r="F279" s="45" t="s">
        <v>29</v>
      </c>
      <c r="G279" s="239" t="s">
        <v>55</v>
      </c>
      <c r="H279" s="197">
        <v>3886</v>
      </c>
      <c r="I279" s="197">
        <f>H279*E279</f>
        <v>582900</v>
      </c>
      <c r="J279" s="196">
        <f t="shared" si="108"/>
        <v>582900</v>
      </c>
      <c r="K279" s="58"/>
      <c r="T279" s="265">
        <v>3480</v>
      </c>
      <c r="U279" s="265">
        <v>4176</v>
      </c>
      <c r="V279" s="265">
        <v>4002</v>
      </c>
      <c r="W279" s="265">
        <f t="shared" ref="W279:W284" si="111">AVERAGE(T279,U279,V279)</f>
        <v>3886</v>
      </c>
      <c r="X279" s="265">
        <f t="shared" ref="X279:X281" si="112">_xlfn.STDEV.P(T279,U279,V279)</f>
        <v>295.7431317883815</v>
      </c>
      <c r="Y279" s="264">
        <f>+X279/W279</f>
        <v>7.6104768859593802E-2</v>
      </c>
    </row>
    <row r="280" spans="1:26" ht="66">
      <c r="A280" s="243">
        <v>172</v>
      </c>
      <c r="B280" s="205" t="s">
        <v>253</v>
      </c>
      <c r="C280" s="45" t="s">
        <v>270</v>
      </c>
      <c r="D280" s="45" t="s">
        <v>55</v>
      </c>
      <c r="E280" s="239">
        <v>150</v>
      </c>
      <c r="F280" s="45" t="s">
        <v>29</v>
      </c>
      <c r="G280" s="239" t="s">
        <v>55</v>
      </c>
      <c r="H280" s="197">
        <v>61362</v>
      </c>
      <c r="I280" s="197">
        <f>H280*E280</f>
        <v>9204300</v>
      </c>
      <c r="J280" s="196">
        <f t="shared" si="108"/>
        <v>9204300</v>
      </c>
      <c r="T280" s="265">
        <v>50000</v>
      </c>
      <c r="U280" s="265">
        <v>65000</v>
      </c>
      <c r="V280" s="265">
        <v>69086</v>
      </c>
      <c r="W280" s="265">
        <f t="shared" si="111"/>
        <v>61362</v>
      </c>
      <c r="X280" s="265">
        <f t="shared" si="112"/>
        <v>8205.4913320288142</v>
      </c>
      <c r="Y280" s="264">
        <f t="shared" ref="Y280" si="113">+X280/W280</f>
        <v>0.13372268394167097</v>
      </c>
    </row>
    <row r="281" spans="1:26" ht="48.75" customHeight="1">
      <c r="A281" s="243">
        <v>173</v>
      </c>
      <c r="B281" s="247" t="s">
        <v>185</v>
      </c>
      <c r="C281" s="247" t="s">
        <v>186</v>
      </c>
      <c r="D281" s="247" t="s">
        <v>55</v>
      </c>
      <c r="E281" s="297">
        <v>450</v>
      </c>
      <c r="F281" s="247" t="s">
        <v>29</v>
      </c>
      <c r="G281" s="297" t="s">
        <v>51</v>
      </c>
      <c r="H281" s="224">
        <v>22500</v>
      </c>
      <c r="I281" s="197">
        <f>H281*E281</f>
        <v>10125000</v>
      </c>
      <c r="J281" s="196">
        <f t="shared" si="108"/>
        <v>10125000</v>
      </c>
      <c r="T281" s="265">
        <v>21500</v>
      </c>
      <c r="U281" s="265">
        <v>24000</v>
      </c>
      <c r="V281" s="265">
        <v>22000</v>
      </c>
      <c r="W281" s="265">
        <f t="shared" si="111"/>
        <v>22500</v>
      </c>
      <c r="X281" s="265">
        <f t="shared" si="112"/>
        <v>1080.1234497346434</v>
      </c>
      <c r="Y281" s="264">
        <f>+X281/W280</f>
        <v>1.7602481172951392E-2</v>
      </c>
    </row>
    <row r="282" spans="1:26" ht="23.25" customHeight="1">
      <c r="A282" s="243">
        <v>174</v>
      </c>
      <c r="B282" s="239" t="s">
        <v>352</v>
      </c>
      <c r="C282" s="45" t="s">
        <v>353</v>
      </c>
      <c r="D282" s="45" t="s">
        <v>29</v>
      </c>
      <c r="E282" s="239">
        <v>150</v>
      </c>
      <c r="F282" s="247" t="s">
        <v>29</v>
      </c>
      <c r="G282" s="190" t="s">
        <v>51</v>
      </c>
      <c r="H282" s="196">
        <v>821000</v>
      </c>
      <c r="I282" s="197">
        <f t="shared" si="107"/>
        <v>123150000</v>
      </c>
      <c r="J282" s="196">
        <f t="shared" si="108"/>
        <v>123150000</v>
      </c>
      <c r="T282" s="265">
        <v>800000</v>
      </c>
      <c r="U282" s="265">
        <v>843000</v>
      </c>
      <c r="V282" s="265">
        <v>820000</v>
      </c>
      <c r="W282" s="265">
        <f t="shared" si="111"/>
        <v>821000</v>
      </c>
      <c r="X282" s="265">
        <f t="shared" si="102"/>
        <v>17568.911937472585</v>
      </c>
      <c r="Y282" s="264">
        <f>+X282/W281</f>
        <v>0.78084053055433711</v>
      </c>
    </row>
    <row r="283" spans="1:26" ht="13.2">
      <c r="A283" s="243">
        <v>175</v>
      </c>
      <c r="B283" s="45" t="s">
        <v>324</v>
      </c>
      <c r="C283" s="45" t="s">
        <v>354</v>
      </c>
      <c r="D283" s="45" t="s">
        <v>29</v>
      </c>
      <c r="E283" s="239">
        <v>150</v>
      </c>
      <c r="F283" s="247" t="s">
        <v>29</v>
      </c>
      <c r="G283" s="190" t="s">
        <v>51</v>
      </c>
      <c r="H283" s="196">
        <v>1723333</v>
      </c>
      <c r="I283" s="197">
        <f>H283*E283</f>
        <v>258499950</v>
      </c>
      <c r="J283" s="196">
        <f>I283</f>
        <v>258499950</v>
      </c>
      <c r="T283" s="265">
        <v>1600000</v>
      </c>
      <c r="U283" s="265">
        <v>1920000</v>
      </c>
      <c r="V283" s="265">
        <v>1650000</v>
      </c>
      <c r="W283" s="265">
        <f t="shared" si="111"/>
        <v>1723333.3333333333</v>
      </c>
      <c r="X283" s="265">
        <f t="shared" si="102"/>
        <v>140554.45761538675</v>
      </c>
      <c r="Y283" s="264">
        <f>+X283/W282</f>
        <v>0.17119909575564768</v>
      </c>
    </row>
    <row r="284" spans="1:26" ht="24" customHeight="1">
      <c r="A284" s="243">
        <v>176</v>
      </c>
      <c r="B284" s="303" t="s">
        <v>355</v>
      </c>
      <c r="C284" s="247" t="s">
        <v>356</v>
      </c>
      <c r="D284" s="247" t="s">
        <v>29</v>
      </c>
      <c r="E284" s="303">
        <v>150</v>
      </c>
      <c r="F284" s="247" t="s">
        <v>29</v>
      </c>
      <c r="G284" s="297" t="s">
        <v>51</v>
      </c>
      <c r="H284" s="248">
        <v>91133</v>
      </c>
      <c r="I284" s="224">
        <f t="shared" si="107"/>
        <v>13669950</v>
      </c>
      <c r="J284" s="196">
        <f t="shared" si="108"/>
        <v>13669950</v>
      </c>
      <c r="T284" s="265">
        <v>90000</v>
      </c>
      <c r="U284" s="265">
        <v>92000</v>
      </c>
      <c r="V284" s="265">
        <v>91400</v>
      </c>
      <c r="W284" s="265">
        <f t="shared" si="111"/>
        <v>91133.333333333328</v>
      </c>
      <c r="X284" s="265">
        <f t="shared" si="102"/>
        <v>837.98700599843573</v>
      </c>
      <c r="Y284" s="264">
        <f>+X284/W283</f>
        <v>4.8625938452520449E-4</v>
      </c>
    </row>
    <row r="285" spans="1:26" ht="57.75" customHeight="1">
      <c r="A285" s="243">
        <v>177</v>
      </c>
      <c r="B285" s="205" t="s">
        <v>357</v>
      </c>
      <c r="C285" s="45" t="s">
        <v>358</v>
      </c>
      <c r="D285" s="45" t="s">
        <v>55</v>
      </c>
      <c r="E285" s="239">
        <v>1</v>
      </c>
      <c r="F285" s="247" t="s">
        <v>29</v>
      </c>
      <c r="G285" s="190" t="s">
        <v>55</v>
      </c>
      <c r="H285" s="196">
        <v>10000000</v>
      </c>
      <c r="I285" s="196">
        <f>H285*E285</f>
        <v>10000000</v>
      </c>
      <c r="J285" s="196">
        <f t="shared" si="108"/>
        <v>10000000</v>
      </c>
      <c r="T285" s="265">
        <v>0</v>
      </c>
      <c r="U285" s="265">
        <v>0</v>
      </c>
      <c r="V285" s="265">
        <v>0</v>
      </c>
      <c r="W285" s="265">
        <v>0</v>
      </c>
      <c r="X285" s="265">
        <f t="shared" si="102"/>
        <v>0</v>
      </c>
      <c r="Y285" s="264">
        <f>+X285/W284</f>
        <v>0</v>
      </c>
    </row>
    <row r="286" spans="1:26" ht="13.2">
      <c r="A286" s="622" t="s">
        <v>93</v>
      </c>
      <c r="B286" s="623"/>
      <c r="C286" s="623"/>
      <c r="D286" s="623"/>
      <c r="E286" s="623"/>
      <c r="F286" s="623"/>
      <c r="G286" s="623"/>
      <c r="H286" s="624"/>
      <c r="I286" s="202">
        <f>SUM(I276:I285)</f>
        <v>432945850</v>
      </c>
      <c r="J286" s="276">
        <f>SUM(J276:J285)</f>
        <v>432945850</v>
      </c>
    </row>
    <row r="287" spans="1:26" ht="13.2">
      <c r="A287" s="601" t="s">
        <v>359</v>
      </c>
      <c r="B287" s="602"/>
      <c r="C287" s="602"/>
      <c r="D287" s="602"/>
      <c r="E287" s="602"/>
      <c r="F287" s="602"/>
      <c r="G287" s="602"/>
      <c r="H287" s="602"/>
      <c r="I287" s="602"/>
      <c r="J287" s="602"/>
      <c r="T287" s="725" t="s">
        <v>6</v>
      </c>
      <c r="U287" s="726"/>
      <c r="V287" s="726"/>
      <c r="W287" s="726"/>
      <c r="X287" s="726"/>
      <c r="Y287" s="727"/>
      <c r="Z287" s="24">
        <v>720</v>
      </c>
    </row>
    <row r="288" spans="1:26" ht="39.6">
      <c r="A288" s="89" t="s">
        <v>7</v>
      </c>
      <c r="B288" s="90" t="s">
        <v>8</v>
      </c>
      <c r="C288" s="90" t="s">
        <v>9</v>
      </c>
      <c r="D288" s="364" t="s">
        <v>10</v>
      </c>
      <c r="E288" s="90" t="s">
        <v>11</v>
      </c>
      <c r="F288" s="90" t="s">
        <v>12</v>
      </c>
      <c r="G288" s="89" t="s">
        <v>13</v>
      </c>
      <c r="H288" s="314" t="s">
        <v>14</v>
      </c>
      <c r="I288" s="325" t="s">
        <v>15</v>
      </c>
      <c r="J288" s="91" t="s">
        <v>16</v>
      </c>
      <c r="T288" s="461" t="s">
        <v>19</v>
      </c>
      <c r="U288" s="462" t="s">
        <v>20</v>
      </c>
      <c r="V288" s="267" t="s">
        <v>21</v>
      </c>
      <c r="W288" s="522" t="s">
        <v>22</v>
      </c>
      <c r="X288" s="531" t="s">
        <v>23</v>
      </c>
      <c r="Y288" s="531" t="s">
        <v>24</v>
      </c>
    </row>
    <row r="289" spans="1:26" ht="133.19999999999999" customHeight="1">
      <c r="A289" s="201">
        <v>178</v>
      </c>
      <c r="B289" s="388" t="s">
        <v>360</v>
      </c>
      <c r="C289" s="388" t="s">
        <v>361</v>
      </c>
      <c r="D289" s="389" t="s">
        <v>29</v>
      </c>
      <c r="E289" s="187">
        <v>1</v>
      </c>
      <c r="F289" s="106" t="s">
        <v>29</v>
      </c>
      <c r="G289" s="190" t="s">
        <v>55</v>
      </c>
      <c r="H289" s="197">
        <v>25379333</v>
      </c>
      <c r="I289" s="196">
        <f>H289*E289</f>
        <v>25379333</v>
      </c>
      <c r="J289" s="196">
        <f>I289</f>
        <v>25379333</v>
      </c>
      <c r="T289" s="265">
        <v>24320000</v>
      </c>
      <c r="U289" s="265">
        <v>25000000</v>
      </c>
      <c r="V289" s="265">
        <v>26818000</v>
      </c>
      <c r="W289" s="265">
        <f>AVERAGE(T289,U289,V289)</f>
        <v>25379333.333333332</v>
      </c>
      <c r="X289" s="265">
        <f>_xlfn.STDEV.P(T289,U289,V289)</f>
        <v>1054489.2391843339</v>
      </c>
      <c r="Y289" s="264">
        <f>+X289/W289</f>
        <v>4.1549130756691824E-2</v>
      </c>
    </row>
    <row r="290" spans="1:26" ht="52.8">
      <c r="A290" s="201">
        <v>179</v>
      </c>
      <c r="B290" s="390" t="s">
        <v>362</v>
      </c>
      <c r="C290" s="370" t="s">
        <v>363</v>
      </c>
      <c r="D290" s="391" t="s">
        <v>29</v>
      </c>
      <c r="E290" s="187">
        <v>1</v>
      </c>
      <c r="F290" s="240" t="s">
        <v>364</v>
      </c>
      <c r="G290" s="390" t="s">
        <v>51</v>
      </c>
      <c r="H290" s="197">
        <v>4226667</v>
      </c>
      <c r="I290" s="196">
        <f>H290*E290</f>
        <v>4226667</v>
      </c>
      <c r="J290" s="196">
        <f t="shared" ref="J290:J296" si="114">I290</f>
        <v>4226667</v>
      </c>
      <c r="T290" s="265">
        <v>3790000</v>
      </c>
      <c r="U290" s="265">
        <v>4390000</v>
      </c>
      <c r="V290" s="265">
        <v>4500000</v>
      </c>
      <c r="W290" s="265">
        <f t="shared" ref="W290:W295" si="115">AVERAGE(T290,U290,V290)</f>
        <v>4226666.666666667</v>
      </c>
      <c r="X290" s="265">
        <f t="shared" ref="X290:X297" si="116">_xlfn.STDEV.P(T290,U290,V290)</f>
        <v>312018.51796897495</v>
      </c>
      <c r="Y290" s="264">
        <f t="shared" ref="Y290:Y297" si="117">+X290/W290</f>
        <v>7.3821415923259054E-2</v>
      </c>
    </row>
    <row r="291" spans="1:26" ht="33.75" customHeight="1">
      <c r="A291" s="201">
        <v>180</v>
      </c>
      <c r="B291" s="390" t="s">
        <v>365</v>
      </c>
      <c r="C291" s="390" t="s">
        <v>366</v>
      </c>
      <c r="D291" s="391" t="s">
        <v>29</v>
      </c>
      <c r="E291" s="187">
        <v>1</v>
      </c>
      <c r="F291" s="240" t="s">
        <v>29</v>
      </c>
      <c r="G291" s="390" t="s">
        <v>55</v>
      </c>
      <c r="H291" s="197">
        <v>1500000</v>
      </c>
      <c r="I291" s="196">
        <f>H291*E291</f>
        <v>1500000</v>
      </c>
      <c r="J291" s="196">
        <f t="shared" si="114"/>
        <v>1500000</v>
      </c>
      <c r="T291" s="265">
        <v>0</v>
      </c>
      <c r="U291" s="265">
        <v>0</v>
      </c>
      <c r="V291" s="265">
        <v>0</v>
      </c>
      <c r="W291" s="265">
        <v>0</v>
      </c>
      <c r="X291" s="265">
        <v>0</v>
      </c>
      <c r="Y291" s="264">
        <v>0</v>
      </c>
    </row>
    <row r="292" spans="1:26" ht="39.6">
      <c r="A292" s="201">
        <v>181</v>
      </c>
      <c r="B292" s="390" t="s">
        <v>258</v>
      </c>
      <c r="C292" s="390" t="s">
        <v>49</v>
      </c>
      <c r="D292" s="391" t="s">
        <v>29</v>
      </c>
      <c r="E292" s="187">
        <v>2160</v>
      </c>
      <c r="F292" s="106" t="s">
        <v>29</v>
      </c>
      <c r="G292" s="390" t="s">
        <v>51</v>
      </c>
      <c r="H292" s="197">
        <v>14598</v>
      </c>
      <c r="I292" s="196">
        <f>H292*E292</f>
        <v>31531680</v>
      </c>
      <c r="J292" s="196">
        <f t="shared" si="114"/>
        <v>31531680</v>
      </c>
      <c r="K292" s="304"/>
      <c r="T292" s="265">
        <v>14250</v>
      </c>
      <c r="U292" s="265">
        <v>15545</v>
      </c>
      <c r="V292" s="265">
        <v>14000</v>
      </c>
      <c r="W292" s="265">
        <f>AVERAGE(T292,U292,V292)</f>
        <v>14598.333333333334</v>
      </c>
      <c r="X292" s="265">
        <f t="shared" ref="X292" si="118">_xlfn.STDEV.P(T292,U292,V292)</f>
        <v>677.13038298067488</v>
      </c>
      <c r="Y292" s="264">
        <f t="shared" ref="Y292" si="119">+X292/W292</f>
        <v>4.6384088342094405E-2</v>
      </c>
    </row>
    <row r="293" spans="1:26" ht="79.2">
      <c r="A293" s="201">
        <v>182</v>
      </c>
      <c r="B293" s="392" t="s">
        <v>367</v>
      </c>
      <c r="C293" s="392" t="s">
        <v>368</v>
      </c>
      <c r="D293" s="391" t="s">
        <v>29</v>
      </c>
      <c r="E293" s="187">
        <v>200</v>
      </c>
      <c r="F293" s="393">
        <v>1</v>
      </c>
      <c r="G293" s="394" t="s">
        <v>369</v>
      </c>
      <c r="H293" s="342">
        <v>70677</v>
      </c>
      <c r="I293" s="196">
        <f>H293*E293</f>
        <v>14135400</v>
      </c>
      <c r="J293" s="196">
        <f t="shared" si="114"/>
        <v>14135400</v>
      </c>
      <c r="K293" s="304"/>
      <c r="T293" s="265">
        <v>69000</v>
      </c>
      <c r="U293" s="265">
        <v>73000</v>
      </c>
      <c r="V293" s="265">
        <v>70000</v>
      </c>
      <c r="W293" s="265">
        <f t="shared" si="115"/>
        <v>70666.666666666672</v>
      </c>
      <c r="X293" s="265">
        <f t="shared" si="116"/>
        <v>1699.6731711975949</v>
      </c>
      <c r="Y293" s="264">
        <f t="shared" si="117"/>
        <v>2.4051978837701812E-2</v>
      </c>
    </row>
    <row r="294" spans="1:26" ht="44.25" customHeight="1">
      <c r="A294" s="201">
        <v>183</v>
      </c>
      <c r="B294" s="5" t="s">
        <v>370</v>
      </c>
      <c r="C294" s="5" t="s">
        <v>371</v>
      </c>
      <c r="D294" s="391" t="s">
        <v>29</v>
      </c>
      <c r="E294" s="187">
        <v>200</v>
      </c>
      <c r="F294" s="211" t="s">
        <v>29</v>
      </c>
      <c r="G294" s="211" t="s">
        <v>369</v>
      </c>
      <c r="H294" s="222">
        <v>151667</v>
      </c>
      <c r="I294" s="196">
        <f t="shared" ref="I294" si="120">H294*E294</f>
        <v>30333400</v>
      </c>
      <c r="J294" s="196">
        <f>I294</f>
        <v>30333400</v>
      </c>
      <c r="K294" s="304"/>
      <c r="T294" s="265">
        <v>145000</v>
      </c>
      <c r="U294" s="265">
        <v>150000</v>
      </c>
      <c r="V294" s="265">
        <v>160000</v>
      </c>
      <c r="W294" s="265">
        <f t="shared" si="115"/>
        <v>151666.66666666666</v>
      </c>
      <c r="X294" s="265">
        <f t="shared" si="116"/>
        <v>6236.0956446232358</v>
      </c>
      <c r="Y294" s="264">
        <f t="shared" si="117"/>
        <v>4.1117114140372987E-2</v>
      </c>
    </row>
    <row r="295" spans="1:26" ht="49.2" customHeight="1">
      <c r="A295" s="201">
        <v>184</v>
      </c>
      <c r="B295" s="23" t="s">
        <v>372</v>
      </c>
      <c r="C295" s="19" t="s">
        <v>373</v>
      </c>
      <c r="D295" s="391" t="s">
        <v>29</v>
      </c>
      <c r="E295" s="19">
        <v>1</v>
      </c>
      <c r="F295" s="181">
        <v>1</v>
      </c>
      <c r="G295" s="19" t="s">
        <v>374</v>
      </c>
      <c r="H295" s="222">
        <v>16666667</v>
      </c>
      <c r="I295" s="196">
        <f>H295*E295</f>
        <v>16666667</v>
      </c>
      <c r="J295" s="196">
        <f t="shared" si="114"/>
        <v>16666667</v>
      </c>
      <c r="L295" s="24">
        <v>0</v>
      </c>
      <c r="T295" s="265">
        <v>25000000</v>
      </c>
      <c r="U295" s="265">
        <v>10000000</v>
      </c>
      <c r="V295" s="265">
        <v>15000000</v>
      </c>
      <c r="W295" s="265">
        <f t="shared" si="115"/>
        <v>16666666.666666666</v>
      </c>
      <c r="X295" s="265">
        <f t="shared" si="116"/>
        <v>6236095.6446232358</v>
      </c>
      <c r="Y295" s="264">
        <f t="shared" si="117"/>
        <v>0.37416573867739417</v>
      </c>
    </row>
    <row r="296" spans="1:26" ht="71.099999999999994" customHeight="1">
      <c r="A296" s="201">
        <v>185</v>
      </c>
      <c r="B296" s="27" t="s">
        <v>185</v>
      </c>
      <c r="C296" s="31" t="s">
        <v>186</v>
      </c>
      <c r="D296" s="45" t="s">
        <v>55</v>
      </c>
      <c r="E296" s="190">
        <v>720</v>
      </c>
      <c r="F296" s="31" t="s">
        <v>29</v>
      </c>
      <c r="G296" s="191" t="s">
        <v>51</v>
      </c>
      <c r="H296" s="327">
        <v>22500</v>
      </c>
      <c r="I296" s="196">
        <f>H296*E296</f>
        <v>16200000</v>
      </c>
      <c r="J296" s="196">
        <f t="shared" si="114"/>
        <v>16200000</v>
      </c>
      <c r="T296" s="265">
        <v>21500</v>
      </c>
      <c r="U296" s="265">
        <v>24000</v>
      </c>
      <c r="V296" s="265">
        <v>22000</v>
      </c>
      <c r="W296" s="265">
        <f>AVERAGE(T296,U296,V296)</f>
        <v>22500</v>
      </c>
      <c r="X296" s="265">
        <f t="shared" si="116"/>
        <v>1080.1234497346434</v>
      </c>
      <c r="Y296" s="264">
        <f t="shared" si="117"/>
        <v>4.8005486654873038E-2</v>
      </c>
    </row>
    <row r="297" spans="1:26" ht="309" customHeight="1">
      <c r="A297" s="201">
        <v>186</v>
      </c>
      <c r="B297" s="5" t="s">
        <v>375</v>
      </c>
      <c r="C297" s="5" t="s">
        <v>376</v>
      </c>
      <c r="D297" s="391" t="s">
        <v>29</v>
      </c>
      <c r="E297" s="187">
        <v>720</v>
      </c>
      <c r="F297" s="184" t="s">
        <v>29</v>
      </c>
      <c r="G297" s="184" t="s">
        <v>204</v>
      </c>
      <c r="H297" s="222">
        <v>124333</v>
      </c>
      <c r="I297" s="196">
        <f>H297*E297</f>
        <v>89519760</v>
      </c>
      <c r="J297" s="196">
        <f>I297</f>
        <v>89519760</v>
      </c>
      <c r="T297" s="265">
        <v>123000</v>
      </c>
      <c r="U297" s="265">
        <v>126000</v>
      </c>
      <c r="V297" s="265">
        <v>124000</v>
      </c>
      <c r="W297" s="265">
        <f>AVERAGE(T297,U297,V297)</f>
        <v>124333.33333333333</v>
      </c>
      <c r="X297" s="265">
        <f t="shared" si="116"/>
        <v>1247.2191289246473</v>
      </c>
      <c r="Y297" s="264">
        <f t="shared" si="117"/>
        <v>1.0031253047651319E-2</v>
      </c>
    </row>
    <row r="298" spans="1:26" ht="13.2">
      <c r="A298" s="761" t="s">
        <v>93</v>
      </c>
      <c r="B298" s="762"/>
      <c r="C298" s="762"/>
      <c r="D298" s="762"/>
      <c r="E298" s="762"/>
      <c r="F298" s="762"/>
      <c r="G298" s="762"/>
      <c r="H298" s="763"/>
      <c r="I298" s="331">
        <f>SUM(I289:I297)</f>
        <v>229492907</v>
      </c>
      <c r="J298" s="237">
        <f>SUM(J289:J297)</f>
        <v>229492907</v>
      </c>
      <c r="L298" s="24">
        <v>100</v>
      </c>
    </row>
    <row r="299" spans="1:26" ht="13.2">
      <c r="A299" s="648" t="s">
        <v>377</v>
      </c>
      <c r="B299" s="649"/>
      <c r="C299" s="649"/>
      <c r="D299" s="649"/>
      <c r="E299" s="649"/>
      <c r="F299" s="649"/>
      <c r="G299" s="649"/>
      <c r="H299" s="649"/>
      <c r="I299" s="649"/>
      <c r="J299" s="649"/>
      <c r="T299" s="725" t="s">
        <v>6</v>
      </c>
      <c r="U299" s="726"/>
      <c r="V299" s="726"/>
      <c r="W299" s="726"/>
      <c r="X299" s="726"/>
      <c r="Y299" s="727"/>
    </row>
    <row r="300" spans="1:26" ht="39.6">
      <c r="A300" s="89" t="s">
        <v>7</v>
      </c>
      <c r="B300" s="90" t="s">
        <v>8</v>
      </c>
      <c r="C300" s="90" t="s">
        <v>9</v>
      </c>
      <c r="D300" s="364" t="s">
        <v>10</v>
      </c>
      <c r="E300" s="90" t="s">
        <v>11</v>
      </c>
      <c r="F300" s="90" t="s">
        <v>12</v>
      </c>
      <c r="G300" s="89" t="s">
        <v>13</v>
      </c>
      <c r="H300" s="314" t="s">
        <v>14</v>
      </c>
      <c r="I300" s="325" t="s">
        <v>15</v>
      </c>
      <c r="J300" s="91" t="s">
        <v>16</v>
      </c>
      <c r="T300" s="461" t="s">
        <v>19</v>
      </c>
      <c r="U300" s="462" t="s">
        <v>20</v>
      </c>
      <c r="V300" s="267" t="s">
        <v>21</v>
      </c>
      <c r="W300" s="522" t="s">
        <v>22</v>
      </c>
      <c r="X300" s="523" t="s">
        <v>23</v>
      </c>
      <c r="Y300" s="523" t="s">
        <v>24</v>
      </c>
      <c r="Z300" s="24">
        <v>100</v>
      </c>
    </row>
    <row r="301" spans="1:26" ht="26.4">
      <c r="A301" s="210">
        <v>187</v>
      </c>
      <c r="B301" s="206" t="s">
        <v>91</v>
      </c>
      <c r="C301" s="186" t="s">
        <v>92</v>
      </c>
      <c r="D301" s="220" t="s">
        <v>55</v>
      </c>
      <c r="E301" s="184">
        <v>30</v>
      </c>
      <c r="F301" s="5" t="s">
        <v>29</v>
      </c>
      <c r="G301" s="5" t="s">
        <v>51</v>
      </c>
      <c r="H301" s="197">
        <v>4275</v>
      </c>
      <c r="I301" s="196">
        <f>H301*E301</f>
        <v>128250</v>
      </c>
      <c r="J301" s="196">
        <f t="shared" ref="J301:J307" si="121">I301</f>
        <v>128250</v>
      </c>
      <c r="T301" s="266">
        <v>3500</v>
      </c>
      <c r="U301" s="266">
        <v>5000</v>
      </c>
      <c r="V301" s="266">
        <v>4325</v>
      </c>
      <c r="W301" s="265">
        <f>AVERAGE(T301,U301,V301)</f>
        <v>4275</v>
      </c>
      <c r="X301" s="265">
        <f t="shared" ref="X301" si="122">_xlfn.STDEV.P(T301,U301,V301)</f>
        <v>613.39220731926491</v>
      </c>
      <c r="Y301" s="264">
        <f>+X301/W301</f>
        <v>0.14348355726766432</v>
      </c>
    </row>
    <row r="302" spans="1:26" ht="117.75" customHeight="1">
      <c r="A302" s="7">
        <v>188</v>
      </c>
      <c r="B302" s="207" t="s">
        <v>267</v>
      </c>
      <c r="C302" s="31" t="s">
        <v>268</v>
      </c>
      <c r="D302" s="45" t="s">
        <v>55</v>
      </c>
      <c r="E302" s="31">
        <v>1</v>
      </c>
      <c r="F302" s="31" t="s">
        <v>29</v>
      </c>
      <c r="G302" s="187" t="s">
        <v>55</v>
      </c>
      <c r="H302" s="222">
        <v>400000</v>
      </c>
      <c r="I302" s="196">
        <f>H302*E302</f>
        <v>400000</v>
      </c>
      <c r="J302" s="196">
        <f t="shared" si="121"/>
        <v>400000</v>
      </c>
      <c r="K302" s="58"/>
      <c r="T302" s="265">
        <v>0</v>
      </c>
      <c r="U302" s="265">
        <v>0</v>
      </c>
      <c r="V302" s="265">
        <v>0</v>
      </c>
      <c r="W302" s="265">
        <v>0</v>
      </c>
      <c r="X302" s="265">
        <v>0</v>
      </c>
      <c r="Y302" s="264">
        <v>0</v>
      </c>
    </row>
    <row r="303" spans="1:26" ht="26.4">
      <c r="A303" s="210">
        <v>189</v>
      </c>
      <c r="B303" s="205" t="s">
        <v>269</v>
      </c>
      <c r="C303" s="45" t="s">
        <v>86</v>
      </c>
      <c r="D303" s="45" t="s">
        <v>55</v>
      </c>
      <c r="E303" s="187">
        <v>100</v>
      </c>
      <c r="F303" s="31" t="s">
        <v>29</v>
      </c>
      <c r="G303" s="187" t="s">
        <v>55</v>
      </c>
      <c r="H303" s="222">
        <v>3886</v>
      </c>
      <c r="I303" s="196">
        <f>H303*E303</f>
        <v>388600</v>
      </c>
      <c r="J303" s="196">
        <f t="shared" si="121"/>
        <v>388600</v>
      </c>
      <c r="T303" s="265">
        <v>3480</v>
      </c>
      <c r="U303" s="265">
        <v>4176</v>
      </c>
      <c r="V303" s="265">
        <v>4002</v>
      </c>
      <c r="W303" s="265">
        <f>AVERAGE(T303,U303,V303)</f>
        <v>3886</v>
      </c>
      <c r="X303" s="265">
        <f t="shared" ref="X303:X304" si="123">_xlfn.STDEV.P(T303,U303,V303)</f>
        <v>295.7431317883815</v>
      </c>
      <c r="Y303" s="264">
        <f>+X303/W303</f>
        <v>7.6104768859593802E-2</v>
      </c>
    </row>
    <row r="304" spans="1:26" ht="66">
      <c r="A304" s="7">
        <v>190</v>
      </c>
      <c r="B304" s="205" t="s">
        <v>253</v>
      </c>
      <c r="C304" s="45" t="s">
        <v>270</v>
      </c>
      <c r="D304" s="45" t="s">
        <v>55</v>
      </c>
      <c r="E304" s="187">
        <v>100</v>
      </c>
      <c r="F304" s="31" t="s">
        <v>29</v>
      </c>
      <c r="G304" s="187" t="s">
        <v>55</v>
      </c>
      <c r="H304" s="327">
        <v>61392</v>
      </c>
      <c r="I304" s="196">
        <f t="shared" ref="I304:I307" si="124">H304*E304</f>
        <v>6139200</v>
      </c>
      <c r="J304" s="196">
        <f t="shared" si="121"/>
        <v>6139200</v>
      </c>
      <c r="K304" s="24"/>
      <c r="T304" s="265">
        <v>50000</v>
      </c>
      <c r="U304" s="265">
        <v>65000</v>
      </c>
      <c r="V304" s="265">
        <v>69086</v>
      </c>
      <c r="W304" s="265">
        <f>AVERAGE(T304,U304,V304)</f>
        <v>61362</v>
      </c>
      <c r="X304" s="265">
        <f t="shared" si="123"/>
        <v>8205.4913320288142</v>
      </c>
      <c r="Y304" s="264">
        <f t="shared" ref="Y304:Y305" si="125">+X304/W304</f>
        <v>0.13372268394167097</v>
      </c>
    </row>
    <row r="305" spans="1:26" ht="39.6">
      <c r="A305" s="210">
        <v>191</v>
      </c>
      <c r="B305" s="205" t="s">
        <v>271</v>
      </c>
      <c r="C305" s="31" t="s">
        <v>272</v>
      </c>
      <c r="D305" s="45" t="s">
        <v>55</v>
      </c>
      <c r="E305" s="187">
        <v>100</v>
      </c>
      <c r="F305" s="31" t="s">
        <v>29</v>
      </c>
      <c r="G305" s="31" t="s">
        <v>51</v>
      </c>
      <c r="H305" s="329">
        <v>23800</v>
      </c>
      <c r="I305" s="196">
        <f t="shared" si="124"/>
        <v>2380000</v>
      </c>
      <c r="J305" s="196">
        <f t="shared" si="121"/>
        <v>2380000</v>
      </c>
      <c r="K305" s="304" t="s">
        <v>378</v>
      </c>
      <c r="T305" s="265">
        <v>22000</v>
      </c>
      <c r="U305" s="265">
        <v>26400</v>
      </c>
      <c r="V305" s="265">
        <v>23000</v>
      </c>
      <c r="W305" s="265">
        <f>AVERAGE(T305,U305,V305)</f>
        <v>23800</v>
      </c>
      <c r="X305" s="265">
        <f t="shared" si="102"/>
        <v>1883.2595855767379</v>
      </c>
      <c r="Y305" s="264">
        <f t="shared" si="125"/>
        <v>7.9128554015829328E-2</v>
      </c>
    </row>
    <row r="306" spans="1:26" ht="47.25" customHeight="1">
      <c r="A306" s="7">
        <v>192</v>
      </c>
      <c r="B306" s="27" t="s">
        <v>185</v>
      </c>
      <c r="C306" s="31" t="s">
        <v>186</v>
      </c>
      <c r="D306" s="45" t="s">
        <v>55</v>
      </c>
      <c r="E306" s="190">
        <v>200</v>
      </c>
      <c r="F306" s="31" t="s">
        <v>29</v>
      </c>
      <c r="G306" s="191" t="s">
        <v>51</v>
      </c>
      <c r="H306" s="327">
        <v>22500</v>
      </c>
      <c r="I306" s="196">
        <f t="shared" si="124"/>
        <v>4500000</v>
      </c>
      <c r="J306" s="196">
        <f t="shared" si="121"/>
        <v>4500000</v>
      </c>
      <c r="T306" s="265">
        <v>21500</v>
      </c>
      <c r="U306" s="265">
        <v>24000</v>
      </c>
      <c r="V306" s="265">
        <v>22000</v>
      </c>
      <c r="W306" s="265">
        <f>AVERAGE(T306,U306,V306)</f>
        <v>22500</v>
      </c>
      <c r="X306" s="265">
        <f t="shared" si="102"/>
        <v>1080.1234497346434</v>
      </c>
      <c r="Y306" s="264">
        <f t="shared" ref="Y306" si="126">+X306/W306</f>
        <v>4.8005486654873038E-2</v>
      </c>
    </row>
    <row r="307" spans="1:26" ht="60" customHeight="1">
      <c r="A307" s="210">
        <v>193</v>
      </c>
      <c r="B307" s="208" t="s">
        <v>379</v>
      </c>
      <c r="C307" s="27" t="s">
        <v>380</v>
      </c>
      <c r="D307" s="239" t="s">
        <v>275</v>
      </c>
      <c r="E307" s="187">
        <v>100</v>
      </c>
      <c r="F307" s="31" t="s">
        <v>29</v>
      </c>
      <c r="G307" s="191" t="s">
        <v>51</v>
      </c>
      <c r="H307" s="327">
        <v>1100000</v>
      </c>
      <c r="I307" s="196">
        <f t="shared" si="124"/>
        <v>110000000</v>
      </c>
      <c r="J307" s="196">
        <f t="shared" si="121"/>
        <v>110000000</v>
      </c>
      <c r="T307" s="265">
        <v>1100000</v>
      </c>
      <c r="U307" s="265">
        <v>1100000</v>
      </c>
      <c r="V307" s="265">
        <v>1100000</v>
      </c>
      <c r="W307" s="265">
        <f>AVERAGE(T307,U307,V307)</f>
        <v>1100000</v>
      </c>
      <c r="X307" s="265">
        <f>_xlfn.STDEV.P(T307,U307,V307)</f>
        <v>0</v>
      </c>
      <c r="Y307" s="264">
        <f>+X307/W306</f>
        <v>0</v>
      </c>
    </row>
    <row r="308" spans="1:26" ht="13.2">
      <c r="A308" s="616" t="s">
        <v>93</v>
      </c>
      <c r="B308" s="617"/>
      <c r="C308" s="617"/>
      <c r="D308" s="617"/>
      <c r="E308" s="617"/>
      <c r="F308" s="617"/>
      <c r="G308" s="617"/>
      <c r="H308" s="618"/>
      <c r="I308" s="332">
        <f>SUM(I301:I307)</f>
        <v>123936050</v>
      </c>
      <c r="J308" s="276">
        <f>SUM(J301:J307)</f>
        <v>123936050</v>
      </c>
    </row>
    <row r="309" spans="1:26" ht="13.2" customHeight="1">
      <c r="A309" s="595" t="s">
        <v>381</v>
      </c>
      <c r="B309" s="596"/>
      <c r="C309" s="596"/>
      <c r="D309" s="596"/>
      <c r="E309" s="596"/>
      <c r="F309" s="596"/>
      <c r="G309" s="596"/>
      <c r="H309" s="597"/>
      <c r="I309" s="320">
        <f>I308+I298+I286+I273+I264+I250+I239+I230+I214+I199</f>
        <v>1496672707</v>
      </c>
      <c r="J309" s="121">
        <f>J308+J298+J286+J273+J264+J250+J239+J230+J214+J199</f>
        <v>1496672707</v>
      </c>
    </row>
    <row r="310" spans="1:26" ht="13.2">
      <c r="A310" s="644" t="s">
        <v>382</v>
      </c>
      <c r="B310" s="645"/>
      <c r="C310" s="645"/>
      <c r="D310" s="645"/>
      <c r="E310" s="645"/>
      <c r="F310" s="645"/>
      <c r="G310" s="645"/>
      <c r="H310" s="645"/>
      <c r="I310" s="645"/>
      <c r="J310" s="646"/>
      <c r="T310" s="725"/>
      <c r="U310" s="726"/>
      <c r="V310" s="726"/>
      <c r="W310" s="726"/>
      <c r="X310" s="726"/>
      <c r="Y310" s="727"/>
    </row>
    <row r="311" spans="1:26" ht="13.2">
      <c r="A311" s="601" t="s">
        <v>383</v>
      </c>
      <c r="B311" s="602"/>
      <c r="C311" s="602"/>
      <c r="D311" s="602"/>
      <c r="E311" s="602"/>
      <c r="F311" s="602"/>
      <c r="G311" s="602"/>
      <c r="H311" s="602"/>
      <c r="I311" s="602"/>
      <c r="J311" s="647"/>
      <c r="K311" s="475"/>
      <c r="T311" s="725" t="s">
        <v>6</v>
      </c>
      <c r="U311" s="726"/>
      <c r="V311" s="726"/>
      <c r="W311" s="726"/>
      <c r="X311" s="726"/>
      <c r="Y311" s="727"/>
    </row>
    <row r="312" spans="1:26" ht="39.6">
      <c r="A312" s="89" t="s">
        <v>7</v>
      </c>
      <c r="B312" s="90" t="s">
        <v>8</v>
      </c>
      <c r="C312" s="90" t="s">
        <v>9</v>
      </c>
      <c r="D312" s="364" t="s">
        <v>10</v>
      </c>
      <c r="E312" s="90" t="s">
        <v>11</v>
      </c>
      <c r="F312" s="90" t="s">
        <v>12</v>
      </c>
      <c r="G312" s="89" t="s">
        <v>13</v>
      </c>
      <c r="H312" s="347" t="s">
        <v>14</v>
      </c>
      <c r="I312" s="323" t="s">
        <v>15</v>
      </c>
      <c r="J312" s="175" t="s">
        <v>16</v>
      </c>
      <c r="T312" s="269" t="s">
        <v>19</v>
      </c>
      <c r="U312" s="462" t="s">
        <v>20</v>
      </c>
      <c r="V312" s="267" t="s">
        <v>21</v>
      </c>
      <c r="W312" s="522" t="s">
        <v>22</v>
      </c>
      <c r="X312" s="531" t="s">
        <v>23</v>
      </c>
      <c r="Y312" s="531" t="s">
        <v>24</v>
      </c>
      <c r="Z312" s="24">
        <v>300</v>
      </c>
    </row>
    <row r="313" spans="1:26" ht="22.5" customHeight="1" thickBot="1">
      <c r="A313" s="210">
        <v>194</v>
      </c>
      <c r="B313" s="5" t="s">
        <v>384</v>
      </c>
      <c r="C313" s="31" t="s">
        <v>385</v>
      </c>
      <c r="D313" s="356" t="s">
        <v>29</v>
      </c>
      <c r="E313" s="5">
        <v>1</v>
      </c>
      <c r="F313" s="210" t="s">
        <v>29</v>
      </c>
      <c r="G313" s="5" t="s">
        <v>386</v>
      </c>
      <c r="H313" s="196">
        <v>7991967</v>
      </c>
      <c r="I313" s="196">
        <f t="shared" ref="I313:I323" si="127">H313*E313</f>
        <v>7991967</v>
      </c>
      <c r="J313" s="196">
        <f t="shared" ref="J313:J326" si="128">I313</f>
        <v>7991967</v>
      </c>
      <c r="T313" s="265">
        <v>7986000</v>
      </c>
      <c r="U313" s="265">
        <v>7999900</v>
      </c>
      <c r="V313" s="265">
        <v>7990000</v>
      </c>
      <c r="W313" s="265">
        <f>AVERAGE(T313,U313,V313)</f>
        <v>7991966.666666667</v>
      </c>
      <c r="X313" s="265">
        <f t="shared" si="102"/>
        <v>5842.5641250700501</v>
      </c>
      <c r="Y313" s="264">
        <f>+X313/W313</f>
        <v>7.3105461631096848E-4</v>
      </c>
    </row>
    <row r="314" spans="1:26" ht="55.5" customHeight="1" thickBot="1">
      <c r="A314" s="210">
        <v>195</v>
      </c>
      <c r="B314" s="5" t="s">
        <v>387</v>
      </c>
      <c r="C314" s="31" t="s">
        <v>63</v>
      </c>
      <c r="D314" s="238" t="s">
        <v>388</v>
      </c>
      <c r="E314" s="184">
        <v>1</v>
      </c>
      <c r="F314" s="184" t="s">
        <v>29</v>
      </c>
      <c r="G314" s="184" t="s">
        <v>51</v>
      </c>
      <c r="H314" s="196">
        <v>2185000</v>
      </c>
      <c r="I314" s="196">
        <f t="shared" si="127"/>
        <v>2185000</v>
      </c>
      <c r="J314" s="196">
        <f t="shared" si="128"/>
        <v>2185000</v>
      </c>
      <c r="M314" s="509" t="s">
        <v>389</v>
      </c>
      <c r="N314" s="117" t="s">
        <v>390</v>
      </c>
      <c r="T314" s="265">
        <v>1851000</v>
      </c>
      <c r="U314" s="265">
        <v>2850000</v>
      </c>
      <c r="V314" s="265">
        <v>1854000</v>
      </c>
      <c r="W314" s="265">
        <f t="shared" ref="W314:W322" si="129">AVERAGE(T314,U314,V314)</f>
        <v>2185000</v>
      </c>
      <c r="X314" s="265">
        <f t="shared" si="102"/>
        <v>470227.60446405102</v>
      </c>
      <c r="Y314" s="264">
        <f>+X314/W313</f>
        <v>5.883753324764255E-2</v>
      </c>
    </row>
    <row r="315" spans="1:26" ht="66">
      <c r="A315" s="210">
        <v>196</v>
      </c>
      <c r="B315" s="5" t="s">
        <v>391</v>
      </c>
      <c r="C315" s="31" t="s">
        <v>392</v>
      </c>
      <c r="D315" s="238" t="s">
        <v>29</v>
      </c>
      <c r="E315" s="184">
        <v>1</v>
      </c>
      <c r="F315" s="184" t="s">
        <v>29</v>
      </c>
      <c r="G315" s="184" t="s">
        <v>51</v>
      </c>
      <c r="H315" s="196">
        <v>1233333</v>
      </c>
      <c r="I315" s="196">
        <f t="shared" si="127"/>
        <v>1233333</v>
      </c>
      <c r="J315" s="196">
        <f t="shared" si="128"/>
        <v>1233333</v>
      </c>
      <c r="M315" s="510" t="s">
        <v>393</v>
      </c>
      <c r="N315" s="511" t="s">
        <v>29</v>
      </c>
      <c r="T315" s="265">
        <v>1000000</v>
      </c>
      <c r="U315" s="265">
        <v>1200000</v>
      </c>
      <c r="V315" s="265">
        <v>1500000</v>
      </c>
      <c r="W315" s="265">
        <f t="shared" si="129"/>
        <v>1233333.3333333333</v>
      </c>
      <c r="X315" s="265">
        <f t="shared" si="102"/>
        <v>205480.46676563253</v>
      </c>
      <c r="Y315" s="264">
        <f>+X315/W314</f>
        <v>9.4041403554065234E-2</v>
      </c>
    </row>
    <row r="316" spans="1:26" ht="108" customHeight="1">
      <c r="A316" s="210">
        <v>197</v>
      </c>
      <c r="B316" s="5" t="s">
        <v>394</v>
      </c>
      <c r="C316" s="31" t="s">
        <v>395</v>
      </c>
      <c r="D316" s="238" t="s">
        <v>29</v>
      </c>
      <c r="E316" s="220">
        <v>300</v>
      </c>
      <c r="F316" s="210" t="s">
        <v>29</v>
      </c>
      <c r="G316" s="184" t="s">
        <v>51</v>
      </c>
      <c r="H316" s="197">
        <v>14598</v>
      </c>
      <c r="I316" s="196">
        <f t="shared" si="127"/>
        <v>4379400</v>
      </c>
      <c r="J316" s="196">
        <f t="shared" si="128"/>
        <v>4379400</v>
      </c>
      <c r="M316" s="510"/>
      <c r="N316" s="511"/>
      <c r="T316" s="265">
        <v>14250</v>
      </c>
      <c r="U316" s="265">
        <v>15545</v>
      </c>
      <c r="V316" s="265">
        <v>14000</v>
      </c>
      <c r="W316" s="265">
        <f t="shared" si="129"/>
        <v>14598.333333333334</v>
      </c>
      <c r="X316" s="265">
        <f t="shared" si="102"/>
        <v>677.13038298067488</v>
      </c>
      <c r="Y316" s="264">
        <f>+X316/W315</f>
        <v>5.4902463484919584E-4</v>
      </c>
    </row>
    <row r="317" spans="1:26" ht="60" customHeight="1">
      <c r="A317" s="210">
        <v>198</v>
      </c>
      <c r="B317" s="5" t="s">
        <v>396</v>
      </c>
      <c r="C317" s="31" t="s">
        <v>397</v>
      </c>
      <c r="D317" s="238" t="s">
        <v>29</v>
      </c>
      <c r="E317" s="220">
        <v>300</v>
      </c>
      <c r="F317" s="210" t="s">
        <v>29</v>
      </c>
      <c r="G317" s="184" t="s">
        <v>51</v>
      </c>
      <c r="H317" s="196">
        <v>23897</v>
      </c>
      <c r="I317" s="196">
        <f t="shared" si="127"/>
        <v>7169100</v>
      </c>
      <c r="J317" s="196">
        <f t="shared" si="128"/>
        <v>7169100</v>
      </c>
      <c r="M317" s="510"/>
      <c r="N317" s="511"/>
      <c r="T317" s="265">
        <v>22400</v>
      </c>
      <c r="U317" s="265">
        <v>25680</v>
      </c>
      <c r="V317" s="265">
        <v>23000</v>
      </c>
      <c r="W317" s="265">
        <f>AVERAGE(T317,U317,V317)</f>
        <v>23693.333333333332</v>
      </c>
      <c r="X317" s="265">
        <f t="shared" si="102"/>
        <v>1425.9811437120134</v>
      </c>
      <c r="Y317" s="264">
        <f>+X317/W316</f>
        <v>9.7681092159745173E-2</v>
      </c>
    </row>
    <row r="318" spans="1:26" ht="143.25" customHeight="1">
      <c r="A318" s="210">
        <v>199</v>
      </c>
      <c r="B318" s="5" t="s">
        <v>398</v>
      </c>
      <c r="C318" s="31" t="s">
        <v>399</v>
      </c>
      <c r="D318" s="220" t="s">
        <v>29</v>
      </c>
      <c r="E318" s="5">
        <v>1</v>
      </c>
      <c r="F318" s="210">
        <v>5</v>
      </c>
      <c r="G318" s="184" t="s">
        <v>166</v>
      </c>
      <c r="H318" s="196">
        <v>140667</v>
      </c>
      <c r="I318" s="246">
        <f>H318*E318*F318</f>
        <v>703335</v>
      </c>
      <c r="J318" s="212">
        <f t="shared" si="128"/>
        <v>703335</v>
      </c>
      <c r="M318" s="510"/>
      <c r="N318" s="511"/>
      <c r="T318" s="265">
        <v>600000</v>
      </c>
      <c r="U318" s="265">
        <v>720000</v>
      </c>
      <c r="V318" s="265">
        <v>790000</v>
      </c>
      <c r="W318" s="265">
        <f t="shared" si="129"/>
        <v>703333.33333333337</v>
      </c>
      <c r="X318" s="265">
        <f t="shared" si="102"/>
        <v>78457.3486395988</v>
      </c>
      <c r="Y318" s="264">
        <f>+X318/W318</f>
        <v>0.11155073266293668</v>
      </c>
    </row>
    <row r="319" spans="1:26" ht="99" customHeight="1">
      <c r="A319" s="210">
        <v>200</v>
      </c>
      <c r="B319" s="5" t="s">
        <v>400</v>
      </c>
      <c r="C319" s="31" t="s">
        <v>401</v>
      </c>
      <c r="D319" s="356" t="s">
        <v>29</v>
      </c>
      <c r="E319" s="210">
        <v>1</v>
      </c>
      <c r="F319" s="210">
        <v>2</v>
      </c>
      <c r="G319" s="184" t="s">
        <v>402</v>
      </c>
      <c r="H319" s="230">
        <v>1283334</v>
      </c>
      <c r="I319" s="246">
        <f>H319*F319*E319</f>
        <v>2566668</v>
      </c>
      <c r="J319" s="212">
        <f t="shared" si="128"/>
        <v>2566668</v>
      </c>
      <c r="M319" s="512" t="s">
        <v>403</v>
      </c>
      <c r="N319" s="113" t="s">
        <v>404</v>
      </c>
      <c r="T319" s="265">
        <v>2400000</v>
      </c>
      <c r="U319" s="265">
        <v>2500000</v>
      </c>
      <c r="V319" s="265">
        <v>2800000</v>
      </c>
      <c r="W319" s="265">
        <f t="shared" si="129"/>
        <v>2566666.6666666665</v>
      </c>
      <c r="X319" s="265">
        <f t="shared" si="102"/>
        <v>169967.31711975951</v>
      </c>
      <c r="Y319" s="264">
        <f t="shared" ref="Y319:Y327" si="130">+X319/W318</f>
        <v>0.24165969258733577</v>
      </c>
    </row>
    <row r="320" spans="1:26" ht="129.75" customHeight="1">
      <c r="A320" s="210">
        <v>201</v>
      </c>
      <c r="B320" s="5" t="s">
        <v>405</v>
      </c>
      <c r="C320" s="31" t="s">
        <v>406</v>
      </c>
      <c r="D320" s="356" t="s">
        <v>29</v>
      </c>
      <c r="E320" s="210">
        <v>3</v>
      </c>
      <c r="F320" s="210">
        <v>1</v>
      </c>
      <c r="G320" s="184" t="s">
        <v>369</v>
      </c>
      <c r="H320" s="246">
        <v>3336667</v>
      </c>
      <c r="I320" s="246">
        <f>H320*E320</f>
        <v>10010001</v>
      </c>
      <c r="J320" s="212">
        <f t="shared" si="128"/>
        <v>10010001</v>
      </c>
      <c r="M320" s="512" t="s">
        <v>407</v>
      </c>
      <c r="N320" s="114" t="s">
        <v>29</v>
      </c>
      <c r="T320" s="265">
        <v>3310000</v>
      </c>
      <c r="U320" s="265">
        <v>3420000</v>
      </c>
      <c r="V320" s="265">
        <v>3280000</v>
      </c>
      <c r="W320" s="265">
        <f t="shared" si="129"/>
        <v>3336666.6666666665</v>
      </c>
      <c r="X320" s="265">
        <f t="shared" si="102"/>
        <v>60184.900284225965</v>
      </c>
      <c r="Y320" s="264">
        <f t="shared" si="130"/>
        <v>2.3448662448399729E-2</v>
      </c>
    </row>
    <row r="321" spans="1:25" ht="54" customHeight="1">
      <c r="A321" s="210">
        <v>202</v>
      </c>
      <c r="B321" s="5" t="s">
        <v>408</v>
      </c>
      <c r="C321" s="31" t="s">
        <v>409</v>
      </c>
      <c r="D321" s="356" t="s">
        <v>29</v>
      </c>
      <c r="E321" s="210">
        <v>1</v>
      </c>
      <c r="F321" s="210">
        <v>1</v>
      </c>
      <c r="G321" s="184" t="s">
        <v>402</v>
      </c>
      <c r="H321" s="246">
        <v>533333</v>
      </c>
      <c r="I321" s="246">
        <f t="shared" si="127"/>
        <v>533333</v>
      </c>
      <c r="J321" s="212">
        <f t="shared" si="128"/>
        <v>533333</v>
      </c>
      <c r="M321" s="512" t="s">
        <v>410</v>
      </c>
      <c r="N321" s="513" t="s">
        <v>411</v>
      </c>
      <c r="T321" s="265">
        <v>680000</v>
      </c>
      <c r="U321" s="265">
        <v>470000</v>
      </c>
      <c r="V321" s="265">
        <v>450000</v>
      </c>
      <c r="W321" s="265">
        <f t="shared" si="129"/>
        <v>533333.33333333337</v>
      </c>
      <c r="X321" s="265">
        <f t="shared" si="102"/>
        <v>104029.91022884822</v>
      </c>
      <c r="Y321" s="264">
        <f t="shared" si="130"/>
        <v>3.1177795273381086E-2</v>
      </c>
    </row>
    <row r="322" spans="1:25" ht="114.75" customHeight="1">
      <c r="A322" s="210">
        <v>203</v>
      </c>
      <c r="B322" s="5" t="s">
        <v>412</v>
      </c>
      <c r="C322" s="31" t="s">
        <v>413</v>
      </c>
      <c r="D322" s="356" t="s">
        <v>29</v>
      </c>
      <c r="E322" s="210">
        <v>2</v>
      </c>
      <c r="F322" s="210">
        <v>2</v>
      </c>
      <c r="G322" s="184" t="s">
        <v>108</v>
      </c>
      <c r="H322" s="246">
        <v>1083333</v>
      </c>
      <c r="I322" s="246">
        <f t="shared" si="127"/>
        <v>2166666</v>
      </c>
      <c r="J322" s="212">
        <f t="shared" si="128"/>
        <v>2166666</v>
      </c>
      <c r="M322" s="277"/>
      <c r="N322" s="514"/>
      <c r="T322" s="265">
        <v>1000000</v>
      </c>
      <c r="U322" s="265">
        <v>1200000</v>
      </c>
      <c r="V322" s="265">
        <v>1050000</v>
      </c>
      <c r="W322" s="265">
        <f t="shared" si="129"/>
        <v>1083333.3333333333</v>
      </c>
      <c r="X322" s="265">
        <f t="shared" si="102"/>
        <v>84983.658559879754</v>
      </c>
      <c r="Y322" s="264">
        <f t="shared" si="130"/>
        <v>0.15934435979977452</v>
      </c>
    </row>
    <row r="323" spans="1:25" ht="127.2" customHeight="1">
      <c r="A323" s="210">
        <v>204</v>
      </c>
      <c r="B323" s="5" t="s">
        <v>202</v>
      </c>
      <c r="C323" s="31" t="s">
        <v>414</v>
      </c>
      <c r="D323" s="356" t="s">
        <v>29</v>
      </c>
      <c r="E323" s="210">
        <v>2</v>
      </c>
      <c r="F323" s="210">
        <v>2</v>
      </c>
      <c r="G323" s="184" t="s">
        <v>108</v>
      </c>
      <c r="H323" s="246">
        <v>1016667</v>
      </c>
      <c r="I323" s="246">
        <f t="shared" si="127"/>
        <v>2033334</v>
      </c>
      <c r="J323" s="212">
        <f t="shared" si="128"/>
        <v>2033334</v>
      </c>
      <c r="M323" s="277"/>
      <c r="N323" s="514"/>
      <c r="T323" s="265">
        <v>1000000</v>
      </c>
      <c r="U323" s="265">
        <v>1000000</v>
      </c>
      <c r="V323" s="265">
        <v>1050000</v>
      </c>
      <c r="W323" s="265">
        <f>AVERAGE(T323,U323,V323)</f>
        <v>1016666.6666666666</v>
      </c>
      <c r="X323" s="265">
        <f t="shared" si="102"/>
        <v>23570.226039551584</v>
      </c>
      <c r="Y323" s="264">
        <f t="shared" si="130"/>
        <v>2.175713172881685E-2</v>
      </c>
    </row>
    <row r="324" spans="1:25" ht="77.25" customHeight="1">
      <c r="A324" s="210">
        <v>205</v>
      </c>
      <c r="B324" s="5" t="s">
        <v>415</v>
      </c>
      <c r="C324" s="31" t="s">
        <v>416</v>
      </c>
      <c r="D324" s="356" t="s">
        <v>29</v>
      </c>
      <c r="E324" s="210">
        <v>3</v>
      </c>
      <c r="F324" s="210">
        <v>1</v>
      </c>
      <c r="G324" s="5" t="s">
        <v>402</v>
      </c>
      <c r="H324" s="348">
        <v>1263333</v>
      </c>
      <c r="I324" s="246">
        <f>H324*E324</f>
        <v>3789999</v>
      </c>
      <c r="J324" s="212">
        <f t="shared" si="128"/>
        <v>3789999</v>
      </c>
      <c r="M324" s="277"/>
      <c r="N324" s="514"/>
      <c r="T324" s="265">
        <v>1200000</v>
      </c>
      <c r="U324" s="265">
        <v>1440000</v>
      </c>
      <c r="V324" s="265">
        <v>1150000</v>
      </c>
      <c r="W324" s="265">
        <f>AVERAGE(T324,U324,V324)</f>
        <v>1263333.3333333333</v>
      </c>
      <c r="X324" s="265">
        <f t="shared" si="102"/>
        <v>126578.91697365016</v>
      </c>
      <c r="Y324" s="264">
        <f t="shared" si="130"/>
        <v>0.12450385276096738</v>
      </c>
    </row>
    <row r="325" spans="1:25" ht="52.5" customHeight="1">
      <c r="A325" s="210">
        <v>206</v>
      </c>
      <c r="B325" s="5" t="s">
        <v>417</v>
      </c>
      <c r="C325" s="31" t="s">
        <v>418</v>
      </c>
      <c r="D325" s="356" t="s">
        <v>29</v>
      </c>
      <c r="E325" s="210">
        <v>1</v>
      </c>
      <c r="F325" s="210">
        <v>1</v>
      </c>
      <c r="G325" s="5" t="s">
        <v>402</v>
      </c>
      <c r="H325" s="246">
        <v>1526667</v>
      </c>
      <c r="I325" s="246">
        <f>H325*E325</f>
        <v>1526667</v>
      </c>
      <c r="J325" s="212">
        <f t="shared" si="128"/>
        <v>1526667</v>
      </c>
      <c r="M325" s="277"/>
      <c r="N325" s="514"/>
      <c r="T325" s="265">
        <v>1300000</v>
      </c>
      <c r="U325" s="265">
        <v>1700000</v>
      </c>
      <c r="V325" s="265">
        <v>1580000</v>
      </c>
      <c r="W325" s="265">
        <f>AVERAGE(T325,U325,V325)</f>
        <v>1526666.6666666667</v>
      </c>
      <c r="X325" s="265">
        <f t="shared" si="102"/>
        <v>167597.40119968713</v>
      </c>
      <c r="Y325" s="264">
        <f t="shared" si="130"/>
        <v>0.13266285055384205</v>
      </c>
    </row>
    <row r="326" spans="1:25" ht="248.1" customHeight="1">
      <c r="A326" s="210">
        <v>207</v>
      </c>
      <c r="B326" s="5" t="s">
        <v>243</v>
      </c>
      <c r="C326" s="31" t="s">
        <v>419</v>
      </c>
      <c r="D326" s="356" t="s">
        <v>29</v>
      </c>
      <c r="E326" s="243">
        <v>300</v>
      </c>
      <c r="F326" s="243">
        <v>300</v>
      </c>
      <c r="G326" s="5" t="s">
        <v>51</v>
      </c>
      <c r="H326" s="246">
        <v>124333</v>
      </c>
      <c r="I326" s="246">
        <f>H326*E326</f>
        <v>37299900</v>
      </c>
      <c r="J326" s="212">
        <f t="shared" si="128"/>
        <v>37299900</v>
      </c>
      <c r="M326" s="277"/>
      <c r="N326" s="514"/>
      <c r="T326" s="265">
        <v>123000</v>
      </c>
      <c r="U326" s="265">
        <v>126000</v>
      </c>
      <c r="V326" s="265">
        <v>124000</v>
      </c>
      <c r="W326" s="265">
        <f>AVERAGE(T326,U326,V326)</f>
        <v>124333.33333333333</v>
      </c>
      <c r="X326" s="265">
        <f t="shared" si="102"/>
        <v>1247.2191289246473</v>
      </c>
      <c r="Y326" s="264">
        <f t="shared" si="130"/>
        <v>8.1695576130435404E-4</v>
      </c>
    </row>
    <row r="327" spans="1:25" ht="87.75" customHeight="1">
      <c r="A327" s="210">
        <v>208</v>
      </c>
      <c r="B327" s="5" t="s">
        <v>16</v>
      </c>
      <c r="C327" s="31" t="s">
        <v>420</v>
      </c>
      <c r="D327" s="356" t="s">
        <v>29</v>
      </c>
      <c r="E327" s="5">
        <v>1</v>
      </c>
      <c r="F327" s="210"/>
      <c r="G327" s="5" t="s">
        <v>55</v>
      </c>
      <c r="H327" s="348">
        <v>7000000</v>
      </c>
      <c r="I327" s="246">
        <f>H327*E327</f>
        <v>7000000</v>
      </c>
      <c r="J327" s="246">
        <v>7000000</v>
      </c>
      <c r="T327" s="265">
        <v>0</v>
      </c>
      <c r="U327" s="265">
        <v>0</v>
      </c>
      <c r="V327" s="265">
        <v>0</v>
      </c>
      <c r="W327" s="265">
        <v>0</v>
      </c>
      <c r="X327" s="265">
        <f t="shared" si="102"/>
        <v>0</v>
      </c>
      <c r="Y327" s="264">
        <f t="shared" si="130"/>
        <v>0</v>
      </c>
    </row>
    <row r="328" spans="1:25" ht="13.2">
      <c r="A328" s="616" t="s">
        <v>93</v>
      </c>
      <c r="B328" s="617"/>
      <c r="C328" s="617"/>
      <c r="D328" s="617"/>
      <c r="E328" s="617"/>
      <c r="F328" s="617"/>
      <c r="G328" s="617"/>
      <c r="H328" s="618"/>
      <c r="I328" s="333">
        <f>SUM(I313:I327)</f>
        <v>90588703</v>
      </c>
      <c r="J328" s="305">
        <f>SUM(J313:J327)</f>
        <v>90588703</v>
      </c>
    </row>
    <row r="329" spans="1:25" ht="13.2">
      <c r="A329" s="595" t="s">
        <v>421</v>
      </c>
      <c r="B329" s="596"/>
      <c r="C329" s="596"/>
      <c r="D329" s="596"/>
      <c r="E329" s="596"/>
      <c r="F329" s="596"/>
      <c r="G329" s="596"/>
      <c r="H329" s="597"/>
      <c r="I329" s="484"/>
      <c r="J329" s="306">
        <f>J328</f>
        <v>90588703</v>
      </c>
      <c r="L329" s="277"/>
      <c r="O329" s="277"/>
    </row>
    <row r="330" spans="1:25" ht="25.2" customHeight="1">
      <c r="A330" s="642" t="s">
        <v>422</v>
      </c>
      <c r="B330" s="643"/>
      <c r="C330" s="643"/>
      <c r="D330" s="643"/>
      <c r="E330" s="643"/>
      <c r="F330" s="643"/>
      <c r="G330" s="643"/>
      <c r="H330" s="643"/>
      <c r="I330" s="643"/>
      <c r="J330" s="643"/>
      <c r="T330" s="725" t="s">
        <v>6</v>
      </c>
      <c r="U330" s="726"/>
      <c r="V330" s="726"/>
      <c r="W330" s="726"/>
      <c r="X330" s="726"/>
      <c r="Y330" s="727"/>
    </row>
    <row r="331" spans="1:25" ht="34.200000000000003" customHeight="1">
      <c r="A331" s="89" t="s">
        <v>7</v>
      </c>
      <c r="B331" s="90" t="s">
        <v>8</v>
      </c>
      <c r="C331" s="90" t="s">
        <v>9</v>
      </c>
      <c r="D331" s="364" t="s">
        <v>10</v>
      </c>
      <c r="E331" s="90" t="s">
        <v>11</v>
      </c>
      <c r="F331" s="90" t="s">
        <v>12</v>
      </c>
      <c r="G331" s="89" t="s">
        <v>13</v>
      </c>
      <c r="H331" s="346" t="s">
        <v>14</v>
      </c>
      <c r="I331" s="314" t="s">
        <v>15</v>
      </c>
      <c r="J331" s="71" t="s">
        <v>16</v>
      </c>
      <c r="T331" s="461" t="s">
        <v>19</v>
      </c>
      <c r="U331" s="462" t="s">
        <v>20</v>
      </c>
      <c r="V331" s="267" t="s">
        <v>21</v>
      </c>
      <c r="W331" s="522" t="s">
        <v>22</v>
      </c>
      <c r="X331" s="523" t="s">
        <v>23</v>
      </c>
      <c r="Y331" s="523" t="s">
        <v>24</v>
      </c>
    </row>
    <row r="332" spans="1:25" ht="64.5" customHeight="1">
      <c r="A332" s="19">
        <v>209</v>
      </c>
      <c r="B332" s="764" t="s">
        <v>423</v>
      </c>
      <c r="C332" s="388" t="s">
        <v>424</v>
      </c>
      <c r="D332" s="356" t="s">
        <v>29</v>
      </c>
      <c r="E332" s="139">
        <v>1</v>
      </c>
      <c r="F332" s="211" t="s">
        <v>29</v>
      </c>
      <c r="G332" s="211" t="s">
        <v>29</v>
      </c>
      <c r="H332" s="399">
        <v>53995983.5</v>
      </c>
      <c r="I332" s="399">
        <f>H332*E332</f>
        <v>53995983.5</v>
      </c>
      <c r="J332" s="401">
        <f>I332</f>
        <v>53995983.5</v>
      </c>
      <c r="T332" s="265">
        <v>0</v>
      </c>
      <c r="U332" s="265">
        <v>0</v>
      </c>
      <c r="V332" s="265">
        <v>0</v>
      </c>
      <c r="W332" s="265">
        <v>0</v>
      </c>
      <c r="X332" s="265">
        <f t="shared" ref="X332:X337" si="131">_xlfn.STDEV.P(T332,U332,V332)</f>
        <v>0</v>
      </c>
      <c r="Y332" s="264">
        <v>0</v>
      </c>
    </row>
    <row r="333" spans="1:25" ht="72.75" customHeight="1">
      <c r="A333" s="110">
        <v>210</v>
      </c>
      <c r="B333" s="765"/>
      <c r="C333" s="398" t="s">
        <v>425</v>
      </c>
      <c r="D333" s="356" t="s">
        <v>29</v>
      </c>
      <c r="E333" s="145">
        <v>1</v>
      </c>
      <c r="F333" s="211" t="s">
        <v>29</v>
      </c>
      <c r="G333" s="211" t="s">
        <v>29</v>
      </c>
      <c r="H333" s="399">
        <v>53995983.5</v>
      </c>
      <c r="I333" s="399">
        <f>H333*E333</f>
        <v>53995983.5</v>
      </c>
      <c r="J333" s="401">
        <f>I333</f>
        <v>53995983.5</v>
      </c>
      <c r="T333" s="265">
        <v>0</v>
      </c>
      <c r="U333" s="265">
        <v>0</v>
      </c>
      <c r="V333" s="265">
        <v>0</v>
      </c>
      <c r="W333" s="265">
        <v>0</v>
      </c>
      <c r="X333" s="265">
        <v>0</v>
      </c>
      <c r="Y333" s="264">
        <v>0</v>
      </c>
    </row>
    <row r="334" spans="1:25" ht="13.2">
      <c r="A334" s="720" t="s">
        <v>422</v>
      </c>
      <c r="B334" s="720"/>
      <c r="C334" s="720"/>
      <c r="D334" s="720"/>
      <c r="E334" s="720"/>
      <c r="F334" s="720"/>
      <c r="G334" s="720"/>
      <c r="H334" s="720"/>
      <c r="I334" s="486">
        <f>SUM(I332:I333)</f>
        <v>107991967</v>
      </c>
      <c r="J334" s="487">
        <f>SUM(J332:J333)</f>
        <v>107991967</v>
      </c>
      <c r="L334" s="24" t="s">
        <v>426</v>
      </c>
      <c r="M334" s="515">
        <v>5201821000</v>
      </c>
      <c r="T334" s="725" t="s">
        <v>6</v>
      </c>
      <c r="U334" s="726"/>
      <c r="V334" s="726"/>
      <c r="W334" s="726"/>
      <c r="X334" s="726"/>
      <c r="Y334" s="727"/>
    </row>
    <row r="335" spans="1:25" ht="51" customHeight="1">
      <c r="A335" s="625" t="s">
        <v>427</v>
      </c>
      <c r="B335" s="626"/>
      <c r="C335" s="626"/>
      <c r="D335" s="626"/>
      <c r="E335" s="626"/>
      <c r="F335" s="626"/>
      <c r="G335" s="626"/>
      <c r="H335" s="626"/>
      <c r="I335" s="626"/>
      <c r="J335" s="626"/>
      <c r="L335" s="516">
        <f>L32+L44+L51+L60+L80+L93+L113+L126+L135</f>
        <v>2110</v>
      </c>
      <c r="M335" s="517" t="e">
        <f>M334-#REF!</f>
        <v>#REF!</v>
      </c>
      <c r="T335" s="461" t="s">
        <v>19</v>
      </c>
      <c r="U335" s="462" t="s">
        <v>20</v>
      </c>
      <c r="V335" s="267" t="s">
        <v>21</v>
      </c>
      <c r="W335" s="522" t="s">
        <v>22</v>
      </c>
      <c r="X335" s="523" t="s">
        <v>23</v>
      </c>
      <c r="Y335" s="523" t="s">
        <v>24</v>
      </c>
    </row>
    <row r="336" spans="1:25" ht="81.75" customHeight="1">
      <c r="A336" s="252">
        <v>211</v>
      </c>
      <c r="B336" s="146" t="s">
        <v>428</v>
      </c>
      <c r="C336" s="45" t="s">
        <v>429</v>
      </c>
      <c r="D336" s="239" t="s">
        <v>55</v>
      </c>
      <c r="E336" s="139">
        <v>1</v>
      </c>
      <c r="F336" s="139" t="s">
        <v>29</v>
      </c>
      <c r="G336" s="139" t="s">
        <v>29</v>
      </c>
      <c r="H336" s="401">
        <v>27150149</v>
      </c>
      <c r="I336" s="399">
        <f>H336*E336</f>
        <v>27150149</v>
      </c>
      <c r="J336" s="401">
        <f>I336</f>
        <v>27150149</v>
      </c>
      <c r="L336" s="24" t="s">
        <v>430</v>
      </c>
      <c r="T336" s="265">
        <v>0</v>
      </c>
      <c r="U336" s="265">
        <v>0</v>
      </c>
      <c r="V336" s="265">
        <v>0</v>
      </c>
      <c r="W336" s="265">
        <v>0</v>
      </c>
      <c r="X336" s="265">
        <f t="shared" si="131"/>
        <v>0</v>
      </c>
      <c r="Y336" s="264">
        <v>0</v>
      </c>
    </row>
    <row r="337" spans="1:25" ht="120.75" customHeight="1">
      <c r="A337" s="252">
        <v>212</v>
      </c>
      <c r="B337" s="146" t="s">
        <v>431</v>
      </c>
      <c r="C337" s="31" t="s">
        <v>432</v>
      </c>
      <c r="D337" s="239" t="s">
        <v>55</v>
      </c>
      <c r="E337" s="139">
        <v>1</v>
      </c>
      <c r="F337" s="139" t="s">
        <v>29</v>
      </c>
      <c r="G337" s="139" t="s">
        <v>29</v>
      </c>
      <c r="H337" s="401">
        <v>27150148.550000001</v>
      </c>
      <c r="I337" s="399">
        <f>H337*E337</f>
        <v>27150148.550000001</v>
      </c>
      <c r="J337" s="401">
        <f>I337</f>
        <v>27150148.550000001</v>
      </c>
      <c r="L337" s="518">
        <f>L154+L171+L175+L191+L201+L217+L232+L241+L252+L266+L295</f>
        <v>1100</v>
      </c>
      <c r="T337" s="265">
        <v>0</v>
      </c>
      <c r="U337" s="265">
        <v>0</v>
      </c>
      <c r="V337" s="265">
        <v>0</v>
      </c>
      <c r="W337" s="265">
        <v>0</v>
      </c>
      <c r="X337" s="265">
        <f t="shared" si="131"/>
        <v>0</v>
      </c>
      <c r="Y337" s="264">
        <v>0</v>
      </c>
    </row>
    <row r="338" spans="1:25" ht="24" customHeight="1">
      <c r="A338" s="612" t="s">
        <v>93</v>
      </c>
      <c r="B338" s="612"/>
      <c r="C338" s="612"/>
      <c r="D338" s="612"/>
      <c r="E338" s="612"/>
      <c r="F338" s="612"/>
      <c r="G338" s="612"/>
      <c r="H338" s="612"/>
      <c r="I338" s="486">
        <f>SUM(I336:I337)</f>
        <v>54300297.549999997</v>
      </c>
      <c r="J338" s="487">
        <f>SUM(J336:J337)</f>
        <v>54300297.549999997</v>
      </c>
      <c r="L338" s="24" t="s">
        <v>433</v>
      </c>
    </row>
    <row r="339" spans="1:25" ht="13.2">
      <c r="A339" s="252"/>
      <c r="B339" s="252"/>
      <c r="C339" s="252"/>
      <c r="D339" s="349"/>
      <c r="E339" s="252"/>
      <c r="F339" s="252"/>
      <c r="G339" s="252"/>
      <c r="H339" s="349"/>
      <c r="I339" s="486"/>
      <c r="J339" s="253"/>
      <c r="L339" s="24">
        <f>L335+L337</f>
        <v>3210</v>
      </c>
    </row>
    <row r="340" spans="1:25" ht="12.75" customHeight="1">
      <c r="A340" s="613" t="s">
        <v>46</v>
      </c>
      <c r="B340" s="614"/>
      <c r="C340" s="614"/>
      <c r="D340" s="614"/>
      <c r="E340" s="614"/>
      <c r="F340" s="614"/>
      <c r="G340" s="614"/>
      <c r="H340" s="615"/>
      <c r="I340" s="488"/>
      <c r="J340" s="533">
        <f>J18</f>
        <v>869378000</v>
      </c>
    </row>
    <row r="341" spans="1:25" ht="12" customHeight="1">
      <c r="A341" s="619" t="s">
        <v>434</v>
      </c>
      <c r="B341" s="620"/>
      <c r="C341" s="620"/>
      <c r="D341" s="620"/>
      <c r="E341" s="620"/>
      <c r="F341" s="620"/>
      <c r="G341" s="620"/>
      <c r="H341" s="621"/>
      <c r="I341" s="489"/>
      <c r="J341" s="489">
        <f>J29</f>
        <v>43208217</v>
      </c>
    </row>
    <row r="342" spans="1:25" ht="13.2">
      <c r="A342" s="606" t="s">
        <v>435</v>
      </c>
      <c r="B342" s="607"/>
      <c r="C342" s="607"/>
      <c r="D342" s="607"/>
      <c r="E342" s="607"/>
      <c r="F342" s="607"/>
      <c r="G342" s="607"/>
      <c r="H342" s="608"/>
      <c r="I342" s="243"/>
      <c r="J342" s="534"/>
    </row>
    <row r="343" spans="1:25" ht="13.2">
      <c r="A343" s="609" t="s">
        <v>436</v>
      </c>
      <c r="B343" s="610"/>
      <c r="C343" s="610"/>
      <c r="D343" s="610"/>
      <c r="E343" s="610"/>
      <c r="F343" s="610"/>
      <c r="G343" s="610"/>
      <c r="H343" s="611"/>
      <c r="I343" s="243"/>
      <c r="J343" s="534">
        <f>J57</f>
        <v>109202218</v>
      </c>
    </row>
    <row r="344" spans="1:25" ht="13.2">
      <c r="A344" s="609" t="s">
        <v>437</v>
      </c>
      <c r="B344" s="610"/>
      <c r="C344" s="610"/>
      <c r="D344" s="610"/>
      <c r="E344" s="610"/>
      <c r="F344" s="610"/>
      <c r="G344" s="610"/>
      <c r="H344" s="611"/>
      <c r="I344" s="243"/>
      <c r="J344" s="534">
        <f>J151</f>
        <v>936835532.64999998</v>
      </c>
      <c r="K344" s="519"/>
    </row>
    <row r="345" spans="1:25" ht="13.2">
      <c r="A345" s="606" t="s">
        <v>438</v>
      </c>
      <c r="B345" s="607"/>
      <c r="C345" s="607"/>
      <c r="D345" s="607"/>
      <c r="E345" s="607"/>
      <c r="F345" s="607"/>
      <c r="G345" s="607"/>
      <c r="H345" s="608"/>
      <c r="I345" s="243"/>
      <c r="J345" s="535">
        <f>J343+J344</f>
        <v>1046037750.65</v>
      </c>
    </row>
    <row r="346" spans="1:25" ht="13.2">
      <c r="A346" s="606" t="s">
        <v>439</v>
      </c>
      <c r="B346" s="607"/>
      <c r="C346" s="607"/>
      <c r="D346" s="607"/>
      <c r="E346" s="607"/>
      <c r="F346" s="607"/>
      <c r="G346" s="607"/>
      <c r="H346" s="608"/>
      <c r="I346" s="243"/>
      <c r="J346" s="243"/>
      <c r="U346" s="520"/>
    </row>
    <row r="347" spans="1:25" ht="13.2">
      <c r="A347" s="609" t="s">
        <v>440</v>
      </c>
      <c r="B347" s="610"/>
      <c r="C347" s="610"/>
      <c r="D347" s="610"/>
      <c r="E347" s="610"/>
      <c r="F347" s="610"/>
      <c r="G347" s="610"/>
      <c r="H347" s="611"/>
      <c r="I347" s="243"/>
      <c r="J347" s="536">
        <f>J188</f>
        <v>124558042</v>
      </c>
    </row>
    <row r="348" spans="1:25" ht="13.2">
      <c r="A348" s="609" t="s">
        <v>441</v>
      </c>
      <c r="B348" s="610"/>
      <c r="C348" s="610"/>
      <c r="D348" s="610"/>
      <c r="E348" s="610"/>
      <c r="F348" s="610"/>
      <c r="G348" s="610"/>
      <c r="H348" s="611"/>
      <c r="I348" s="243"/>
      <c r="J348" s="536">
        <f>J309</f>
        <v>1496672707</v>
      </c>
    </row>
    <row r="349" spans="1:25" ht="13.2">
      <c r="A349" s="606" t="s">
        <v>442</v>
      </c>
      <c r="B349" s="607"/>
      <c r="C349" s="607"/>
      <c r="D349" s="607"/>
      <c r="E349" s="607"/>
      <c r="F349" s="607"/>
      <c r="G349" s="607"/>
      <c r="H349" s="608"/>
      <c r="I349" s="243"/>
      <c r="J349" s="536">
        <f>J329+J334</f>
        <v>198580670</v>
      </c>
      <c r="U349" s="520"/>
    </row>
    <row r="350" spans="1:25" ht="13.2">
      <c r="A350" s="606" t="s">
        <v>443</v>
      </c>
      <c r="B350" s="607"/>
      <c r="C350" s="607"/>
      <c r="D350" s="607"/>
      <c r="E350" s="607"/>
      <c r="F350" s="607"/>
      <c r="G350" s="607"/>
      <c r="H350" s="608"/>
      <c r="I350" s="243"/>
      <c r="J350" s="535">
        <f>J347+J348+J349</f>
        <v>1819811419</v>
      </c>
    </row>
    <row r="351" spans="1:25" ht="13.2">
      <c r="A351" s="606" t="s">
        <v>444</v>
      </c>
      <c r="B351" s="607"/>
      <c r="C351" s="607"/>
      <c r="D351" s="607"/>
      <c r="E351" s="607"/>
      <c r="F351" s="607"/>
      <c r="G351" s="607"/>
      <c r="H351" s="608"/>
      <c r="I351" s="243"/>
      <c r="J351" s="534">
        <f>J338</f>
        <v>54300297.549999997</v>
      </c>
    </row>
    <row r="352" spans="1:25" ht="13.2">
      <c r="A352" s="606" t="s">
        <v>445</v>
      </c>
      <c r="B352" s="607"/>
      <c r="C352" s="607"/>
      <c r="D352" s="607"/>
      <c r="E352" s="607"/>
      <c r="F352" s="607"/>
      <c r="G352" s="607"/>
      <c r="H352" s="608"/>
      <c r="I352" s="543"/>
      <c r="J352" s="589">
        <f>+J351+J350+J345+J341+J340</f>
        <v>3832735684.1999998</v>
      </c>
    </row>
    <row r="353" spans="1:10" ht="12.75" hidden="1" customHeight="1">
      <c r="A353" s="606"/>
      <c r="B353" s="607"/>
      <c r="C353" s="607"/>
      <c r="D353" s="607"/>
      <c r="E353" s="607"/>
      <c r="F353" s="607"/>
      <c r="G353" s="607"/>
      <c r="H353" s="608"/>
      <c r="I353" s="543"/>
      <c r="J353" s="544"/>
    </row>
    <row r="354" spans="1:10" ht="12.75" hidden="1" customHeight="1">
      <c r="A354" s="606" t="s">
        <v>104</v>
      </c>
      <c r="B354" s="607"/>
      <c r="C354" s="607"/>
      <c r="D354" s="607"/>
      <c r="E354" s="607"/>
      <c r="F354" s="607"/>
      <c r="G354" s="607"/>
      <c r="H354" s="608"/>
      <c r="I354" s="543"/>
      <c r="J354" s="544">
        <f>+J356*1%</f>
        <v>52018210</v>
      </c>
    </row>
    <row r="355" spans="1:10" ht="13.2" hidden="1">
      <c r="A355" s="152" t="s">
        <v>446</v>
      </c>
      <c r="B355" s="153"/>
      <c r="C355" s="153"/>
      <c r="D355" s="377"/>
      <c r="E355" s="153"/>
      <c r="F355" s="153"/>
      <c r="G355" s="153"/>
      <c r="H355" s="350"/>
      <c r="I355" s="337"/>
      <c r="J355" s="490">
        <f>+J354+J352</f>
        <v>3884753894.1999998</v>
      </c>
    </row>
    <row r="356" spans="1:10" ht="15.75" hidden="1" customHeight="1">
      <c r="I356" s="521" t="s">
        <v>447</v>
      </c>
      <c r="J356" s="491">
        <v>5201821000</v>
      </c>
    </row>
    <row r="357" spans="1:10" ht="15.75" hidden="1" customHeight="1">
      <c r="J357" s="213">
        <f>J356-J355</f>
        <v>1317067105.8000002</v>
      </c>
    </row>
    <row r="358" spans="1:10" ht="15.75" customHeight="1">
      <c r="J358" s="552"/>
    </row>
    <row r="359" spans="1:10" ht="15.75" customHeight="1">
      <c r="J359" s="58"/>
    </row>
    <row r="360" spans="1:10" ht="15.75" customHeight="1">
      <c r="J360" s="58"/>
    </row>
    <row r="361" spans="1:10" ht="15.75" customHeight="1">
      <c r="J361" s="58"/>
    </row>
    <row r="362" spans="1:10" ht="15.75" customHeight="1">
      <c r="J362" s="58"/>
    </row>
    <row r="363" spans="1:10" ht="15.75" customHeight="1">
      <c r="J363" s="58"/>
    </row>
    <row r="364" spans="1:10" ht="15.75" customHeight="1">
      <c r="J364" s="58"/>
    </row>
    <row r="365" spans="1:10" ht="15.75" customHeight="1">
      <c r="J365" s="58"/>
    </row>
    <row r="366" spans="1:10" ht="15.75" customHeight="1">
      <c r="J366" s="58"/>
    </row>
    <row r="367" spans="1:10" ht="15.75" customHeight="1">
      <c r="J367" s="58"/>
    </row>
    <row r="368" spans="1:10" ht="15.75" customHeight="1">
      <c r="J368" s="58"/>
    </row>
    <row r="369" spans="10:10" ht="15.75" customHeight="1">
      <c r="J369" s="58"/>
    </row>
    <row r="370" spans="10:10" ht="15.75" customHeight="1">
      <c r="J370" s="58"/>
    </row>
    <row r="371" spans="10:10" ht="15.75" customHeight="1">
      <c r="J371" s="58"/>
    </row>
    <row r="372" spans="10:10" ht="15.75" customHeight="1">
      <c r="J372" s="58"/>
    </row>
    <row r="373" spans="10:10" ht="15.75" customHeight="1">
      <c r="J373" s="58"/>
    </row>
    <row r="374" spans="10:10" ht="15.75" customHeight="1">
      <c r="J374" s="58"/>
    </row>
    <row r="375" spans="10:10" ht="15.75" customHeight="1">
      <c r="J375" s="58"/>
    </row>
    <row r="376" spans="10:10" ht="15.75" customHeight="1">
      <c r="J376" s="58"/>
    </row>
    <row r="377" spans="10:10" ht="15.75" customHeight="1">
      <c r="J377" s="58"/>
    </row>
    <row r="378" spans="10:10" ht="15.75" customHeight="1">
      <c r="J378" s="58"/>
    </row>
    <row r="379" spans="10:10" ht="15.75" customHeight="1">
      <c r="J379" s="58"/>
    </row>
    <row r="380" spans="10:10" ht="15.75" customHeight="1">
      <c r="J380" s="58"/>
    </row>
    <row r="381" spans="10:10" ht="15.75" customHeight="1">
      <c r="J381" s="58"/>
    </row>
    <row r="382" spans="10:10" ht="15.75" customHeight="1">
      <c r="J382" s="58"/>
    </row>
    <row r="383" spans="10:10" ht="15.75" customHeight="1">
      <c r="J383" s="58"/>
    </row>
    <row r="384" spans="10:10" ht="15.75" customHeight="1">
      <c r="J384" s="58"/>
    </row>
    <row r="385" spans="10:10" ht="15.75" customHeight="1">
      <c r="J385" s="58"/>
    </row>
    <row r="386" spans="10:10" ht="15.75" customHeight="1">
      <c r="J386" s="58"/>
    </row>
    <row r="387" spans="10:10" ht="15.75" customHeight="1">
      <c r="J387" s="58"/>
    </row>
    <row r="388" spans="10:10" ht="15.75" customHeight="1">
      <c r="J388" s="58"/>
    </row>
    <row r="389" spans="10:10" ht="15.75" customHeight="1">
      <c r="J389" s="58"/>
    </row>
    <row r="390" spans="10:10" ht="15.75" customHeight="1">
      <c r="J390" s="58"/>
    </row>
    <row r="391" spans="10:10" ht="15.75" customHeight="1">
      <c r="J391" s="58"/>
    </row>
    <row r="392" spans="10:10" ht="15.75" customHeight="1">
      <c r="J392" s="58"/>
    </row>
    <row r="393" spans="10:10" ht="15.75" customHeight="1">
      <c r="J393" s="58"/>
    </row>
    <row r="394" spans="10:10" ht="15.75" customHeight="1">
      <c r="J394" s="58"/>
    </row>
    <row r="395" spans="10:10" ht="15.75" customHeight="1">
      <c r="J395" s="58"/>
    </row>
    <row r="396" spans="10:10" ht="15.75" customHeight="1">
      <c r="J396" s="58"/>
    </row>
    <row r="397" spans="10:10" ht="15.75" customHeight="1">
      <c r="J397" s="58"/>
    </row>
    <row r="398" spans="10:10" ht="15.75" customHeight="1">
      <c r="J398" s="58"/>
    </row>
    <row r="399" spans="10:10" ht="15.75" customHeight="1">
      <c r="J399" s="58"/>
    </row>
    <row r="400" spans="10:10" ht="15.75" customHeight="1">
      <c r="J400" s="58"/>
    </row>
    <row r="401" spans="10:10" ht="15.75" customHeight="1">
      <c r="J401" s="58"/>
    </row>
    <row r="402" spans="10:10" ht="15.75" customHeight="1">
      <c r="J402" s="58"/>
    </row>
    <row r="403" spans="10:10" ht="15.75" customHeight="1">
      <c r="J403" s="58"/>
    </row>
    <row r="404" spans="10:10" ht="15.75" customHeight="1">
      <c r="J404" s="58"/>
    </row>
    <row r="405" spans="10:10" ht="15.75" customHeight="1">
      <c r="J405" s="58"/>
    </row>
    <row r="406" spans="10:10" ht="15.75" customHeight="1">
      <c r="J406" s="58"/>
    </row>
    <row r="407" spans="10:10" ht="15.75" customHeight="1">
      <c r="J407" s="58"/>
    </row>
    <row r="408" spans="10:10" ht="15.75" customHeight="1">
      <c r="J408" s="58"/>
    </row>
    <row r="409" spans="10:10" ht="15.75" customHeight="1">
      <c r="J409" s="58"/>
    </row>
    <row r="410" spans="10:10" ht="15.75" customHeight="1">
      <c r="J410" s="58"/>
    </row>
    <row r="411" spans="10:10" ht="15.75" customHeight="1">
      <c r="J411" s="58"/>
    </row>
    <row r="412" spans="10:10" ht="15.75" customHeight="1">
      <c r="J412" s="58"/>
    </row>
    <row r="413" spans="10:10" ht="15.75" customHeight="1">
      <c r="J413" s="58"/>
    </row>
    <row r="414" spans="10:10" ht="15.75" customHeight="1">
      <c r="J414" s="58"/>
    </row>
    <row r="415" spans="10:10" ht="15.75" customHeight="1">
      <c r="J415" s="58"/>
    </row>
    <row r="416" spans="10:10" ht="15.75" customHeight="1">
      <c r="J416" s="58"/>
    </row>
    <row r="417" spans="10:10" ht="15.75" customHeight="1">
      <c r="J417" s="58"/>
    </row>
    <row r="418" spans="10:10" ht="15.75" customHeight="1">
      <c r="J418" s="58"/>
    </row>
    <row r="419" spans="10:10" ht="15.75" customHeight="1">
      <c r="J419" s="58"/>
    </row>
    <row r="420" spans="10:10" ht="15.75" customHeight="1">
      <c r="J420" s="58"/>
    </row>
    <row r="421" spans="10:10" ht="15.75" customHeight="1">
      <c r="J421" s="58"/>
    </row>
    <row r="422" spans="10:10" ht="15.75" customHeight="1">
      <c r="J422" s="58"/>
    </row>
    <row r="423" spans="10:10" ht="15.75" customHeight="1">
      <c r="J423" s="58"/>
    </row>
    <row r="424" spans="10:10" ht="15.75" customHeight="1">
      <c r="J424" s="58"/>
    </row>
    <row r="425" spans="10:10" ht="15.75" customHeight="1">
      <c r="J425" s="58"/>
    </row>
    <row r="426" spans="10:10" ht="15.75" customHeight="1">
      <c r="J426" s="58"/>
    </row>
    <row r="427" spans="10:10" ht="15.75" customHeight="1">
      <c r="J427" s="58"/>
    </row>
    <row r="428" spans="10:10" ht="15.75" customHeight="1">
      <c r="J428" s="58"/>
    </row>
    <row r="429" spans="10:10" ht="15.75" customHeight="1">
      <c r="J429" s="58"/>
    </row>
    <row r="430" spans="10:10" ht="15.75" customHeight="1">
      <c r="J430" s="58"/>
    </row>
    <row r="431" spans="10:10" ht="15.75" customHeight="1">
      <c r="J431" s="58"/>
    </row>
    <row r="432" spans="10:10" ht="15.75" customHeight="1">
      <c r="J432" s="58"/>
    </row>
    <row r="433" spans="10:10" ht="15.75" customHeight="1">
      <c r="J433" s="58"/>
    </row>
    <row r="434" spans="10:10" ht="15.75" customHeight="1">
      <c r="J434" s="58"/>
    </row>
    <row r="435" spans="10:10" ht="15.75" customHeight="1">
      <c r="J435" s="58"/>
    </row>
    <row r="436" spans="10:10" ht="15.75" customHeight="1">
      <c r="J436" s="58"/>
    </row>
    <row r="437" spans="10:10" ht="15.75" customHeight="1">
      <c r="J437" s="58"/>
    </row>
    <row r="438" spans="10:10" ht="15.75" customHeight="1">
      <c r="J438" s="58"/>
    </row>
    <row r="439" spans="10:10" ht="15.75" customHeight="1">
      <c r="J439" s="58"/>
    </row>
    <row r="440" spans="10:10" ht="15.75" customHeight="1">
      <c r="J440" s="58"/>
    </row>
    <row r="441" spans="10:10" ht="15.75" customHeight="1">
      <c r="J441" s="58"/>
    </row>
    <row r="442" spans="10:10" ht="15.75" customHeight="1">
      <c r="J442" s="58"/>
    </row>
    <row r="443" spans="10:10" ht="15.75" customHeight="1">
      <c r="J443" s="58"/>
    </row>
    <row r="444" spans="10:10" ht="15.75" customHeight="1">
      <c r="J444" s="58"/>
    </row>
    <row r="445" spans="10:10" ht="15.75" customHeight="1">
      <c r="J445" s="58"/>
    </row>
    <row r="446" spans="10:10" ht="15.75" customHeight="1">
      <c r="J446" s="58"/>
    </row>
    <row r="447" spans="10:10" ht="15.75" customHeight="1">
      <c r="J447" s="58"/>
    </row>
    <row r="448" spans="10:10" ht="15.75" customHeight="1">
      <c r="J448" s="58"/>
    </row>
    <row r="449" spans="10:10" ht="15.75" customHeight="1">
      <c r="J449" s="58"/>
    </row>
    <row r="450" spans="10:10" ht="15.75" customHeight="1">
      <c r="J450" s="58"/>
    </row>
    <row r="451" spans="10:10" ht="15.75" customHeight="1">
      <c r="J451" s="58"/>
    </row>
    <row r="452" spans="10:10" ht="15.75" customHeight="1">
      <c r="J452" s="58"/>
    </row>
    <row r="453" spans="10:10" ht="15.75" customHeight="1">
      <c r="J453" s="58"/>
    </row>
    <row r="454" spans="10:10" ht="15.75" customHeight="1">
      <c r="J454" s="58"/>
    </row>
    <row r="455" spans="10:10" ht="15.75" customHeight="1">
      <c r="J455" s="58"/>
    </row>
    <row r="456" spans="10:10" ht="15.75" customHeight="1">
      <c r="J456" s="58"/>
    </row>
    <row r="457" spans="10:10" ht="15.75" customHeight="1">
      <c r="J457" s="58"/>
    </row>
    <row r="458" spans="10:10" ht="15.75" customHeight="1">
      <c r="J458" s="58"/>
    </row>
    <row r="459" spans="10:10" ht="15.75" customHeight="1">
      <c r="J459" s="58"/>
    </row>
    <row r="460" spans="10:10" ht="15.75" customHeight="1">
      <c r="J460" s="58"/>
    </row>
    <row r="461" spans="10:10" ht="15.75" customHeight="1">
      <c r="J461" s="58"/>
    </row>
    <row r="462" spans="10:10" ht="15.75" customHeight="1">
      <c r="J462" s="58"/>
    </row>
    <row r="463" spans="10:10" ht="15.75" customHeight="1">
      <c r="J463" s="58"/>
    </row>
    <row r="464" spans="10:10" ht="15.75" customHeight="1">
      <c r="J464" s="58"/>
    </row>
    <row r="465" spans="10:10" ht="15.75" customHeight="1">
      <c r="J465" s="58"/>
    </row>
    <row r="466" spans="10:10" ht="15.75" customHeight="1">
      <c r="J466" s="58"/>
    </row>
    <row r="467" spans="10:10" ht="15.75" customHeight="1">
      <c r="J467" s="58"/>
    </row>
    <row r="468" spans="10:10" ht="15.75" customHeight="1">
      <c r="J468" s="58"/>
    </row>
    <row r="469" spans="10:10" ht="15.75" customHeight="1">
      <c r="J469" s="58"/>
    </row>
    <row r="470" spans="10:10" ht="15.75" customHeight="1">
      <c r="J470" s="58"/>
    </row>
    <row r="471" spans="10:10" ht="15.75" customHeight="1">
      <c r="J471" s="58"/>
    </row>
    <row r="472" spans="10:10" ht="15.75" customHeight="1">
      <c r="J472" s="58"/>
    </row>
    <row r="473" spans="10:10" ht="15.75" customHeight="1">
      <c r="J473" s="58"/>
    </row>
    <row r="474" spans="10:10" ht="15.75" customHeight="1">
      <c r="J474" s="58"/>
    </row>
    <row r="475" spans="10:10" ht="15.75" customHeight="1">
      <c r="J475" s="58"/>
    </row>
    <row r="476" spans="10:10" ht="15.75" customHeight="1">
      <c r="J476" s="58"/>
    </row>
    <row r="477" spans="10:10" ht="15.75" customHeight="1">
      <c r="J477" s="58"/>
    </row>
    <row r="478" spans="10:10" ht="15.75" customHeight="1">
      <c r="J478" s="58"/>
    </row>
    <row r="479" spans="10:10" ht="15.75" customHeight="1">
      <c r="J479" s="58"/>
    </row>
    <row r="480" spans="10:10" ht="15.75" customHeight="1">
      <c r="J480" s="58"/>
    </row>
    <row r="481" spans="10:10" ht="15.75" customHeight="1">
      <c r="J481" s="58"/>
    </row>
    <row r="482" spans="10:10" ht="15.75" customHeight="1">
      <c r="J482" s="58"/>
    </row>
    <row r="483" spans="10:10" ht="15.75" customHeight="1">
      <c r="J483" s="58"/>
    </row>
    <row r="484" spans="10:10" ht="15.75" customHeight="1">
      <c r="J484" s="58"/>
    </row>
    <row r="485" spans="10:10" ht="15.75" customHeight="1">
      <c r="J485" s="58"/>
    </row>
    <row r="486" spans="10:10" ht="15.75" customHeight="1">
      <c r="J486" s="58"/>
    </row>
    <row r="487" spans="10:10" ht="15.75" customHeight="1">
      <c r="J487" s="58"/>
    </row>
    <row r="488" spans="10:10" ht="15.75" customHeight="1">
      <c r="J488" s="58"/>
    </row>
    <row r="489" spans="10:10" ht="15.75" customHeight="1">
      <c r="J489" s="58"/>
    </row>
    <row r="490" spans="10:10" ht="15.75" customHeight="1">
      <c r="J490" s="58"/>
    </row>
    <row r="491" spans="10:10" ht="15.75" customHeight="1">
      <c r="J491" s="58"/>
    </row>
    <row r="492" spans="10:10" ht="15.75" customHeight="1">
      <c r="J492" s="58"/>
    </row>
    <row r="493" spans="10:10" ht="15.75" customHeight="1">
      <c r="J493" s="58"/>
    </row>
    <row r="494" spans="10:10" ht="15.75" customHeight="1">
      <c r="J494" s="58"/>
    </row>
    <row r="495" spans="10:10" ht="15.75" customHeight="1">
      <c r="J495" s="58"/>
    </row>
    <row r="496" spans="10:10" ht="15.75" customHeight="1">
      <c r="J496" s="58"/>
    </row>
    <row r="497" spans="10:10" ht="15.75" customHeight="1">
      <c r="J497" s="58"/>
    </row>
    <row r="498" spans="10:10" ht="15.75" customHeight="1">
      <c r="J498" s="58"/>
    </row>
    <row r="499" spans="10:10" ht="15.75" customHeight="1">
      <c r="J499" s="58"/>
    </row>
    <row r="500" spans="10:10" ht="15.75" customHeight="1">
      <c r="J500" s="58"/>
    </row>
    <row r="501" spans="10:10" ht="15.75" customHeight="1">
      <c r="J501" s="58"/>
    </row>
    <row r="502" spans="10:10" ht="15.75" customHeight="1">
      <c r="J502" s="58"/>
    </row>
    <row r="503" spans="10:10" ht="15.75" customHeight="1">
      <c r="J503" s="58"/>
    </row>
    <row r="504" spans="10:10" ht="15.75" customHeight="1">
      <c r="J504" s="58"/>
    </row>
    <row r="505" spans="10:10" ht="15.75" customHeight="1">
      <c r="J505" s="58"/>
    </row>
    <row r="506" spans="10:10" ht="15.75" customHeight="1">
      <c r="J506" s="58"/>
    </row>
    <row r="507" spans="10:10" ht="15.75" customHeight="1">
      <c r="J507" s="58"/>
    </row>
    <row r="508" spans="10:10" ht="15.75" customHeight="1">
      <c r="J508" s="58"/>
    </row>
    <row r="509" spans="10:10" ht="15.75" customHeight="1">
      <c r="J509" s="58"/>
    </row>
    <row r="510" spans="10:10" ht="15.75" customHeight="1">
      <c r="J510" s="58"/>
    </row>
    <row r="511" spans="10:10" ht="15.75" customHeight="1">
      <c r="J511" s="58"/>
    </row>
    <row r="512" spans="10:10" ht="15.75" customHeight="1">
      <c r="J512" s="58"/>
    </row>
    <row r="513" spans="10:10" ht="15.75" customHeight="1">
      <c r="J513" s="58"/>
    </row>
    <row r="514" spans="10:10" ht="15.75" customHeight="1">
      <c r="J514" s="58"/>
    </row>
    <row r="515" spans="10:10" ht="15.75" customHeight="1">
      <c r="J515" s="58"/>
    </row>
    <row r="516" spans="10:10" ht="15.75" customHeight="1">
      <c r="J516" s="58"/>
    </row>
    <row r="517" spans="10:10" ht="15.75" customHeight="1">
      <c r="J517" s="58"/>
    </row>
    <row r="518" spans="10:10" ht="15.75" customHeight="1">
      <c r="J518" s="58"/>
    </row>
    <row r="519" spans="10:10" ht="15.75" customHeight="1">
      <c r="J519" s="58"/>
    </row>
    <row r="520" spans="10:10" ht="15.75" customHeight="1">
      <c r="J520" s="58"/>
    </row>
    <row r="521" spans="10:10" ht="15.75" customHeight="1">
      <c r="J521" s="58"/>
    </row>
    <row r="522" spans="10:10" ht="15.75" customHeight="1">
      <c r="J522" s="58"/>
    </row>
    <row r="523" spans="10:10" ht="15.75" customHeight="1">
      <c r="J523" s="58"/>
    </row>
    <row r="524" spans="10:10" ht="15.75" customHeight="1">
      <c r="J524" s="58"/>
    </row>
    <row r="525" spans="10:10" ht="15.75" customHeight="1">
      <c r="J525" s="58"/>
    </row>
    <row r="526" spans="10:10" ht="15.75" customHeight="1">
      <c r="J526" s="58"/>
    </row>
    <row r="527" spans="10:10" ht="15.75" customHeight="1">
      <c r="J527" s="58"/>
    </row>
    <row r="528" spans="10:10" ht="15.75" customHeight="1">
      <c r="J528" s="58"/>
    </row>
    <row r="529" spans="10:10" ht="15.75" customHeight="1">
      <c r="J529" s="58"/>
    </row>
    <row r="530" spans="10:10" ht="15.75" customHeight="1">
      <c r="J530" s="58"/>
    </row>
    <row r="531" spans="10:10" ht="15.75" customHeight="1">
      <c r="J531" s="58"/>
    </row>
    <row r="532" spans="10:10" ht="15.75" customHeight="1">
      <c r="J532" s="58"/>
    </row>
    <row r="533" spans="10:10" ht="15.75" customHeight="1">
      <c r="J533" s="58"/>
    </row>
    <row r="534" spans="10:10" ht="15.75" customHeight="1">
      <c r="J534" s="58"/>
    </row>
    <row r="535" spans="10:10" ht="15.75" customHeight="1">
      <c r="J535" s="58"/>
    </row>
    <row r="536" spans="10:10" ht="15.75" customHeight="1">
      <c r="J536" s="58"/>
    </row>
    <row r="537" spans="10:10" ht="15.75" customHeight="1">
      <c r="J537" s="58"/>
    </row>
    <row r="538" spans="10:10" ht="15.75" customHeight="1">
      <c r="J538" s="58"/>
    </row>
    <row r="539" spans="10:10" ht="15.75" customHeight="1">
      <c r="J539" s="58"/>
    </row>
    <row r="540" spans="10:10" ht="15.75" customHeight="1">
      <c r="J540" s="58"/>
    </row>
    <row r="541" spans="10:10" ht="15.75" customHeight="1">
      <c r="J541" s="58"/>
    </row>
    <row r="542" spans="10:10" ht="15.75" customHeight="1">
      <c r="J542" s="58"/>
    </row>
    <row r="543" spans="10:10" ht="15.75" customHeight="1">
      <c r="J543" s="58"/>
    </row>
    <row r="544" spans="10:10" ht="15.75" customHeight="1">
      <c r="J544" s="58"/>
    </row>
    <row r="545" spans="10:10" ht="15.75" customHeight="1">
      <c r="J545" s="58"/>
    </row>
    <row r="546" spans="10:10" ht="15.75" customHeight="1">
      <c r="J546" s="58"/>
    </row>
    <row r="547" spans="10:10" ht="15.75" customHeight="1">
      <c r="J547" s="58"/>
    </row>
    <row r="548" spans="10:10" ht="15.75" customHeight="1">
      <c r="J548" s="58"/>
    </row>
    <row r="549" spans="10:10" ht="15.75" customHeight="1">
      <c r="J549" s="58"/>
    </row>
    <row r="550" spans="10:10" ht="15.75" customHeight="1">
      <c r="J550" s="58"/>
    </row>
    <row r="551" spans="10:10" ht="15.75" customHeight="1">
      <c r="J551" s="58"/>
    </row>
    <row r="552" spans="10:10" ht="15.75" customHeight="1">
      <c r="J552" s="58"/>
    </row>
    <row r="553" spans="10:10" ht="15.75" customHeight="1">
      <c r="J553" s="58"/>
    </row>
    <row r="554" spans="10:10" ht="15.75" customHeight="1">
      <c r="J554" s="58"/>
    </row>
    <row r="555" spans="10:10" ht="15.75" customHeight="1">
      <c r="J555" s="58"/>
    </row>
    <row r="556" spans="10:10" ht="15.75" customHeight="1">
      <c r="J556" s="58"/>
    </row>
    <row r="557" spans="10:10" ht="15.75" customHeight="1">
      <c r="J557" s="58"/>
    </row>
    <row r="558" spans="10:10" ht="15.75" customHeight="1">
      <c r="J558" s="58"/>
    </row>
    <row r="559" spans="10:10" ht="15.75" customHeight="1">
      <c r="J559" s="58"/>
    </row>
    <row r="560" spans="10:10" ht="15.75" customHeight="1">
      <c r="J560" s="58"/>
    </row>
    <row r="561" spans="10:10" ht="15.75" customHeight="1">
      <c r="J561" s="58"/>
    </row>
    <row r="562" spans="10:10" ht="15.75" customHeight="1">
      <c r="J562" s="58"/>
    </row>
    <row r="563" spans="10:10" ht="15.75" customHeight="1">
      <c r="J563" s="58"/>
    </row>
    <row r="564" spans="10:10" ht="15.75" customHeight="1">
      <c r="J564" s="58"/>
    </row>
    <row r="565" spans="10:10" ht="15.75" customHeight="1">
      <c r="J565" s="58"/>
    </row>
    <row r="566" spans="10:10" ht="15.75" customHeight="1">
      <c r="J566" s="58"/>
    </row>
    <row r="567" spans="10:10" ht="15.75" customHeight="1">
      <c r="J567" s="58"/>
    </row>
    <row r="568" spans="10:10" ht="15.75" customHeight="1">
      <c r="J568" s="58"/>
    </row>
    <row r="569" spans="10:10" ht="15.75" customHeight="1">
      <c r="J569" s="58"/>
    </row>
    <row r="570" spans="10:10" ht="15.75" customHeight="1">
      <c r="J570" s="58"/>
    </row>
    <row r="571" spans="10:10" ht="15.75" customHeight="1">
      <c r="J571" s="58"/>
    </row>
    <row r="572" spans="10:10" ht="15.75" customHeight="1">
      <c r="J572" s="58"/>
    </row>
    <row r="573" spans="10:10" ht="15.75" customHeight="1">
      <c r="J573" s="58"/>
    </row>
    <row r="574" spans="10:10" ht="15.75" customHeight="1">
      <c r="J574" s="58"/>
    </row>
    <row r="575" spans="10:10" ht="15.75" customHeight="1">
      <c r="J575" s="58"/>
    </row>
    <row r="576" spans="10:10" ht="15.75" customHeight="1">
      <c r="J576" s="58"/>
    </row>
    <row r="577" spans="10:10" ht="15.75" customHeight="1">
      <c r="J577" s="58"/>
    </row>
    <row r="578" spans="10:10" ht="15.75" customHeight="1">
      <c r="J578" s="58"/>
    </row>
    <row r="579" spans="10:10" ht="15.75" customHeight="1">
      <c r="J579" s="58"/>
    </row>
    <row r="580" spans="10:10" ht="15.75" customHeight="1">
      <c r="J580" s="58"/>
    </row>
    <row r="581" spans="10:10" ht="15.75" customHeight="1">
      <c r="J581" s="58"/>
    </row>
    <row r="582" spans="10:10" ht="15.75" customHeight="1">
      <c r="J582" s="58"/>
    </row>
    <row r="583" spans="10:10" ht="15.75" customHeight="1">
      <c r="J583" s="58"/>
    </row>
    <row r="584" spans="10:10" ht="15.75" customHeight="1">
      <c r="J584" s="58"/>
    </row>
    <row r="585" spans="10:10" ht="15.75" customHeight="1">
      <c r="J585" s="58"/>
    </row>
    <row r="586" spans="10:10" ht="15.75" customHeight="1">
      <c r="J586" s="58"/>
    </row>
    <row r="587" spans="10:10" ht="15.75" customHeight="1">
      <c r="J587" s="58"/>
    </row>
    <row r="588" spans="10:10" ht="15.75" customHeight="1">
      <c r="J588" s="58"/>
    </row>
    <row r="589" spans="10:10" ht="15.75" customHeight="1">
      <c r="J589" s="58"/>
    </row>
    <row r="590" spans="10:10" ht="15.75" customHeight="1">
      <c r="J590" s="58"/>
    </row>
    <row r="591" spans="10:10" ht="15.75" customHeight="1">
      <c r="J591" s="58"/>
    </row>
    <row r="592" spans="10:10" ht="15.75" customHeight="1">
      <c r="J592" s="58"/>
    </row>
    <row r="593" spans="10:10" ht="15.75" customHeight="1">
      <c r="J593" s="58"/>
    </row>
    <row r="594" spans="10:10" ht="15.75" customHeight="1">
      <c r="J594" s="58"/>
    </row>
    <row r="595" spans="10:10" ht="15.75" customHeight="1">
      <c r="J595" s="58"/>
    </row>
    <row r="596" spans="10:10" ht="15.75" customHeight="1">
      <c r="J596" s="58"/>
    </row>
    <row r="597" spans="10:10" ht="15.75" customHeight="1">
      <c r="J597" s="58"/>
    </row>
    <row r="598" spans="10:10" ht="15.75" customHeight="1">
      <c r="J598" s="58"/>
    </row>
    <row r="599" spans="10:10" ht="15.75" customHeight="1">
      <c r="J599" s="58"/>
    </row>
    <row r="600" spans="10:10" ht="15.75" customHeight="1">
      <c r="J600" s="58"/>
    </row>
    <row r="601" spans="10:10" ht="15.75" customHeight="1">
      <c r="J601" s="58"/>
    </row>
    <row r="602" spans="10:10" ht="15.75" customHeight="1">
      <c r="J602" s="58"/>
    </row>
    <row r="603" spans="10:10" ht="15.75" customHeight="1">
      <c r="J603" s="58"/>
    </row>
    <row r="604" spans="10:10" ht="15.75" customHeight="1">
      <c r="J604" s="58"/>
    </row>
    <row r="605" spans="10:10" ht="15.75" customHeight="1">
      <c r="J605" s="58"/>
    </row>
    <row r="606" spans="10:10" ht="15.75" customHeight="1">
      <c r="J606" s="58"/>
    </row>
    <row r="607" spans="10:10" ht="15.75" customHeight="1">
      <c r="J607" s="58"/>
    </row>
    <row r="608" spans="10:10" ht="15.75" customHeight="1">
      <c r="J608" s="58"/>
    </row>
    <row r="609" spans="10:10" ht="15.75" customHeight="1">
      <c r="J609" s="58"/>
    </row>
    <row r="610" spans="10:10" ht="15.75" customHeight="1">
      <c r="J610" s="58"/>
    </row>
    <row r="611" spans="10:10" ht="15.75" customHeight="1">
      <c r="J611" s="58"/>
    </row>
    <row r="612" spans="10:10" ht="15.75" customHeight="1">
      <c r="J612" s="58"/>
    </row>
    <row r="613" spans="10:10" ht="15.75" customHeight="1">
      <c r="J613" s="58"/>
    </row>
    <row r="614" spans="10:10" ht="15.75" customHeight="1">
      <c r="J614" s="58"/>
    </row>
    <row r="615" spans="10:10" ht="15.75" customHeight="1">
      <c r="J615" s="58"/>
    </row>
    <row r="616" spans="10:10" ht="15.75" customHeight="1">
      <c r="J616" s="58"/>
    </row>
    <row r="617" spans="10:10" ht="15.75" customHeight="1">
      <c r="J617" s="58"/>
    </row>
    <row r="618" spans="10:10" ht="15.75" customHeight="1">
      <c r="J618" s="58"/>
    </row>
    <row r="619" spans="10:10" ht="15.75" customHeight="1">
      <c r="J619" s="58"/>
    </row>
    <row r="620" spans="10:10" ht="15.75" customHeight="1">
      <c r="J620" s="58"/>
    </row>
    <row r="621" spans="10:10" ht="15.75" customHeight="1">
      <c r="J621" s="58"/>
    </row>
    <row r="622" spans="10:10" ht="15.75" customHeight="1">
      <c r="J622" s="58"/>
    </row>
    <row r="623" spans="10:10" ht="15.75" customHeight="1">
      <c r="J623" s="58"/>
    </row>
    <row r="624" spans="10:10" ht="15.75" customHeight="1">
      <c r="J624" s="58"/>
    </row>
    <row r="625" spans="10:10" ht="15.75" customHeight="1">
      <c r="J625" s="58"/>
    </row>
    <row r="626" spans="10:10" ht="15.75" customHeight="1">
      <c r="J626" s="58"/>
    </row>
    <row r="627" spans="10:10" ht="15.75" customHeight="1">
      <c r="J627" s="58"/>
    </row>
    <row r="628" spans="10:10" ht="15.75" customHeight="1">
      <c r="J628" s="58"/>
    </row>
    <row r="629" spans="10:10" ht="15.75" customHeight="1">
      <c r="J629" s="58"/>
    </row>
    <row r="630" spans="10:10" ht="15.75" customHeight="1">
      <c r="J630" s="58"/>
    </row>
    <row r="631" spans="10:10" ht="15.75" customHeight="1">
      <c r="J631" s="58"/>
    </row>
    <row r="632" spans="10:10" ht="15.75" customHeight="1">
      <c r="J632" s="58"/>
    </row>
    <row r="633" spans="10:10" ht="15.75" customHeight="1">
      <c r="J633" s="58"/>
    </row>
    <row r="634" spans="10:10" ht="15.75" customHeight="1">
      <c r="J634" s="58"/>
    </row>
    <row r="635" spans="10:10" ht="15.75" customHeight="1">
      <c r="J635" s="58"/>
    </row>
    <row r="636" spans="10:10" ht="15.75" customHeight="1">
      <c r="J636" s="58"/>
    </row>
    <row r="637" spans="10:10" ht="15.75" customHeight="1">
      <c r="J637" s="58"/>
    </row>
    <row r="638" spans="10:10" ht="15.75" customHeight="1">
      <c r="J638" s="58"/>
    </row>
    <row r="639" spans="10:10" ht="15.75" customHeight="1">
      <c r="J639" s="58"/>
    </row>
    <row r="640" spans="10:10" ht="15.75" customHeight="1">
      <c r="J640" s="58"/>
    </row>
    <row r="641" spans="10:10" ht="15.75" customHeight="1">
      <c r="J641" s="58"/>
    </row>
    <row r="642" spans="10:10" ht="15.75" customHeight="1">
      <c r="J642" s="58"/>
    </row>
    <row r="643" spans="10:10" ht="15.75" customHeight="1">
      <c r="J643" s="58"/>
    </row>
    <row r="644" spans="10:10" ht="15.75" customHeight="1">
      <c r="J644" s="58"/>
    </row>
    <row r="645" spans="10:10" ht="15.75" customHeight="1">
      <c r="J645" s="58"/>
    </row>
    <row r="646" spans="10:10" ht="15.75" customHeight="1">
      <c r="J646" s="58"/>
    </row>
    <row r="647" spans="10:10" ht="15.75" customHeight="1">
      <c r="J647" s="58"/>
    </row>
    <row r="648" spans="10:10" ht="15.75" customHeight="1">
      <c r="J648" s="58"/>
    </row>
    <row r="649" spans="10:10" ht="15.75" customHeight="1">
      <c r="J649" s="58"/>
    </row>
    <row r="650" spans="10:10" ht="15.75" customHeight="1">
      <c r="J650" s="58"/>
    </row>
    <row r="651" spans="10:10" ht="15.75" customHeight="1">
      <c r="J651" s="58"/>
    </row>
    <row r="652" spans="10:10" ht="15.75" customHeight="1">
      <c r="J652" s="58"/>
    </row>
    <row r="653" spans="10:10" ht="15.75" customHeight="1">
      <c r="J653" s="58"/>
    </row>
    <row r="654" spans="10:10" ht="15.75" customHeight="1">
      <c r="J654" s="58"/>
    </row>
    <row r="655" spans="10:10" ht="15.75" customHeight="1">
      <c r="J655" s="58"/>
    </row>
    <row r="656" spans="10:10" ht="15.75" customHeight="1">
      <c r="J656" s="58"/>
    </row>
    <row r="657" spans="10:10" ht="15.75" customHeight="1">
      <c r="J657" s="58"/>
    </row>
    <row r="658" spans="10:10" ht="15.75" customHeight="1">
      <c r="J658" s="58"/>
    </row>
    <row r="659" spans="10:10" ht="15.75" customHeight="1">
      <c r="J659" s="58"/>
    </row>
    <row r="660" spans="10:10" ht="15.75" customHeight="1">
      <c r="J660" s="58"/>
    </row>
    <row r="661" spans="10:10" ht="15.75" customHeight="1">
      <c r="J661" s="58"/>
    </row>
    <row r="662" spans="10:10" ht="15.75" customHeight="1">
      <c r="J662" s="58"/>
    </row>
    <row r="663" spans="10:10" ht="15.75" customHeight="1">
      <c r="J663" s="58"/>
    </row>
    <row r="664" spans="10:10" ht="15.75" customHeight="1">
      <c r="J664" s="58"/>
    </row>
    <row r="665" spans="10:10" ht="15.75" customHeight="1">
      <c r="J665" s="58"/>
    </row>
    <row r="666" spans="10:10" ht="15.75" customHeight="1">
      <c r="J666" s="58"/>
    </row>
    <row r="667" spans="10:10" ht="15.75" customHeight="1">
      <c r="J667" s="58"/>
    </row>
    <row r="668" spans="10:10" ht="15.75" customHeight="1">
      <c r="J668" s="58"/>
    </row>
    <row r="669" spans="10:10" ht="15.75" customHeight="1">
      <c r="J669" s="58"/>
    </row>
    <row r="670" spans="10:10" ht="15.75" customHeight="1">
      <c r="J670" s="58"/>
    </row>
    <row r="671" spans="10:10" ht="15.75" customHeight="1">
      <c r="J671" s="58"/>
    </row>
    <row r="672" spans="10:10" ht="15.75" customHeight="1">
      <c r="J672" s="58"/>
    </row>
    <row r="673" spans="10:10" ht="15.75" customHeight="1">
      <c r="J673" s="58"/>
    </row>
    <row r="674" spans="10:10" ht="15.75" customHeight="1">
      <c r="J674" s="58"/>
    </row>
    <row r="675" spans="10:10" ht="15.75" customHeight="1">
      <c r="J675" s="58"/>
    </row>
    <row r="676" spans="10:10" ht="15.75" customHeight="1">
      <c r="J676" s="58"/>
    </row>
    <row r="677" spans="10:10" ht="15.75" customHeight="1">
      <c r="J677" s="58"/>
    </row>
    <row r="678" spans="10:10" ht="15.75" customHeight="1">
      <c r="J678" s="58"/>
    </row>
    <row r="679" spans="10:10" ht="15.75" customHeight="1">
      <c r="J679" s="58"/>
    </row>
    <row r="680" spans="10:10" ht="15.75" customHeight="1">
      <c r="J680" s="58"/>
    </row>
    <row r="681" spans="10:10" ht="15.75" customHeight="1">
      <c r="J681" s="58"/>
    </row>
    <row r="682" spans="10:10" ht="15.75" customHeight="1">
      <c r="J682" s="58"/>
    </row>
    <row r="683" spans="10:10" ht="15.75" customHeight="1">
      <c r="J683" s="58"/>
    </row>
    <row r="684" spans="10:10" ht="15.75" customHeight="1">
      <c r="J684" s="58"/>
    </row>
    <row r="685" spans="10:10" ht="15.75" customHeight="1">
      <c r="J685" s="58"/>
    </row>
    <row r="686" spans="10:10" ht="15.75" customHeight="1">
      <c r="J686" s="58"/>
    </row>
    <row r="687" spans="10:10" ht="15.75" customHeight="1">
      <c r="J687" s="58"/>
    </row>
    <row r="688" spans="10:10" ht="15.75" customHeight="1">
      <c r="J688" s="58"/>
    </row>
    <row r="689" spans="10:10" ht="15.75" customHeight="1">
      <c r="J689" s="58"/>
    </row>
    <row r="690" spans="10:10" ht="15.75" customHeight="1">
      <c r="J690" s="58"/>
    </row>
    <row r="691" spans="10:10" ht="15.75" customHeight="1">
      <c r="J691" s="58"/>
    </row>
    <row r="692" spans="10:10" ht="15.75" customHeight="1">
      <c r="J692" s="58"/>
    </row>
    <row r="693" spans="10:10" ht="15.75" customHeight="1">
      <c r="J693" s="58"/>
    </row>
    <row r="694" spans="10:10" ht="15.75" customHeight="1">
      <c r="J694" s="58"/>
    </row>
    <row r="695" spans="10:10" ht="15.75" customHeight="1">
      <c r="J695" s="58"/>
    </row>
    <row r="696" spans="10:10" ht="15.75" customHeight="1">
      <c r="J696" s="58"/>
    </row>
    <row r="697" spans="10:10" ht="15.75" customHeight="1">
      <c r="J697" s="58"/>
    </row>
    <row r="698" spans="10:10" ht="15.75" customHeight="1">
      <c r="J698" s="58"/>
    </row>
    <row r="699" spans="10:10" ht="15.75" customHeight="1">
      <c r="J699" s="58"/>
    </row>
    <row r="700" spans="10:10" ht="15.75" customHeight="1">
      <c r="J700" s="58"/>
    </row>
    <row r="701" spans="10:10" ht="15.75" customHeight="1">
      <c r="J701" s="58"/>
    </row>
    <row r="702" spans="10:10" ht="15.75" customHeight="1">
      <c r="J702" s="58"/>
    </row>
    <row r="703" spans="10:10" ht="15.75" customHeight="1">
      <c r="J703" s="58"/>
    </row>
    <row r="704" spans="10:10" ht="15.75" customHeight="1">
      <c r="J704" s="58"/>
    </row>
    <row r="705" spans="10:10" ht="15.75" customHeight="1">
      <c r="J705" s="58"/>
    </row>
    <row r="706" spans="10:10" ht="15.75" customHeight="1">
      <c r="J706" s="58"/>
    </row>
    <row r="707" spans="10:10" ht="15.75" customHeight="1">
      <c r="J707" s="58"/>
    </row>
    <row r="708" spans="10:10" ht="15.75" customHeight="1">
      <c r="J708" s="58"/>
    </row>
    <row r="709" spans="10:10" ht="15.75" customHeight="1">
      <c r="J709" s="58"/>
    </row>
    <row r="710" spans="10:10" ht="15.75" customHeight="1">
      <c r="J710" s="58"/>
    </row>
    <row r="711" spans="10:10" ht="15.75" customHeight="1">
      <c r="J711" s="58"/>
    </row>
    <row r="712" spans="10:10" ht="15.75" customHeight="1">
      <c r="J712" s="58"/>
    </row>
    <row r="713" spans="10:10" ht="15.75" customHeight="1">
      <c r="J713" s="58"/>
    </row>
    <row r="714" spans="10:10" ht="15.75" customHeight="1">
      <c r="J714" s="58"/>
    </row>
    <row r="715" spans="10:10" ht="15.75" customHeight="1">
      <c r="J715" s="58"/>
    </row>
    <row r="716" spans="10:10" ht="15.75" customHeight="1">
      <c r="J716" s="58"/>
    </row>
    <row r="717" spans="10:10" ht="15.75" customHeight="1">
      <c r="J717" s="58"/>
    </row>
    <row r="718" spans="10:10" ht="15.75" customHeight="1">
      <c r="J718" s="58"/>
    </row>
    <row r="719" spans="10:10" ht="15.75" customHeight="1">
      <c r="J719" s="58"/>
    </row>
    <row r="720" spans="10:10" ht="15.75" customHeight="1">
      <c r="J720" s="58"/>
    </row>
    <row r="721" spans="10:10" ht="15.75" customHeight="1">
      <c r="J721" s="58"/>
    </row>
    <row r="722" spans="10:10" ht="15.75" customHeight="1">
      <c r="J722" s="58"/>
    </row>
    <row r="723" spans="10:10" ht="15.75" customHeight="1">
      <c r="J723" s="58"/>
    </row>
    <row r="724" spans="10:10" ht="15.75" customHeight="1">
      <c r="J724" s="58"/>
    </row>
    <row r="725" spans="10:10" ht="15.75" customHeight="1">
      <c r="J725" s="58"/>
    </row>
    <row r="726" spans="10:10" ht="15.75" customHeight="1">
      <c r="J726" s="58"/>
    </row>
    <row r="727" spans="10:10" ht="15.75" customHeight="1">
      <c r="J727" s="58"/>
    </row>
    <row r="728" spans="10:10" ht="15.75" customHeight="1">
      <c r="J728" s="58"/>
    </row>
    <row r="729" spans="10:10" ht="15.75" customHeight="1">
      <c r="J729" s="58"/>
    </row>
    <row r="730" spans="10:10" ht="15.75" customHeight="1">
      <c r="J730" s="58"/>
    </row>
    <row r="731" spans="10:10" ht="15.75" customHeight="1">
      <c r="J731" s="58"/>
    </row>
    <row r="732" spans="10:10" ht="15.75" customHeight="1">
      <c r="J732" s="58"/>
    </row>
    <row r="733" spans="10:10" ht="15.75" customHeight="1">
      <c r="J733" s="58"/>
    </row>
    <row r="734" spans="10:10" ht="15.75" customHeight="1">
      <c r="J734" s="58"/>
    </row>
    <row r="735" spans="10:10" ht="15.75" customHeight="1">
      <c r="J735" s="58"/>
    </row>
    <row r="736" spans="10:10" ht="15.75" customHeight="1">
      <c r="J736" s="58"/>
    </row>
    <row r="737" spans="10:10" ht="15.75" customHeight="1">
      <c r="J737" s="58"/>
    </row>
    <row r="738" spans="10:10" ht="15.75" customHeight="1">
      <c r="J738" s="58"/>
    </row>
    <row r="739" spans="10:10" ht="15.75" customHeight="1">
      <c r="J739" s="58"/>
    </row>
    <row r="740" spans="10:10" ht="15.75" customHeight="1">
      <c r="J740" s="58"/>
    </row>
    <row r="741" spans="10:10" ht="15.75" customHeight="1">
      <c r="J741" s="58"/>
    </row>
    <row r="742" spans="10:10" ht="15.75" customHeight="1">
      <c r="J742" s="58"/>
    </row>
    <row r="743" spans="10:10" ht="15.75" customHeight="1">
      <c r="J743" s="58"/>
    </row>
    <row r="744" spans="10:10" ht="15.75" customHeight="1">
      <c r="J744" s="58"/>
    </row>
    <row r="745" spans="10:10" ht="15.75" customHeight="1">
      <c r="J745" s="58"/>
    </row>
    <row r="746" spans="10:10" ht="15.75" customHeight="1">
      <c r="J746" s="58"/>
    </row>
    <row r="747" spans="10:10" ht="15.75" customHeight="1">
      <c r="J747" s="58"/>
    </row>
    <row r="748" spans="10:10" ht="15.75" customHeight="1">
      <c r="J748" s="58"/>
    </row>
    <row r="749" spans="10:10" ht="15.75" customHeight="1">
      <c r="J749" s="58"/>
    </row>
    <row r="750" spans="10:10" ht="15.75" customHeight="1">
      <c r="J750" s="58"/>
    </row>
    <row r="751" spans="10:10" ht="15.75" customHeight="1">
      <c r="J751" s="58"/>
    </row>
    <row r="752" spans="10:10" ht="15.75" customHeight="1">
      <c r="J752" s="58"/>
    </row>
    <row r="753" spans="10:10" ht="15.75" customHeight="1">
      <c r="J753" s="58"/>
    </row>
    <row r="754" spans="10:10" ht="15.75" customHeight="1">
      <c r="J754" s="58"/>
    </row>
    <row r="755" spans="10:10" ht="15.75" customHeight="1">
      <c r="J755" s="58"/>
    </row>
    <row r="756" spans="10:10" ht="15.75" customHeight="1">
      <c r="J756" s="58"/>
    </row>
    <row r="757" spans="10:10" ht="15.75" customHeight="1">
      <c r="J757" s="58"/>
    </row>
    <row r="758" spans="10:10" ht="15.75" customHeight="1">
      <c r="J758" s="58"/>
    </row>
    <row r="759" spans="10:10" ht="15.75" customHeight="1">
      <c r="J759" s="58"/>
    </row>
    <row r="760" spans="10:10" ht="15.75" customHeight="1">
      <c r="J760" s="58"/>
    </row>
    <row r="761" spans="10:10" ht="15.75" customHeight="1">
      <c r="J761" s="58"/>
    </row>
    <row r="762" spans="10:10" ht="15.75" customHeight="1">
      <c r="J762" s="58"/>
    </row>
    <row r="763" spans="10:10" ht="15.75" customHeight="1">
      <c r="J763" s="58"/>
    </row>
    <row r="764" spans="10:10" ht="15.75" customHeight="1">
      <c r="J764" s="58"/>
    </row>
    <row r="765" spans="10:10" ht="15.75" customHeight="1">
      <c r="J765" s="58"/>
    </row>
    <row r="766" spans="10:10" ht="15.75" customHeight="1">
      <c r="J766" s="58"/>
    </row>
    <row r="767" spans="10:10" ht="15.75" customHeight="1">
      <c r="J767" s="58"/>
    </row>
    <row r="768" spans="10:10" ht="15.75" customHeight="1">
      <c r="J768" s="58"/>
    </row>
    <row r="769" spans="10:10" ht="15.75" customHeight="1">
      <c r="J769" s="58"/>
    </row>
    <row r="770" spans="10:10" ht="15.75" customHeight="1">
      <c r="J770" s="58"/>
    </row>
    <row r="771" spans="10:10" ht="15.75" customHeight="1">
      <c r="J771" s="58"/>
    </row>
    <row r="772" spans="10:10" ht="15.75" customHeight="1">
      <c r="J772" s="58"/>
    </row>
    <row r="773" spans="10:10" ht="15.75" customHeight="1">
      <c r="J773" s="58"/>
    </row>
    <row r="774" spans="10:10" ht="15.75" customHeight="1">
      <c r="J774" s="58"/>
    </row>
    <row r="775" spans="10:10" ht="15.75" customHeight="1">
      <c r="J775" s="58"/>
    </row>
    <row r="776" spans="10:10" ht="15.75" customHeight="1">
      <c r="J776" s="58"/>
    </row>
    <row r="777" spans="10:10" ht="15.75" customHeight="1">
      <c r="J777" s="58"/>
    </row>
    <row r="778" spans="10:10" ht="15.75" customHeight="1">
      <c r="J778" s="58"/>
    </row>
    <row r="779" spans="10:10" ht="15.75" customHeight="1">
      <c r="J779" s="58"/>
    </row>
    <row r="780" spans="10:10" ht="15.75" customHeight="1">
      <c r="J780" s="58"/>
    </row>
    <row r="781" spans="10:10" ht="15.75" customHeight="1">
      <c r="J781" s="58"/>
    </row>
    <row r="782" spans="10:10" ht="15.75" customHeight="1">
      <c r="J782" s="58"/>
    </row>
    <row r="783" spans="10:10" ht="15.75" customHeight="1">
      <c r="J783" s="58"/>
    </row>
    <row r="784" spans="10:10" ht="15.75" customHeight="1">
      <c r="J784" s="58"/>
    </row>
    <row r="785" spans="10:10" ht="15.75" customHeight="1">
      <c r="J785" s="58"/>
    </row>
    <row r="786" spans="10:10" ht="15.75" customHeight="1">
      <c r="J786" s="58"/>
    </row>
    <row r="787" spans="10:10" ht="15.75" customHeight="1">
      <c r="J787" s="58"/>
    </row>
    <row r="788" spans="10:10" ht="15.75" customHeight="1">
      <c r="J788" s="58"/>
    </row>
    <row r="789" spans="10:10" ht="15.75" customHeight="1">
      <c r="J789" s="58"/>
    </row>
    <row r="790" spans="10:10" ht="15.75" customHeight="1">
      <c r="J790" s="58"/>
    </row>
    <row r="791" spans="10:10" ht="15.75" customHeight="1">
      <c r="J791" s="58"/>
    </row>
    <row r="792" spans="10:10" ht="15.75" customHeight="1">
      <c r="J792" s="58"/>
    </row>
    <row r="793" spans="10:10" ht="15.75" customHeight="1">
      <c r="J793" s="58"/>
    </row>
    <row r="794" spans="10:10" ht="15.75" customHeight="1">
      <c r="J794" s="58"/>
    </row>
    <row r="795" spans="10:10" ht="15.75" customHeight="1">
      <c r="J795" s="58"/>
    </row>
    <row r="796" spans="10:10" ht="15.75" customHeight="1">
      <c r="J796" s="58"/>
    </row>
    <row r="797" spans="10:10" ht="15.75" customHeight="1">
      <c r="J797" s="58"/>
    </row>
    <row r="798" spans="10:10" ht="15.75" customHeight="1">
      <c r="J798" s="58"/>
    </row>
    <row r="799" spans="10:10" ht="15.75" customHeight="1">
      <c r="J799" s="58"/>
    </row>
    <row r="800" spans="10:10" ht="15.75" customHeight="1">
      <c r="J800" s="58"/>
    </row>
    <row r="801" spans="10:10" ht="15.75" customHeight="1">
      <c r="J801" s="58"/>
    </row>
    <row r="802" spans="10:10" ht="15.75" customHeight="1">
      <c r="J802" s="58"/>
    </row>
    <row r="803" spans="10:10" ht="15.75" customHeight="1">
      <c r="J803" s="58"/>
    </row>
    <row r="804" spans="10:10" ht="15.75" customHeight="1">
      <c r="J804" s="58"/>
    </row>
    <row r="805" spans="10:10" ht="15.75" customHeight="1">
      <c r="J805" s="58"/>
    </row>
    <row r="806" spans="10:10" ht="15.75" customHeight="1">
      <c r="J806" s="58"/>
    </row>
    <row r="807" spans="10:10" ht="15.75" customHeight="1">
      <c r="J807" s="58"/>
    </row>
    <row r="808" spans="10:10" ht="15.75" customHeight="1">
      <c r="J808" s="58"/>
    </row>
    <row r="809" spans="10:10" ht="15.75" customHeight="1">
      <c r="J809" s="58"/>
    </row>
    <row r="810" spans="10:10" ht="15.75" customHeight="1">
      <c r="J810" s="58"/>
    </row>
    <row r="811" spans="10:10" ht="15.75" customHeight="1">
      <c r="J811" s="58"/>
    </row>
    <row r="812" spans="10:10" ht="15.75" customHeight="1">
      <c r="J812" s="58"/>
    </row>
    <row r="813" spans="10:10" ht="15.75" customHeight="1">
      <c r="J813" s="58"/>
    </row>
    <row r="814" spans="10:10" ht="15.75" customHeight="1">
      <c r="J814" s="58"/>
    </row>
    <row r="815" spans="10:10" ht="15.75" customHeight="1">
      <c r="J815" s="58"/>
    </row>
    <row r="816" spans="10:10" ht="15.75" customHeight="1">
      <c r="J816" s="58"/>
    </row>
    <row r="817" spans="10:10" ht="15.75" customHeight="1">
      <c r="J817" s="58"/>
    </row>
    <row r="818" spans="10:10" ht="15.75" customHeight="1">
      <c r="J818" s="58"/>
    </row>
    <row r="819" spans="10:10" ht="15.75" customHeight="1">
      <c r="J819" s="58"/>
    </row>
    <row r="820" spans="10:10" ht="15.75" customHeight="1">
      <c r="J820" s="58"/>
    </row>
    <row r="821" spans="10:10" ht="15.75" customHeight="1">
      <c r="J821" s="58"/>
    </row>
    <row r="822" spans="10:10" ht="15.75" customHeight="1">
      <c r="J822" s="58"/>
    </row>
    <row r="823" spans="10:10" ht="15.75" customHeight="1">
      <c r="J823" s="58"/>
    </row>
    <row r="824" spans="10:10" ht="15.75" customHeight="1">
      <c r="J824" s="58"/>
    </row>
    <row r="825" spans="10:10" ht="15.75" customHeight="1">
      <c r="J825" s="58"/>
    </row>
    <row r="826" spans="10:10" ht="15.75" customHeight="1">
      <c r="J826" s="58"/>
    </row>
    <row r="827" spans="10:10" ht="15.75" customHeight="1">
      <c r="J827" s="58"/>
    </row>
    <row r="828" spans="10:10" ht="15.75" customHeight="1">
      <c r="J828" s="58"/>
    </row>
    <row r="829" spans="10:10" ht="15.75" customHeight="1">
      <c r="J829" s="58"/>
    </row>
    <row r="830" spans="10:10" ht="15.75" customHeight="1">
      <c r="J830" s="58"/>
    </row>
    <row r="831" spans="10:10" ht="15.75" customHeight="1">
      <c r="J831" s="58"/>
    </row>
    <row r="832" spans="10:10" ht="15.75" customHeight="1">
      <c r="J832" s="58"/>
    </row>
    <row r="833" spans="10:10" ht="15.75" customHeight="1">
      <c r="J833" s="58"/>
    </row>
    <row r="834" spans="10:10" ht="15.75" customHeight="1">
      <c r="J834" s="58"/>
    </row>
    <row r="835" spans="10:10" ht="15.75" customHeight="1">
      <c r="J835" s="58"/>
    </row>
    <row r="836" spans="10:10" ht="15.75" customHeight="1">
      <c r="J836" s="58"/>
    </row>
    <row r="837" spans="10:10" ht="15.75" customHeight="1">
      <c r="J837" s="58"/>
    </row>
    <row r="838" spans="10:10" ht="15.75" customHeight="1">
      <c r="J838" s="58"/>
    </row>
    <row r="839" spans="10:10" ht="15.75" customHeight="1">
      <c r="J839" s="58"/>
    </row>
    <row r="840" spans="10:10" ht="15.75" customHeight="1">
      <c r="J840" s="58"/>
    </row>
    <row r="841" spans="10:10" ht="15.75" customHeight="1">
      <c r="J841" s="58"/>
    </row>
    <row r="842" spans="10:10" ht="15.75" customHeight="1">
      <c r="J842" s="58"/>
    </row>
    <row r="843" spans="10:10" ht="15.75" customHeight="1">
      <c r="J843" s="58"/>
    </row>
    <row r="844" spans="10:10" ht="15.75" customHeight="1">
      <c r="J844" s="58"/>
    </row>
    <row r="845" spans="10:10" ht="15.75" customHeight="1">
      <c r="J845" s="58"/>
    </row>
    <row r="846" spans="10:10" ht="15.75" customHeight="1">
      <c r="J846" s="58"/>
    </row>
    <row r="847" spans="10:10" ht="15.75" customHeight="1">
      <c r="J847" s="58"/>
    </row>
    <row r="848" spans="10:10" ht="15.75" customHeight="1">
      <c r="J848" s="58"/>
    </row>
    <row r="849" spans="10:10" ht="15.75" customHeight="1">
      <c r="J849" s="58"/>
    </row>
    <row r="850" spans="10:10" ht="15.75" customHeight="1">
      <c r="J850" s="58"/>
    </row>
    <row r="851" spans="10:10" ht="15.75" customHeight="1">
      <c r="J851" s="58"/>
    </row>
    <row r="852" spans="10:10" ht="15.75" customHeight="1">
      <c r="J852" s="58"/>
    </row>
    <row r="853" spans="10:10" ht="15.75" customHeight="1">
      <c r="J853" s="58"/>
    </row>
    <row r="854" spans="10:10" ht="15.75" customHeight="1">
      <c r="J854" s="58"/>
    </row>
    <row r="855" spans="10:10" ht="15.75" customHeight="1">
      <c r="J855" s="58"/>
    </row>
    <row r="856" spans="10:10" ht="15.75" customHeight="1">
      <c r="J856" s="58"/>
    </row>
    <row r="857" spans="10:10" ht="15.75" customHeight="1">
      <c r="J857" s="58"/>
    </row>
    <row r="858" spans="10:10" ht="15.75" customHeight="1">
      <c r="J858" s="58"/>
    </row>
    <row r="859" spans="10:10" ht="15.75" customHeight="1">
      <c r="J859" s="58"/>
    </row>
    <row r="860" spans="10:10" ht="15.75" customHeight="1">
      <c r="J860" s="58"/>
    </row>
    <row r="861" spans="10:10" ht="15.75" customHeight="1">
      <c r="J861" s="58"/>
    </row>
    <row r="862" spans="10:10" ht="15.75" customHeight="1">
      <c r="J862" s="58"/>
    </row>
    <row r="863" spans="10:10" ht="15.75" customHeight="1">
      <c r="J863" s="58"/>
    </row>
    <row r="864" spans="10:10" ht="15.75" customHeight="1">
      <c r="J864" s="58"/>
    </row>
    <row r="865" spans="10:10" ht="15.75" customHeight="1">
      <c r="J865" s="58"/>
    </row>
    <row r="866" spans="10:10" ht="15.75" customHeight="1">
      <c r="J866" s="58"/>
    </row>
    <row r="867" spans="10:10" ht="15.75" customHeight="1">
      <c r="J867" s="58"/>
    </row>
    <row r="868" spans="10:10" ht="15.75" customHeight="1">
      <c r="J868" s="58"/>
    </row>
    <row r="869" spans="10:10" ht="15.75" customHeight="1">
      <c r="J869" s="58"/>
    </row>
    <row r="870" spans="10:10" ht="15.75" customHeight="1">
      <c r="J870" s="58"/>
    </row>
    <row r="871" spans="10:10" ht="15.75" customHeight="1">
      <c r="J871" s="58"/>
    </row>
    <row r="872" spans="10:10" ht="15.75" customHeight="1">
      <c r="J872" s="58"/>
    </row>
    <row r="873" spans="10:10" ht="15.75" customHeight="1">
      <c r="J873" s="58"/>
    </row>
    <row r="874" spans="10:10" ht="15.75" customHeight="1">
      <c r="J874" s="58"/>
    </row>
    <row r="875" spans="10:10" ht="15.75" customHeight="1">
      <c r="J875" s="58"/>
    </row>
    <row r="876" spans="10:10" ht="15.75" customHeight="1">
      <c r="J876" s="58"/>
    </row>
    <row r="877" spans="10:10" ht="15.75" customHeight="1">
      <c r="J877" s="58"/>
    </row>
    <row r="878" spans="10:10" ht="15.75" customHeight="1">
      <c r="J878" s="58"/>
    </row>
    <row r="879" spans="10:10" ht="15.75" customHeight="1">
      <c r="J879" s="58"/>
    </row>
    <row r="880" spans="10:10" ht="15.75" customHeight="1">
      <c r="J880" s="58"/>
    </row>
    <row r="881" spans="10:10" ht="15.75" customHeight="1">
      <c r="J881" s="58"/>
    </row>
    <row r="882" spans="10:10" ht="15.75" customHeight="1">
      <c r="J882" s="58"/>
    </row>
    <row r="883" spans="10:10" ht="15.75" customHeight="1">
      <c r="J883" s="58"/>
    </row>
    <row r="884" spans="10:10" ht="15.75" customHeight="1">
      <c r="J884" s="58"/>
    </row>
    <row r="885" spans="10:10" ht="15.75" customHeight="1">
      <c r="J885" s="58"/>
    </row>
    <row r="886" spans="10:10" ht="15.75" customHeight="1">
      <c r="J886" s="58"/>
    </row>
    <row r="887" spans="10:10" ht="15.75" customHeight="1">
      <c r="J887" s="58"/>
    </row>
    <row r="888" spans="10:10" ht="15.75" customHeight="1">
      <c r="J888" s="58"/>
    </row>
    <row r="889" spans="10:10" ht="15.75" customHeight="1">
      <c r="J889" s="58"/>
    </row>
    <row r="890" spans="10:10" ht="15.75" customHeight="1">
      <c r="J890" s="58"/>
    </row>
    <row r="891" spans="10:10" ht="15.75" customHeight="1">
      <c r="J891" s="58"/>
    </row>
    <row r="892" spans="10:10" ht="15.75" customHeight="1">
      <c r="J892" s="58"/>
    </row>
    <row r="893" spans="10:10" ht="15.75" customHeight="1">
      <c r="J893" s="58"/>
    </row>
    <row r="894" spans="10:10" ht="15.75" customHeight="1">
      <c r="J894" s="58"/>
    </row>
    <row r="895" spans="10:10" ht="15.75" customHeight="1">
      <c r="J895" s="58"/>
    </row>
    <row r="896" spans="10:10" ht="15.75" customHeight="1">
      <c r="J896" s="58"/>
    </row>
    <row r="897" spans="10:10" ht="15.75" customHeight="1">
      <c r="J897" s="58"/>
    </row>
    <row r="898" spans="10:10" ht="15.75" customHeight="1">
      <c r="J898" s="58"/>
    </row>
    <row r="899" spans="10:10" ht="15.75" customHeight="1">
      <c r="J899" s="58"/>
    </row>
    <row r="900" spans="10:10" ht="15.75" customHeight="1">
      <c r="J900" s="58"/>
    </row>
    <row r="901" spans="10:10" ht="15.75" customHeight="1">
      <c r="J901" s="58"/>
    </row>
    <row r="902" spans="10:10" ht="15.75" customHeight="1">
      <c r="J902" s="58"/>
    </row>
    <row r="903" spans="10:10" ht="15.75" customHeight="1">
      <c r="J903" s="58"/>
    </row>
    <row r="904" spans="10:10" ht="15.75" customHeight="1">
      <c r="J904" s="58"/>
    </row>
    <row r="905" spans="10:10" ht="15.75" customHeight="1">
      <c r="J905" s="58"/>
    </row>
    <row r="906" spans="10:10" ht="15.75" customHeight="1">
      <c r="J906" s="58"/>
    </row>
    <row r="907" spans="10:10" ht="15.75" customHeight="1">
      <c r="J907" s="58"/>
    </row>
    <row r="908" spans="10:10" ht="15.75" customHeight="1">
      <c r="J908" s="58"/>
    </row>
    <row r="909" spans="10:10" ht="15.75" customHeight="1">
      <c r="J909" s="58"/>
    </row>
    <row r="910" spans="10:10" ht="15.75" customHeight="1">
      <c r="J910" s="58"/>
    </row>
    <row r="911" spans="10:10" ht="15.75" customHeight="1">
      <c r="J911" s="58"/>
    </row>
    <row r="912" spans="10:10" ht="15.75" customHeight="1">
      <c r="J912" s="58"/>
    </row>
    <row r="913" spans="10:10" ht="15.75" customHeight="1">
      <c r="J913" s="58"/>
    </row>
    <row r="914" spans="10:10" ht="15.75" customHeight="1">
      <c r="J914" s="58"/>
    </row>
    <row r="915" spans="10:10" ht="15.75" customHeight="1">
      <c r="J915" s="58"/>
    </row>
    <row r="916" spans="10:10" ht="15.75" customHeight="1">
      <c r="J916" s="58"/>
    </row>
    <row r="917" spans="10:10" ht="15.75" customHeight="1">
      <c r="J917" s="58"/>
    </row>
    <row r="918" spans="10:10" ht="15.75" customHeight="1">
      <c r="J918" s="58"/>
    </row>
    <row r="919" spans="10:10" ht="15.75" customHeight="1">
      <c r="J919" s="58"/>
    </row>
    <row r="920" spans="10:10" ht="15.75" customHeight="1">
      <c r="J920" s="58"/>
    </row>
    <row r="921" spans="10:10" ht="15.75" customHeight="1">
      <c r="J921" s="58"/>
    </row>
    <row r="922" spans="10:10" ht="15.75" customHeight="1">
      <c r="J922" s="58"/>
    </row>
    <row r="923" spans="10:10" ht="15.75" customHeight="1">
      <c r="J923" s="58"/>
    </row>
    <row r="924" spans="10:10" ht="15.75" customHeight="1">
      <c r="J924" s="58"/>
    </row>
    <row r="925" spans="10:10" ht="15.75" customHeight="1">
      <c r="J925" s="58"/>
    </row>
    <row r="926" spans="10:10" ht="15.75" customHeight="1">
      <c r="J926" s="58"/>
    </row>
    <row r="927" spans="10:10" ht="15.75" customHeight="1">
      <c r="J927" s="58"/>
    </row>
    <row r="928" spans="10:10" ht="15.75" customHeight="1">
      <c r="J928" s="58"/>
    </row>
    <row r="929" spans="10:10" ht="15.75" customHeight="1">
      <c r="J929" s="58"/>
    </row>
    <row r="930" spans="10:10" ht="15.75" customHeight="1">
      <c r="J930" s="58"/>
    </row>
    <row r="931" spans="10:10" ht="15.75" customHeight="1">
      <c r="J931" s="58"/>
    </row>
    <row r="932" spans="10:10" ht="15.75" customHeight="1">
      <c r="J932" s="58"/>
    </row>
    <row r="933" spans="10:10" ht="15.75" customHeight="1">
      <c r="J933" s="58"/>
    </row>
    <row r="934" spans="10:10" ht="15.75" customHeight="1">
      <c r="J934" s="58"/>
    </row>
    <row r="935" spans="10:10" ht="15.75" customHeight="1">
      <c r="J935" s="58"/>
    </row>
    <row r="936" spans="10:10" ht="15.75" customHeight="1">
      <c r="J936" s="58"/>
    </row>
    <row r="937" spans="10:10" ht="15.75" customHeight="1">
      <c r="J937" s="58"/>
    </row>
    <row r="938" spans="10:10" ht="15.75" customHeight="1">
      <c r="J938" s="58"/>
    </row>
    <row r="939" spans="10:10" ht="15.75" customHeight="1">
      <c r="J939" s="58"/>
    </row>
    <row r="940" spans="10:10" ht="15.75" customHeight="1">
      <c r="J940" s="58"/>
    </row>
    <row r="941" spans="10:10" ht="15.75" customHeight="1">
      <c r="J941" s="58"/>
    </row>
    <row r="942" spans="10:10" ht="15.75" customHeight="1">
      <c r="J942" s="58"/>
    </row>
    <row r="943" spans="10:10" ht="15.75" customHeight="1">
      <c r="J943" s="58"/>
    </row>
    <row r="944" spans="10:10" ht="15.75" customHeight="1">
      <c r="J944" s="58"/>
    </row>
    <row r="945" spans="10:10" ht="15.75" customHeight="1">
      <c r="J945" s="58"/>
    </row>
    <row r="946" spans="10:10" ht="15.75" customHeight="1">
      <c r="J946" s="58"/>
    </row>
    <row r="947" spans="10:10" ht="15.75" customHeight="1">
      <c r="J947" s="58"/>
    </row>
    <row r="948" spans="10:10" ht="15.75" customHeight="1">
      <c r="J948" s="58"/>
    </row>
    <row r="949" spans="10:10" ht="15.75" customHeight="1">
      <c r="J949" s="58"/>
    </row>
    <row r="950" spans="10:10" ht="15.75" customHeight="1">
      <c r="J950" s="58"/>
    </row>
    <row r="951" spans="10:10" ht="15.75" customHeight="1">
      <c r="J951" s="58"/>
    </row>
    <row r="952" spans="10:10" ht="15.75" customHeight="1">
      <c r="J952" s="58"/>
    </row>
    <row r="953" spans="10:10" ht="15.75" customHeight="1">
      <c r="J953" s="58"/>
    </row>
    <row r="954" spans="10:10" ht="15.75" customHeight="1">
      <c r="J954" s="58"/>
    </row>
    <row r="955" spans="10:10" ht="15.75" customHeight="1">
      <c r="J955" s="58"/>
    </row>
    <row r="956" spans="10:10" ht="15.75" customHeight="1">
      <c r="J956" s="58"/>
    </row>
    <row r="957" spans="10:10" ht="15.75" customHeight="1">
      <c r="J957" s="58"/>
    </row>
    <row r="958" spans="10:10" ht="15.75" customHeight="1">
      <c r="J958" s="58"/>
    </row>
    <row r="959" spans="10:10" ht="15.75" customHeight="1">
      <c r="J959" s="58"/>
    </row>
    <row r="960" spans="10:10" ht="15.75" customHeight="1">
      <c r="J960" s="58"/>
    </row>
    <row r="961" spans="10:10" ht="15.75" customHeight="1">
      <c r="J961" s="58"/>
    </row>
    <row r="962" spans="10:10" ht="15.75" customHeight="1">
      <c r="J962" s="58"/>
    </row>
    <row r="963" spans="10:10" ht="15.75" customHeight="1">
      <c r="J963" s="58"/>
    </row>
    <row r="964" spans="10:10" ht="15.75" customHeight="1">
      <c r="J964" s="58"/>
    </row>
    <row r="965" spans="10:10" ht="15.75" customHeight="1">
      <c r="J965" s="58"/>
    </row>
    <row r="966" spans="10:10" ht="15.75" customHeight="1">
      <c r="J966" s="58"/>
    </row>
    <row r="967" spans="10:10" ht="15.75" customHeight="1">
      <c r="J967" s="58"/>
    </row>
    <row r="968" spans="10:10" ht="15.75" customHeight="1">
      <c r="J968" s="58"/>
    </row>
    <row r="969" spans="10:10" ht="15.75" customHeight="1">
      <c r="J969" s="58"/>
    </row>
    <row r="970" spans="10:10" ht="15.75" customHeight="1">
      <c r="J970" s="58"/>
    </row>
    <row r="971" spans="10:10" ht="15.75" customHeight="1">
      <c r="J971" s="58"/>
    </row>
    <row r="972" spans="10:10" ht="15.75" customHeight="1">
      <c r="J972" s="58"/>
    </row>
    <row r="973" spans="10:10" ht="15.75" customHeight="1">
      <c r="J973" s="58"/>
    </row>
    <row r="974" spans="10:10" ht="15.75" customHeight="1">
      <c r="J974" s="58"/>
    </row>
    <row r="975" spans="10:10" ht="15.75" customHeight="1">
      <c r="J975" s="58"/>
    </row>
    <row r="976" spans="10:10" ht="15.75" customHeight="1">
      <c r="J976" s="58"/>
    </row>
    <row r="977" spans="10:10" ht="15.75" customHeight="1">
      <c r="J977" s="58"/>
    </row>
    <row r="978" spans="10:10" ht="15.75" customHeight="1">
      <c r="J978" s="58"/>
    </row>
    <row r="979" spans="10:10" ht="15.75" customHeight="1">
      <c r="J979" s="58"/>
    </row>
    <row r="980" spans="10:10" ht="15.75" customHeight="1">
      <c r="J980" s="58"/>
    </row>
    <row r="981" spans="10:10" ht="15.75" customHeight="1">
      <c r="J981" s="58"/>
    </row>
    <row r="982" spans="10:10" ht="15.75" customHeight="1">
      <c r="J982" s="58"/>
    </row>
    <row r="983" spans="10:10" ht="15.75" customHeight="1">
      <c r="J983" s="58"/>
    </row>
    <row r="984" spans="10:10" ht="15.75" customHeight="1">
      <c r="J984" s="58"/>
    </row>
    <row r="985" spans="10:10" ht="15.75" customHeight="1">
      <c r="J985" s="58"/>
    </row>
    <row r="986" spans="10:10" ht="15.75" customHeight="1">
      <c r="J986" s="58"/>
    </row>
    <row r="987" spans="10:10" ht="15.75" customHeight="1">
      <c r="J987" s="58"/>
    </row>
    <row r="988" spans="10:10" ht="15.75" customHeight="1">
      <c r="J988" s="58"/>
    </row>
    <row r="989" spans="10:10" ht="15.75" customHeight="1">
      <c r="J989" s="58"/>
    </row>
    <row r="990" spans="10:10" ht="15.75" customHeight="1">
      <c r="J990" s="58"/>
    </row>
    <row r="991" spans="10:10" ht="15.75" customHeight="1">
      <c r="J991" s="58"/>
    </row>
    <row r="992" spans="10:10" ht="15.75" customHeight="1">
      <c r="J992" s="58"/>
    </row>
    <row r="993" spans="10:10" ht="15.75" customHeight="1">
      <c r="J993" s="58"/>
    </row>
    <row r="994" spans="10:10" ht="15.75" customHeight="1">
      <c r="J994" s="58"/>
    </row>
    <row r="995" spans="10:10" ht="15.75" customHeight="1">
      <c r="J995" s="58"/>
    </row>
    <row r="996" spans="10:10" ht="15.75" customHeight="1">
      <c r="J996" s="58"/>
    </row>
    <row r="997" spans="10:10" ht="15.75" customHeight="1">
      <c r="J997" s="58"/>
    </row>
    <row r="998" spans="10:10" ht="15.75" customHeight="1">
      <c r="J998" s="58"/>
    </row>
    <row r="999" spans="10:10" ht="15.75" customHeight="1">
      <c r="J999" s="58"/>
    </row>
    <row r="1000" spans="10:10" ht="15.75" customHeight="1">
      <c r="J1000" s="58"/>
    </row>
    <row r="1001" spans="10:10" ht="15.75" customHeight="1">
      <c r="J1001" s="58"/>
    </row>
    <row r="1002" spans="10:10" ht="15.75" customHeight="1">
      <c r="J1002" s="58"/>
    </row>
    <row r="1003" spans="10:10" ht="15.75" customHeight="1">
      <c r="J1003" s="58"/>
    </row>
    <row r="1004" spans="10:10" ht="15.75" customHeight="1">
      <c r="J1004" s="58"/>
    </row>
    <row r="1005" spans="10:10" ht="15.75" customHeight="1">
      <c r="J1005" s="58"/>
    </row>
    <row r="1006" spans="10:10" ht="15.75" customHeight="1">
      <c r="J1006" s="58"/>
    </row>
    <row r="1007" spans="10:10" ht="15.75" customHeight="1">
      <c r="J1007" s="58"/>
    </row>
    <row r="1008" spans="10:10" ht="15.75" customHeight="1">
      <c r="J1008" s="58"/>
    </row>
    <row r="1009" spans="10:10" ht="15.75" customHeight="1">
      <c r="J1009" s="58"/>
    </row>
    <row r="1010" spans="10:10" ht="15.75" customHeight="1">
      <c r="J1010" s="58"/>
    </row>
    <row r="1011" spans="10:10" ht="15.75" customHeight="1">
      <c r="J1011" s="58"/>
    </row>
    <row r="1012" spans="10:10" ht="15.75" customHeight="1">
      <c r="J1012" s="58"/>
    </row>
    <row r="1013" spans="10:10" ht="15.75" customHeight="1">
      <c r="J1013" s="58"/>
    </row>
    <row r="1014" spans="10:10" ht="15.75" customHeight="1">
      <c r="J1014" s="58"/>
    </row>
    <row r="1015" spans="10:10" ht="15.75" customHeight="1">
      <c r="J1015" s="58"/>
    </row>
    <row r="1016" spans="10:10" ht="15.75" customHeight="1">
      <c r="J1016" s="58"/>
    </row>
    <row r="1017" spans="10:10" ht="15.75" customHeight="1">
      <c r="J1017" s="58"/>
    </row>
    <row r="1018" spans="10:10" ht="15.75" customHeight="1">
      <c r="J1018" s="58"/>
    </row>
    <row r="1019" spans="10:10" ht="15.75" customHeight="1">
      <c r="J1019" s="58"/>
    </row>
    <row r="1020" spans="10:10" ht="15.75" customHeight="1">
      <c r="J1020" s="58"/>
    </row>
    <row r="1021" spans="10:10" ht="15.75" customHeight="1">
      <c r="J1021" s="58"/>
    </row>
    <row r="1022" spans="10:10" ht="15.75" customHeight="1">
      <c r="J1022" s="58"/>
    </row>
    <row r="1023" spans="10:10" ht="15.75" customHeight="1">
      <c r="J1023" s="58"/>
    </row>
    <row r="1024" spans="10:10" ht="15.75" customHeight="1">
      <c r="J1024" s="58"/>
    </row>
    <row r="1025" spans="10:10" ht="15.75" customHeight="1">
      <c r="J1025" s="58"/>
    </row>
    <row r="1026" spans="10:10" ht="15.75" customHeight="1">
      <c r="J1026" s="58"/>
    </row>
    <row r="1027" spans="10:10" ht="15.75" customHeight="1">
      <c r="J1027" s="58"/>
    </row>
    <row r="1028" spans="10:10" ht="15.75" customHeight="1">
      <c r="J1028" s="58"/>
    </row>
    <row r="1029" spans="10:10" ht="15.75" customHeight="1">
      <c r="J1029" s="58"/>
    </row>
    <row r="1030" spans="10:10" ht="15.75" customHeight="1">
      <c r="J1030" s="58"/>
    </row>
    <row r="1031" spans="10:10" ht="15.75" customHeight="1">
      <c r="J1031" s="58"/>
    </row>
    <row r="1032" spans="10:10" ht="15.75" customHeight="1">
      <c r="J1032" s="58"/>
    </row>
    <row r="1033" spans="10:10" ht="15.75" customHeight="1">
      <c r="J1033" s="58"/>
    </row>
    <row r="1034" spans="10:10" ht="15.75" customHeight="1">
      <c r="J1034" s="58"/>
    </row>
    <row r="1035" spans="10:10" ht="15.75" customHeight="1">
      <c r="J1035" s="58"/>
    </row>
    <row r="1036" spans="10:10" ht="15.75" customHeight="1">
      <c r="J1036" s="58"/>
    </row>
    <row r="1037" spans="10:10" ht="15.75" customHeight="1">
      <c r="J1037" s="58"/>
    </row>
    <row r="1038" spans="10:10" ht="15.75" customHeight="1">
      <c r="J1038" s="58"/>
    </row>
    <row r="1039" spans="10:10" ht="15.75" customHeight="1">
      <c r="J1039" s="58"/>
    </row>
    <row r="1040" spans="10:10" ht="15.75" customHeight="1">
      <c r="J1040" s="58"/>
    </row>
    <row r="1041" spans="10:10" ht="15.75" customHeight="1">
      <c r="J1041" s="58"/>
    </row>
    <row r="1042" spans="10:10" ht="15.75" customHeight="1">
      <c r="J1042" s="58"/>
    </row>
    <row r="1043" spans="10:10" ht="15.75" customHeight="1">
      <c r="J1043" s="58"/>
    </row>
    <row r="1044" spans="10:10" ht="15.75" customHeight="1">
      <c r="J1044" s="58"/>
    </row>
    <row r="1045" spans="10:10" ht="15.75" customHeight="1">
      <c r="J1045" s="58"/>
    </row>
    <row r="1046" spans="10:10" ht="15.75" customHeight="1">
      <c r="J1046" s="58"/>
    </row>
    <row r="1047" spans="10:10" ht="15.75" customHeight="1">
      <c r="J1047" s="58"/>
    </row>
    <row r="1048" spans="10:10" ht="15.75" customHeight="1">
      <c r="J1048" s="58"/>
    </row>
    <row r="1049" spans="10:10" ht="15.75" customHeight="1">
      <c r="J1049" s="58"/>
    </row>
    <row r="1050" spans="10:10" ht="15.75" customHeight="1">
      <c r="J1050" s="58"/>
    </row>
    <row r="1051" spans="10:10" ht="15.75" customHeight="1">
      <c r="J1051" s="58"/>
    </row>
    <row r="1052" spans="10:10" ht="15.75" customHeight="1">
      <c r="J1052" s="58"/>
    </row>
    <row r="1053" spans="10:10" ht="15.75" customHeight="1">
      <c r="J1053" s="58"/>
    </row>
    <row r="1054" spans="10:10" ht="15.75" customHeight="1">
      <c r="J1054" s="58"/>
    </row>
    <row r="1055" spans="10:10" ht="15.75" customHeight="1">
      <c r="J1055" s="58"/>
    </row>
    <row r="1056" spans="10:10" ht="15.75" customHeight="1">
      <c r="J1056" s="58"/>
    </row>
    <row r="1057" spans="10:10" ht="15.75" customHeight="1">
      <c r="J1057" s="58"/>
    </row>
    <row r="1058" spans="10:10" ht="15.75" customHeight="1">
      <c r="J1058" s="58"/>
    </row>
    <row r="1059" spans="10:10" ht="15.75" customHeight="1">
      <c r="J1059" s="58"/>
    </row>
    <row r="1060" spans="10:10" ht="15.75" customHeight="1">
      <c r="J1060" s="58"/>
    </row>
    <row r="1061" spans="10:10" ht="15.75" customHeight="1">
      <c r="J1061" s="58"/>
    </row>
    <row r="1062" spans="10:10" ht="15.75" customHeight="1">
      <c r="J1062" s="58"/>
    </row>
    <row r="1063" spans="10:10" ht="15.75" customHeight="1">
      <c r="J1063" s="58"/>
    </row>
    <row r="1064" spans="10:10" ht="15.75" customHeight="1">
      <c r="J1064" s="58"/>
    </row>
    <row r="1065" spans="10:10" ht="15.75" customHeight="1">
      <c r="J1065" s="58"/>
    </row>
    <row r="1066" spans="10:10" ht="15.75" customHeight="1">
      <c r="J1066" s="58"/>
    </row>
    <row r="1067" spans="10:10" ht="15.75" customHeight="1">
      <c r="J1067" s="58"/>
    </row>
    <row r="1068" spans="10:10" ht="15.75" customHeight="1">
      <c r="J1068" s="58"/>
    </row>
    <row r="1069" spans="10:10" ht="15.75" customHeight="1">
      <c r="J1069" s="58"/>
    </row>
    <row r="1070" spans="10:10" ht="15.75" customHeight="1">
      <c r="J1070" s="58"/>
    </row>
    <row r="1071" spans="10:10" ht="15.75" customHeight="1">
      <c r="J1071" s="58"/>
    </row>
    <row r="1072" spans="10:10" ht="15.75" customHeight="1">
      <c r="J1072" s="58"/>
    </row>
    <row r="1073" spans="10:10" ht="15.75" customHeight="1">
      <c r="J1073" s="58"/>
    </row>
    <row r="1074" spans="10:10" ht="15.75" customHeight="1">
      <c r="J1074" s="58"/>
    </row>
    <row r="1075" spans="10:10" ht="15.75" customHeight="1">
      <c r="J1075" s="58"/>
    </row>
    <row r="1076" spans="10:10" ht="15.75" customHeight="1">
      <c r="J1076" s="58"/>
    </row>
    <row r="1077" spans="10:10" ht="15.75" customHeight="1">
      <c r="J1077" s="58"/>
    </row>
    <row r="1078" spans="10:10" ht="15.75" customHeight="1">
      <c r="J1078" s="58"/>
    </row>
    <row r="1079" spans="10:10" ht="15.75" customHeight="1">
      <c r="J1079" s="58"/>
    </row>
    <row r="1080" spans="10:10" ht="15.75" customHeight="1">
      <c r="J1080" s="58"/>
    </row>
    <row r="1081" spans="10:10" ht="15.75" customHeight="1">
      <c r="J1081" s="58"/>
    </row>
    <row r="1082" spans="10:10" ht="15.75" customHeight="1">
      <c r="J1082" s="58"/>
    </row>
    <row r="1083" spans="10:10" ht="15.75" customHeight="1">
      <c r="J1083" s="58"/>
    </row>
    <row r="1084" spans="10:10" ht="15.75" customHeight="1">
      <c r="J1084" s="58"/>
    </row>
    <row r="1085" spans="10:10" ht="15.75" customHeight="1">
      <c r="J1085" s="58"/>
    </row>
    <row r="1086" spans="10:10" ht="15.75" customHeight="1">
      <c r="J1086" s="58"/>
    </row>
    <row r="1087" spans="10:10" ht="15.75" customHeight="1">
      <c r="J1087" s="58"/>
    </row>
    <row r="1088" spans="10:10" ht="15.75" customHeight="1">
      <c r="J1088" s="58"/>
    </row>
    <row r="1089" spans="10:10" ht="15.75" customHeight="1">
      <c r="J1089" s="58"/>
    </row>
    <row r="1090" spans="10:10" ht="15.75" customHeight="1">
      <c r="J1090" s="58"/>
    </row>
    <row r="1091" spans="10:10" ht="15.75" customHeight="1">
      <c r="J1091" s="58"/>
    </row>
    <row r="1092" spans="10:10" ht="15.75" customHeight="1">
      <c r="J1092" s="58"/>
    </row>
    <row r="1093" spans="10:10" ht="15.75" customHeight="1">
      <c r="J1093" s="58"/>
    </row>
    <row r="1094" spans="10:10" ht="15.75" customHeight="1">
      <c r="J1094" s="58"/>
    </row>
    <row r="1095" spans="10:10" ht="15.75" customHeight="1">
      <c r="J1095" s="58"/>
    </row>
    <row r="1096" spans="10:10" ht="15.75" customHeight="1">
      <c r="J1096" s="58"/>
    </row>
    <row r="1097" spans="10:10" ht="15.75" customHeight="1">
      <c r="J1097" s="58"/>
    </row>
    <row r="1098" spans="10:10" ht="15.75" customHeight="1">
      <c r="J1098" s="58"/>
    </row>
    <row r="1099" spans="10:10" ht="15.75" customHeight="1">
      <c r="J1099" s="58"/>
    </row>
    <row r="1100" spans="10:10" ht="15.75" customHeight="1">
      <c r="J1100" s="58"/>
    </row>
    <row r="1101" spans="10:10" ht="15.75" customHeight="1">
      <c r="J1101" s="58"/>
    </row>
    <row r="1102" spans="10:10" ht="15.75" customHeight="1">
      <c r="J1102" s="58"/>
    </row>
    <row r="1103" spans="10:10" ht="15.75" customHeight="1">
      <c r="J1103" s="58"/>
    </row>
    <row r="1104" spans="10:10" ht="15.75" customHeight="1">
      <c r="J1104" s="58"/>
    </row>
    <row r="1105" spans="10:10" ht="15.75" customHeight="1">
      <c r="J1105" s="58"/>
    </row>
    <row r="1106" spans="10:10" ht="15.75" customHeight="1">
      <c r="J1106" s="58"/>
    </row>
    <row r="1107" spans="10:10" ht="15.75" customHeight="1">
      <c r="J1107" s="58"/>
    </row>
    <row r="1108" spans="10:10" ht="15.75" customHeight="1">
      <c r="J1108" s="58"/>
    </row>
    <row r="1109" spans="10:10" ht="15.75" customHeight="1">
      <c r="J1109" s="58"/>
    </row>
    <row r="1110" spans="10:10" ht="15.75" customHeight="1">
      <c r="J1110" s="58"/>
    </row>
    <row r="1111" spans="10:10" ht="15.75" customHeight="1">
      <c r="J1111" s="58"/>
    </row>
    <row r="1112" spans="10:10" ht="15.75" customHeight="1">
      <c r="J1112" s="58"/>
    </row>
    <row r="1113" spans="10:10" ht="15.75" customHeight="1">
      <c r="J1113" s="58"/>
    </row>
    <row r="1114" spans="10:10" ht="15.75" customHeight="1">
      <c r="J1114" s="58"/>
    </row>
    <row r="1115" spans="10:10" ht="15.75" customHeight="1">
      <c r="J1115" s="58"/>
    </row>
    <row r="1116" spans="10:10" ht="15.75" customHeight="1">
      <c r="J1116" s="58"/>
    </row>
    <row r="1117" spans="10:10" ht="15.75" customHeight="1">
      <c r="J1117" s="58"/>
    </row>
    <row r="1118" spans="10:10" ht="15.75" customHeight="1">
      <c r="J1118" s="58"/>
    </row>
    <row r="1119" spans="10:10" ht="15.75" customHeight="1">
      <c r="J1119" s="58"/>
    </row>
    <row r="1120" spans="10:10" ht="15.75" customHeight="1">
      <c r="J1120" s="58"/>
    </row>
    <row r="1121" spans="10:10" ht="15.75" customHeight="1">
      <c r="J1121" s="58"/>
    </row>
    <row r="1122" spans="10:10" ht="15.75" customHeight="1">
      <c r="J1122" s="58"/>
    </row>
    <row r="1123" spans="10:10" ht="15.75" customHeight="1">
      <c r="J1123" s="58"/>
    </row>
    <row r="1124" spans="10:10" ht="15.75" customHeight="1">
      <c r="J1124" s="58"/>
    </row>
    <row r="1125" spans="10:10" ht="15.75" customHeight="1">
      <c r="J1125" s="58"/>
    </row>
    <row r="1126" spans="10:10" ht="15.75" customHeight="1">
      <c r="J1126" s="58"/>
    </row>
    <row r="1127" spans="10:10" ht="15.75" customHeight="1">
      <c r="J1127" s="58"/>
    </row>
    <row r="1128" spans="10:10" ht="15.75" customHeight="1">
      <c r="J1128" s="58"/>
    </row>
    <row r="1129" spans="10:10" ht="15.75" customHeight="1">
      <c r="J1129" s="58"/>
    </row>
    <row r="1130" spans="10:10" ht="15.75" customHeight="1">
      <c r="J1130" s="58"/>
    </row>
    <row r="1131" spans="10:10" ht="15.75" customHeight="1">
      <c r="J1131" s="58"/>
    </row>
    <row r="1132" spans="10:10" ht="15.75" customHeight="1">
      <c r="J1132" s="58"/>
    </row>
    <row r="1133" spans="10:10" ht="15.75" customHeight="1">
      <c r="J1133" s="58"/>
    </row>
    <row r="1134" spans="10:10" ht="15.75" customHeight="1">
      <c r="J1134" s="58"/>
    </row>
    <row r="1135" spans="10:10" ht="15.75" customHeight="1">
      <c r="J1135" s="58"/>
    </row>
    <row r="1136" spans="10:10" ht="15.75" customHeight="1">
      <c r="J1136" s="58"/>
    </row>
    <row r="1137" spans="10:10" ht="15.75" customHeight="1">
      <c r="J1137" s="58"/>
    </row>
    <row r="1138" spans="10:10" ht="15.75" customHeight="1">
      <c r="J1138" s="58"/>
    </row>
    <row r="1139" spans="10:10" ht="15.75" customHeight="1">
      <c r="J1139" s="58"/>
    </row>
    <row r="1140" spans="10:10" ht="15.75" customHeight="1">
      <c r="J1140" s="58"/>
    </row>
    <row r="1141" spans="10:10" ht="15.75" customHeight="1">
      <c r="J1141" s="58"/>
    </row>
    <row r="1142" spans="10:10" ht="15.75" customHeight="1">
      <c r="J1142" s="58"/>
    </row>
    <row r="1143" spans="10:10" ht="15.75" customHeight="1">
      <c r="J1143" s="58"/>
    </row>
    <row r="1144" spans="10:10" ht="15.75" customHeight="1">
      <c r="J1144" s="58"/>
    </row>
    <row r="1145" spans="10:10" ht="15.75" customHeight="1">
      <c r="J1145" s="58"/>
    </row>
    <row r="1146" spans="10:10" ht="15.75" customHeight="1">
      <c r="J1146" s="58"/>
    </row>
    <row r="1147" spans="10:10" ht="15.75" customHeight="1">
      <c r="J1147" s="58"/>
    </row>
    <row r="1148" spans="10:10" ht="15.75" customHeight="1">
      <c r="J1148" s="58"/>
    </row>
    <row r="1149" spans="10:10" ht="15.75" customHeight="1">
      <c r="J1149" s="58"/>
    </row>
    <row r="1150" spans="10:10" ht="15.75" customHeight="1">
      <c r="J1150" s="58"/>
    </row>
    <row r="1151" spans="10:10" ht="15.75" customHeight="1">
      <c r="J1151" s="58"/>
    </row>
    <row r="1152" spans="10:10" ht="15.75" customHeight="1">
      <c r="J1152" s="58"/>
    </row>
    <row r="1153" spans="10:10" ht="15.75" customHeight="1">
      <c r="J1153" s="58"/>
    </row>
    <row r="1154" spans="10:10" ht="15.75" customHeight="1">
      <c r="J1154" s="58"/>
    </row>
    <row r="1155" spans="10:10" ht="15.75" customHeight="1">
      <c r="J1155" s="58"/>
    </row>
    <row r="1156" spans="10:10" ht="15.75" customHeight="1">
      <c r="J1156" s="58"/>
    </row>
    <row r="1157" spans="10:10" ht="15.75" customHeight="1">
      <c r="J1157" s="58"/>
    </row>
    <row r="1158" spans="10:10" ht="15.75" customHeight="1">
      <c r="J1158" s="58"/>
    </row>
    <row r="1159" spans="10:10" ht="15.75" customHeight="1">
      <c r="J1159" s="58"/>
    </row>
    <row r="1160" spans="10:10" ht="15.75" customHeight="1">
      <c r="J1160" s="58"/>
    </row>
    <row r="1161" spans="10:10" ht="15.75" customHeight="1">
      <c r="J1161" s="58"/>
    </row>
    <row r="1162" spans="10:10" ht="15.75" customHeight="1">
      <c r="J1162" s="58"/>
    </row>
    <row r="1163" spans="10:10" ht="15.75" customHeight="1">
      <c r="J1163" s="58"/>
    </row>
    <row r="1164" spans="10:10" ht="15.75" customHeight="1">
      <c r="J1164" s="58"/>
    </row>
    <row r="1165" spans="10:10" ht="15.75" customHeight="1">
      <c r="J1165" s="58"/>
    </row>
    <row r="1166" spans="10:10" ht="15.75" customHeight="1">
      <c r="J1166" s="58"/>
    </row>
    <row r="1167" spans="10:10" ht="15.75" customHeight="1">
      <c r="J1167" s="58"/>
    </row>
    <row r="1168" spans="10:10" ht="15.75" customHeight="1">
      <c r="J1168" s="58"/>
    </row>
    <row r="1169" spans="10:10" ht="15.75" customHeight="1">
      <c r="J1169" s="58"/>
    </row>
    <row r="1170" spans="10:10" ht="15.75" customHeight="1">
      <c r="J1170" s="58"/>
    </row>
    <row r="1171" spans="10:10" ht="15.75" customHeight="1">
      <c r="J1171" s="58"/>
    </row>
    <row r="1172" spans="10:10" ht="15" customHeight="1">
      <c r="J1172" s="58"/>
    </row>
    <row r="1173" spans="10:10" ht="15" customHeight="1">
      <c r="J1173" s="58"/>
    </row>
    <row r="1174" spans="10:10" ht="15" customHeight="1">
      <c r="J1174" s="58"/>
    </row>
    <row r="1175" spans="10:10" ht="15" customHeight="1">
      <c r="J1175" s="58"/>
    </row>
    <row r="1176" spans="10:10" ht="15" customHeight="1">
      <c r="J1176" s="58"/>
    </row>
    <row r="1177" spans="10:10" ht="15" customHeight="1">
      <c r="J1177" s="58"/>
    </row>
    <row r="1178" spans="10:10" ht="15" customHeight="1">
      <c r="J1178" s="58"/>
    </row>
    <row r="1179" spans="10:10" ht="15" customHeight="1">
      <c r="J1179" s="58"/>
    </row>
    <row r="1180" spans="10:10" ht="15" customHeight="1">
      <c r="J1180" s="58"/>
    </row>
    <row r="1181" spans="10:10" ht="15" customHeight="1">
      <c r="J1181" s="58"/>
    </row>
    <row r="1182" spans="10:10" ht="15" customHeight="1">
      <c r="J1182" s="58"/>
    </row>
    <row r="1183" spans="10:10" ht="15" customHeight="1">
      <c r="J1183" s="58"/>
    </row>
    <row r="1184" spans="10:10" ht="15" customHeight="1">
      <c r="J1184" s="58"/>
    </row>
    <row r="1185" spans="10:10" ht="15" customHeight="1">
      <c r="J1185" s="58"/>
    </row>
    <row r="1186" spans="10:10" ht="15" customHeight="1">
      <c r="J1186" s="58"/>
    </row>
    <row r="1187" spans="10:10" ht="15" customHeight="1">
      <c r="J1187" s="58"/>
    </row>
    <row r="1188" spans="10:10" ht="15" customHeight="1">
      <c r="J1188" s="58"/>
    </row>
    <row r="1189" spans="10:10" ht="15" customHeight="1">
      <c r="J1189" s="58"/>
    </row>
    <row r="1190" spans="10:10" ht="15" customHeight="1">
      <c r="J1190" s="58"/>
    </row>
    <row r="1191" spans="10:10" ht="15" customHeight="1">
      <c r="J1191" s="58"/>
    </row>
    <row r="1192" spans="10:10" ht="15" customHeight="1">
      <c r="J1192" s="58"/>
    </row>
    <row r="1193" spans="10:10" ht="15" customHeight="1">
      <c r="J1193" s="58"/>
    </row>
    <row r="1194" spans="10:10" ht="15" customHeight="1">
      <c r="J1194" s="58"/>
    </row>
    <row r="1195" spans="10:10" ht="15" customHeight="1">
      <c r="J1195" s="58"/>
    </row>
    <row r="1196" spans="10:10" ht="15" customHeight="1">
      <c r="J1196" s="58"/>
    </row>
    <row r="1197" spans="10:10" ht="15" customHeight="1">
      <c r="J1197" s="58"/>
    </row>
    <row r="1198" spans="10:10" ht="15" customHeight="1">
      <c r="J1198" s="58"/>
    </row>
    <row r="1199" spans="10:10" ht="15" customHeight="1">
      <c r="J1199" s="58"/>
    </row>
    <row r="1200" spans="10:10" ht="15" customHeight="1">
      <c r="J1200" s="58"/>
    </row>
    <row r="1201" spans="10:10" ht="15" customHeight="1">
      <c r="J1201" s="58"/>
    </row>
    <row r="1202" spans="10:10" ht="15" customHeight="1">
      <c r="J1202" s="58"/>
    </row>
    <row r="1203" spans="10:10" ht="15" customHeight="1">
      <c r="J1203" s="58"/>
    </row>
    <row r="1204" spans="10:10" ht="15" customHeight="1">
      <c r="J1204" s="58"/>
    </row>
    <row r="1205" spans="10:10" ht="15" customHeight="1">
      <c r="J1205" s="58"/>
    </row>
    <row r="1206" spans="10:10" ht="15" customHeight="1">
      <c r="J1206" s="58"/>
    </row>
    <row r="1207" spans="10:10" ht="15" customHeight="1">
      <c r="J1207" s="58"/>
    </row>
    <row r="1208" spans="10:10" ht="15" customHeight="1">
      <c r="J1208" s="58"/>
    </row>
    <row r="1209" spans="10:10" ht="15" customHeight="1">
      <c r="J1209" s="58"/>
    </row>
    <row r="1210" spans="10:10" ht="15" customHeight="1">
      <c r="J1210" s="58"/>
    </row>
    <row r="1211" spans="10:10" ht="15" customHeight="1">
      <c r="J1211" s="58"/>
    </row>
    <row r="1212" spans="10:10" ht="15" customHeight="1">
      <c r="J1212" s="58"/>
    </row>
    <row r="1213" spans="10:10" ht="15" customHeight="1">
      <c r="J1213" s="58"/>
    </row>
    <row r="1214" spans="10:10" ht="15" customHeight="1">
      <c r="J1214" s="58"/>
    </row>
    <row r="1215" spans="10:10" ht="15" customHeight="1">
      <c r="J1215" s="58"/>
    </row>
    <row r="1216" spans="10:10" ht="15" customHeight="1">
      <c r="J1216" s="58"/>
    </row>
    <row r="1217" spans="10:10" ht="15" customHeight="1">
      <c r="J1217" s="58"/>
    </row>
    <row r="1218" spans="10:10" ht="15" customHeight="1">
      <c r="J1218" s="58"/>
    </row>
    <row r="1219" spans="10:10" ht="15" customHeight="1">
      <c r="J1219" s="58"/>
    </row>
    <row r="1220" spans="10:10" ht="15" customHeight="1">
      <c r="J1220" s="58"/>
    </row>
    <row r="1221" spans="10:10" ht="15" customHeight="1">
      <c r="J1221" s="58"/>
    </row>
    <row r="1222" spans="10:10" ht="15" customHeight="1">
      <c r="J1222" s="58"/>
    </row>
    <row r="1223" spans="10:10" ht="15" customHeight="1">
      <c r="J1223" s="58"/>
    </row>
    <row r="1224" spans="10:10" ht="15" customHeight="1">
      <c r="J1224" s="58"/>
    </row>
    <row r="1225" spans="10:10" ht="15" customHeight="1">
      <c r="J1225" s="58"/>
    </row>
    <row r="1226" spans="10:10" ht="15" customHeight="1">
      <c r="J1226" s="58"/>
    </row>
    <row r="1227" spans="10:10" ht="15" customHeight="1">
      <c r="J1227" s="58"/>
    </row>
    <row r="1228" spans="10:10" ht="15" customHeight="1">
      <c r="J1228" s="58"/>
    </row>
    <row r="1229" spans="10:10" ht="15" customHeight="1">
      <c r="J1229" s="58"/>
    </row>
    <row r="1230" spans="10:10" ht="15" customHeight="1">
      <c r="J1230" s="58"/>
    </row>
    <row r="1231" spans="10:10" ht="15" customHeight="1">
      <c r="J1231" s="58"/>
    </row>
    <row r="1232" spans="10:10" ht="15" customHeight="1">
      <c r="J1232" s="58"/>
    </row>
    <row r="1233" spans="10:10" ht="15" customHeight="1">
      <c r="J1233" s="58"/>
    </row>
    <row r="1234" spans="10:10" ht="15" customHeight="1">
      <c r="J1234" s="58"/>
    </row>
    <row r="1235" spans="10:10" ht="15" customHeight="1">
      <c r="J1235" s="58"/>
    </row>
    <row r="1236" spans="10:10" ht="15" customHeight="1">
      <c r="J1236" s="58"/>
    </row>
    <row r="1237" spans="10:10" ht="15" customHeight="1">
      <c r="J1237" s="58"/>
    </row>
    <row r="1238" spans="10:10" ht="15" customHeight="1">
      <c r="J1238" s="58"/>
    </row>
    <row r="1239" spans="10:10" ht="15" customHeight="1">
      <c r="J1239" s="58"/>
    </row>
    <row r="1240" spans="10:10" ht="15" customHeight="1">
      <c r="J1240" s="58"/>
    </row>
    <row r="1241" spans="10:10" ht="15" customHeight="1">
      <c r="J1241" s="58"/>
    </row>
    <row r="1242" spans="10:10" ht="15" customHeight="1">
      <c r="J1242" s="58"/>
    </row>
    <row r="1243" spans="10:10" ht="15" customHeight="1">
      <c r="J1243" s="58"/>
    </row>
    <row r="1244" spans="10:10" ht="15" customHeight="1">
      <c r="J1244" s="58"/>
    </row>
    <row r="1245" spans="10:10" ht="15" customHeight="1">
      <c r="J1245" s="58"/>
    </row>
    <row r="1246" spans="10:10" ht="15" customHeight="1">
      <c r="J1246" s="58"/>
    </row>
    <row r="1247" spans="10:10" ht="15" customHeight="1">
      <c r="J1247" s="58"/>
    </row>
    <row r="1248" spans="10:10" ht="15" customHeight="1">
      <c r="J1248" s="58"/>
    </row>
    <row r="1249" spans="10:10" ht="15" customHeight="1">
      <c r="J1249" s="58"/>
    </row>
    <row r="1250" spans="10:10" ht="15" customHeight="1">
      <c r="J1250" s="58"/>
    </row>
    <row r="1251" spans="10:10" ht="15" customHeight="1">
      <c r="J1251" s="58"/>
    </row>
    <row r="1252" spans="10:10" ht="15" customHeight="1">
      <c r="J1252" s="58"/>
    </row>
  </sheetData>
  <autoFilter ref="A10:P352" xr:uid="{00000000-0009-0000-0000-000000000000}"/>
  <mergeCells count="150">
    <mergeCell ref="A352:H352"/>
    <mergeCell ref="A353:H353"/>
    <mergeCell ref="A354:H354"/>
    <mergeCell ref="T311:Y311"/>
    <mergeCell ref="T330:Y330"/>
    <mergeCell ref="T334:Y334"/>
    <mergeCell ref="T231:Y231"/>
    <mergeCell ref="T240:Y240"/>
    <mergeCell ref="T251:Y251"/>
    <mergeCell ref="T265:Y265"/>
    <mergeCell ref="T274:Y274"/>
    <mergeCell ref="T287:Y287"/>
    <mergeCell ref="T299:Y299"/>
    <mergeCell ref="T310:Y310"/>
    <mergeCell ref="A250:H250"/>
    <mergeCell ref="A298:H298"/>
    <mergeCell ref="A351:H351"/>
    <mergeCell ref="B332:B333"/>
    <mergeCell ref="A350:H350"/>
    <mergeCell ref="A349:H349"/>
    <mergeCell ref="A348:H348"/>
    <mergeCell ref="A342:H342"/>
    <mergeCell ref="A334:H334"/>
    <mergeCell ref="A347:H347"/>
    <mergeCell ref="A152:J152"/>
    <mergeCell ref="B163:B166"/>
    <mergeCell ref="A188:H188"/>
    <mergeCell ref="A170:J170"/>
    <mergeCell ref="A173:H173"/>
    <mergeCell ref="A174:J174"/>
    <mergeCell ref="T92:Y92"/>
    <mergeCell ref="T112:Y112"/>
    <mergeCell ref="T134:Y134"/>
    <mergeCell ref="T125:Y125"/>
    <mergeCell ref="T143:Y143"/>
    <mergeCell ref="T153:Y153"/>
    <mergeCell ref="W163:W166"/>
    <mergeCell ref="T170:Y170"/>
    <mergeCell ref="T174:Y174"/>
    <mergeCell ref="T163:T166"/>
    <mergeCell ref="U163:U166"/>
    <mergeCell ref="V163:V166"/>
    <mergeCell ref="X163:X166"/>
    <mergeCell ref="Y163:Y166"/>
    <mergeCell ref="I163:I166"/>
    <mergeCell ref="A153:J153"/>
    <mergeCell ref="A134:J134"/>
    <mergeCell ref="A142:H142"/>
    <mergeCell ref="T190:Y190"/>
    <mergeCell ref="T200:Y200"/>
    <mergeCell ref="T216:Y216"/>
    <mergeCell ref="A199:H199"/>
    <mergeCell ref="A190:J190"/>
    <mergeCell ref="A189:J189"/>
    <mergeCell ref="A187:H187"/>
    <mergeCell ref="A9:J9"/>
    <mergeCell ref="T19:Y19"/>
    <mergeCell ref="T18:Y18"/>
    <mergeCell ref="T31:Y31"/>
    <mergeCell ref="T43:Y43"/>
    <mergeCell ref="T50:Y50"/>
    <mergeCell ref="T59:Y59"/>
    <mergeCell ref="T79:Y79"/>
    <mergeCell ref="T9:Y9"/>
    <mergeCell ref="B67:B75"/>
    <mergeCell ref="A79:J79"/>
    <mergeCell ref="A67:A75"/>
    <mergeCell ref="A78:H78"/>
    <mergeCell ref="A86:A89"/>
    <mergeCell ref="A98:A102"/>
    <mergeCell ref="A109:A110"/>
    <mergeCell ref="J163:J166"/>
    <mergeCell ref="A151:H151"/>
    <mergeCell ref="A133:H133"/>
    <mergeCell ref="B107:B110"/>
    <mergeCell ref="B98:B102"/>
    <mergeCell ref="A125:J125"/>
    <mergeCell ref="A112:J112"/>
    <mergeCell ref="A124:H124"/>
    <mergeCell ref="A111:H111"/>
    <mergeCell ref="A91:H91"/>
    <mergeCell ref="A143:J143"/>
    <mergeCell ref="A150:H150"/>
    <mergeCell ref="C163:C166"/>
    <mergeCell ref="D163:D166"/>
    <mergeCell ref="E163:E166"/>
    <mergeCell ref="A163:A166"/>
    <mergeCell ref="F163:F166"/>
    <mergeCell ref="G163:G166"/>
    <mergeCell ref="H163:H166"/>
    <mergeCell ref="A239:H239"/>
    <mergeCell ref="A1:J1"/>
    <mergeCell ref="A2:J2"/>
    <mergeCell ref="A3:C3"/>
    <mergeCell ref="D3:J3"/>
    <mergeCell ref="A4:G4"/>
    <mergeCell ref="H4:I4"/>
    <mergeCell ref="A5:J7"/>
    <mergeCell ref="A8:J8"/>
    <mergeCell ref="A49:H49"/>
    <mergeCell ref="A19:J19"/>
    <mergeCell ref="A29:H29"/>
    <mergeCell ref="A42:H42"/>
    <mergeCell ref="A30:J30"/>
    <mergeCell ref="A31:J31"/>
    <mergeCell ref="A43:J43"/>
    <mergeCell ref="A18:H18"/>
    <mergeCell ref="T5:Y7"/>
    <mergeCell ref="T8:Y8"/>
    <mergeCell ref="A330:J330"/>
    <mergeCell ref="A310:J310"/>
    <mergeCell ref="A311:J311"/>
    <mergeCell ref="A240:J240"/>
    <mergeCell ref="A287:J287"/>
    <mergeCell ref="A299:J299"/>
    <mergeCell ref="A50:J50"/>
    <mergeCell ref="A56:H56"/>
    <mergeCell ref="A58:J58"/>
    <mergeCell ref="A57:H57"/>
    <mergeCell ref="A59:J59"/>
    <mergeCell ref="B86:B89"/>
    <mergeCell ref="A92:J92"/>
    <mergeCell ref="A231:J231"/>
    <mergeCell ref="A200:J200"/>
    <mergeCell ref="A214:H214"/>
    <mergeCell ref="B220:B223"/>
    <mergeCell ref="B225:B227"/>
    <mergeCell ref="A215:J216"/>
    <mergeCell ref="A220:A223"/>
    <mergeCell ref="A225:A227"/>
    <mergeCell ref="A230:H230"/>
    <mergeCell ref="A309:H309"/>
    <mergeCell ref="A251:J251"/>
    <mergeCell ref="A265:J265"/>
    <mergeCell ref="A264:H264"/>
    <mergeCell ref="A345:H345"/>
    <mergeCell ref="A346:H346"/>
    <mergeCell ref="A344:H344"/>
    <mergeCell ref="A338:H338"/>
    <mergeCell ref="A340:H340"/>
    <mergeCell ref="A329:H329"/>
    <mergeCell ref="A328:H328"/>
    <mergeCell ref="A341:H341"/>
    <mergeCell ref="A343:H343"/>
    <mergeCell ref="A274:J274"/>
    <mergeCell ref="A286:H286"/>
    <mergeCell ref="A335:J335"/>
    <mergeCell ref="A308:H308"/>
    <mergeCell ref="B259:B262"/>
    <mergeCell ref="A273:H273"/>
  </mergeCells>
  <hyperlinks>
    <hyperlink ref="K198" r:id="rId1" display="PROGRAMA CURSO" xr:uid="{00000000-0004-0000-0000-000000000000}"/>
    <hyperlink ref="K224" r:id="rId2" xr:uid="{00000000-0004-0000-0000-000001000000}"/>
    <hyperlink ref="K249" r:id="rId3" xr:uid="{00000000-0004-0000-0000-000002000000}"/>
    <hyperlink ref="K263" r:id="rId4" xr:uid="{00000000-0004-0000-0000-000003000000}"/>
    <hyperlink ref="K272" r:id="rId5" xr:uid="{00000000-0004-0000-0000-000004000000}"/>
    <hyperlink ref="K238" r:id="rId6" xr:uid="{00000000-0004-0000-0000-000005000000}"/>
    <hyperlink ref="K305" r:id="rId7" xr:uid="{00000000-0004-0000-0000-000006000000}"/>
  </hyperlinks>
  <pageMargins left="0.25" right="0.25" top="0.75" bottom="0.75" header="0.3" footer="0.3"/>
  <pageSetup scale="43" fitToHeight="0" orientation="landscape" r:id="rId8"/>
  <rowBreaks count="1" manualBreakCount="1">
    <brk id="17" max="16383" man="1"/>
  </rowBreaks>
  <colBreaks count="1" manualBreakCount="1">
    <brk id="13" max="1048575" man="1"/>
  </colBreaks>
  <ignoredErrors>
    <ignoredError sqref="Y129 Y25 J106 I211" formula="1"/>
  </ignoredErrors>
  <drawing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J1250"/>
  <sheetViews>
    <sheetView tabSelected="1" topLeftCell="A5" zoomScale="78" zoomScaleNormal="78" workbookViewId="0">
      <pane ySplit="6" topLeftCell="A268" activePane="bottomLeft" state="frozen"/>
      <selection activeCell="A5" sqref="A5"/>
      <selection pane="bottomLeft" activeCell="J268" sqref="J268"/>
    </sheetView>
  </sheetViews>
  <sheetFormatPr baseColWidth="10" defaultColWidth="12.09765625" defaultRowHeight="15" customHeight="1"/>
  <cols>
    <col min="1" max="1" width="8.09765625" style="24" customWidth="1"/>
    <col min="2" max="2" width="20" style="24" customWidth="1"/>
    <col min="3" max="3" width="59.69921875" style="24" customWidth="1"/>
    <col min="4" max="4" width="18.69921875" style="521" hidden="1" customWidth="1"/>
    <col min="5" max="5" width="7.09765625" style="24" customWidth="1"/>
    <col min="6" max="6" width="11.09765625" style="24" customWidth="1"/>
    <col min="7" max="7" width="9.69921875" style="24" customWidth="1"/>
    <col min="8" max="8" width="19" style="521" customWidth="1"/>
    <col min="9" max="9" width="21.09765625" style="521" customWidth="1"/>
    <col min="10" max="10" width="24.09765625" style="277" customWidth="1"/>
    <col min="11" max="11" width="20.09765625" style="277" hidden="1" customWidth="1"/>
    <col min="12" max="12" width="13.09765625" style="24" hidden="1" customWidth="1"/>
    <col min="13" max="13" width="49.09765625" style="24" hidden="1" customWidth="1"/>
    <col min="14" max="14" width="30" style="24" hidden="1" customWidth="1"/>
    <col min="15" max="19" width="12.09765625" style="24" hidden="1" customWidth="1"/>
    <col min="20" max="20" width="17.09765625" style="24" hidden="1" customWidth="1"/>
    <col min="21" max="21" width="17.09765625" style="265" hidden="1" customWidth="1"/>
    <col min="22" max="22" width="14.09765625" style="265" hidden="1" customWidth="1"/>
    <col min="23" max="26" width="16" style="265" hidden="1" customWidth="1"/>
    <col min="27" max="27" width="16.69921875" style="265" hidden="1" customWidth="1"/>
    <col min="28" max="28" width="21.09765625" style="265" hidden="1" customWidth="1"/>
    <col min="29" max="29" width="21" style="264" hidden="1" customWidth="1"/>
    <col min="30" max="30" width="27.09765625" style="24" hidden="1" customWidth="1"/>
    <col min="31" max="31" width="0" style="24" hidden="1" customWidth="1"/>
    <col min="32" max="32" width="15.69921875" style="24" bestFit="1" customWidth="1"/>
    <col min="33" max="33" width="13.3984375" style="24" bestFit="1" customWidth="1"/>
    <col min="34" max="16384" width="12.09765625" style="24"/>
  </cols>
  <sheetData>
    <row r="1" spans="1:32" ht="55.5" hidden="1" customHeight="1">
      <c r="A1" s="692" t="s">
        <v>0</v>
      </c>
      <c r="B1" s="693"/>
      <c r="C1" s="693"/>
      <c r="D1" s="693"/>
      <c r="E1" s="693"/>
      <c r="F1" s="693"/>
      <c r="G1" s="693"/>
      <c r="H1" s="693"/>
      <c r="I1" s="693"/>
      <c r="J1" s="694"/>
      <c r="K1" s="492" t="e">
        <f>K2-K23</f>
        <v>#VALUE!</v>
      </c>
    </row>
    <row r="2" spans="1:32" ht="70.5" hidden="1" customHeight="1">
      <c r="A2" s="695" t="s">
        <v>1</v>
      </c>
      <c r="B2" s="696"/>
      <c r="C2" s="696"/>
      <c r="D2" s="696"/>
      <c r="E2" s="696"/>
      <c r="F2" s="696"/>
      <c r="G2" s="696"/>
      <c r="H2" s="696"/>
      <c r="I2" s="696"/>
      <c r="J2" s="697"/>
      <c r="K2" s="492" t="e">
        <f>(K3-K10)</f>
        <v>#VALUE!</v>
      </c>
    </row>
    <row r="3" spans="1:32" ht="27.75" hidden="1" customHeight="1">
      <c r="A3" s="698" t="s">
        <v>2</v>
      </c>
      <c r="B3" s="696"/>
      <c r="C3" s="697"/>
      <c r="D3" s="699">
        <v>2450000000</v>
      </c>
      <c r="E3" s="700"/>
      <c r="F3" s="700"/>
      <c r="G3" s="700"/>
      <c r="H3" s="700"/>
      <c r="I3" s="700"/>
      <c r="J3" s="701"/>
      <c r="K3" s="493">
        <v>1450000000</v>
      </c>
    </row>
    <row r="4" spans="1:32" ht="48.75" customHeight="1">
      <c r="A4" s="702" t="s">
        <v>3</v>
      </c>
      <c r="B4" s="703"/>
      <c r="C4" s="703"/>
      <c r="D4" s="703"/>
      <c r="E4" s="703"/>
      <c r="F4" s="703"/>
      <c r="G4" s="704"/>
      <c r="H4" s="702"/>
      <c r="I4" s="704"/>
      <c r="J4" s="263"/>
    </row>
    <row r="5" spans="1:32" ht="15" customHeight="1">
      <c r="A5" s="705"/>
      <c r="B5" s="705"/>
      <c r="C5" s="705"/>
      <c r="D5" s="705"/>
      <c r="E5" s="705"/>
      <c r="F5" s="705"/>
      <c r="G5" s="705"/>
      <c r="H5" s="705"/>
      <c r="I5" s="705"/>
      <c r="J5" s="705"/>
      <c r="K5" s="378"/>
      <c r="L5" s="378"/>
      <c r="M5" s="378"/>
      <c r="N5" s="378"/>
      <c r="O5" s="378"/>
      <c r="P5" s="378"/>
      <c r="Q5" s="378"/>
      <c r="R5" s="378"/>
      <c r="S5" s="378"/>
      <c r="T5" s="585">
        <f>J354-J353</f>
        <v>0</v>
      </c>
      <c r="U5" s="558"/>
      <c r="V5" s="558"/>
      <c r="W5" s="558"/>
      <c r="X5" s="558"/>
      <c r="Y5" s="558"/>
      <c r="Z5" s="558"/>
      <c r="AA5" s="558"/>
      <c r="AB5" s="559"/>
      <c r="AF5" s="499"/>
    </row>
    <row r="6" spans="1:32" ht="15" customHeight="1">
      <c r="A6" s="705"/>
      <c r="B6" s="705"/>
      <c r="C6" s="705"/>
      <c r="D6" s="705"/>
      <c r="E6" s="705"/>
      <c r="F6" s="705"/>
      <c r="G6" s="705"/>
      <c r="H6" s="705"/>
      <c r="I6" s="705"/>
      <c r="J6" s="705"/>
      <c r="K6" s="378"/>
      <c r="L6" s="378"/>
      <c r="M6" s="378"/>
      <c r="N6" s="378"/>
      <c r="O6" s="378"/>
      <c r="P6" s="378"/>
      <c r="Q6" s="378"/>
      <c r="R6" s="378"/>
      <c r="S6" s="378"/>
      <c r="T6" s="560"/>
      <c r="U6" s="560"/>
      <c r="V6" s="560"/>
      <c r="W6" s="560"/>
      <c r="X6" s="560"/>
      <c r="Y6" s="560"/>
      <c r="Z6" s="560"/>
      <c r="AA6" s="560"/>
      <c r="AB6" s="561"/>
    </row>
    <row r="7" spans="1:32" ht="15" customHeight="1">
      <c r="A7" s="705"/>
      <c r="B7" s="705"/>
      <c r="C7" s="705"/>
      <c r="D7" s="705"/>
      <c r="E7" s="705"/>
      <c r="F7" s="705"/>
      <c r="G7" s="705"/>
      <c r="H7" s="705"/>
      <c r="I7" s="705"/>
      <c r="J7" s="705"/>
      <c r="K7" s="378"/>
      <c r="L7" s="378"/>
      <c r="M7" s="378"/>
      <c r="N7" s="378"/>
      <c r="O7" s="378"/>
      <c r="P7" s="378"/>
      <c r="Q7" s="378"/>
      <c r="R7" s="378"/>
      <c r="S7" s="378"/>
      <c r="T7" s="562"/>
      <c r="U7" s="562"/>
      <c r="V7" s="562"/>
      <c r="W7" s="562"/>
      <c r="X7" s="562"/>
      <c r="Y7" s="562"/>
      <c r="Z7" s="562"/>
      <c r="AA7" s="562"/>
      <c r="AB7" s="563"/>
    </row>
    <row r="8" spans="1:32" ht="33.75" customHeight="1">
      <c r="A8" s="706" t="s">
        <v>4</v>
      </c>
      <c r="B8" s="707"/>
      <c r="C8" s="707"/>
      <c r="D8" s="707"/>
      <c r="E8" s="707"/>
      <c r="F8" s="707"/>
      <c r="G8" s="707"/>
      <c r="H8" s="707"/>
      <c r="I8" s="707"/>
      <c r="J8" s="708"/>
      <c r="U8" s="639"/>
      <c r="V8" s="640"/>
      <c r="W8" s="640"/>
      <c r="X8" s="640"/>
      <c r="Y8" s="640"/>
      <c r="Z8" s="640"/>
      <c r="AA8" s="640"/>
      <c r="AB8" s="640"/>
      <c r="AC8" s="641"/>
    </row>
    <row r="9" spans="1:32" ht="33.75" customHeight="1">
      <c r="A9" s="732" t="s">
        <v>448</v>
      </c>
      <c r="B9" s="733"/>
      <c r="C9" s="733"/>
      <c r="D9" s="733"/>
      <c r="E9" s="733"/>
      <c r="F9" s="733"/>
      <c r="G9" s="733"/>
      <c r="H9" s="733"/>
      <c r="I9" s="733"/>
      <c r="J9" s="734"/>
      <c r="K9" s="494"/>
      <c r="L9" s="495"/>
      <c r="M9" s="495"/>
      <c r="N9" s="495"/>
      <c r="O9" s="495"/>
      <c r="P9" s="495"/>
      <c r="Q9" s="495"/>
      <c r="R9" s="495"/>
      <c r="S9" s="495"/>
      <c r="T9" s="495"/>
      <c r="U9" s="725" t="s">
        <v>6</v>
      </c>
      <c r="V9" s="726"/>
      <c r="W9" s="726"/>
      <c r="X9" s="726"/>
      <c r="Y9" s="726"/>
      <c r="Z9" s="726"/>
      <c r="AA9" s="726"/>
      <c r="AB9" s="726"/>
      <c r="AC9" s="727"/>
      <c r="AD9" s="24" t="s">
        <v>449</v>
      </c>
    </row>
    <row r="10" spans="1:32" ht="44.25" customHeight="1">
      <c r="A10" s="102" t="s">
        <v>7</v>
      </c>
      <c r="B10" s="103" t="s">
        <v>8</v>
      </c>
      <c r="C10" s="103" t="s">
        <v>9</v>
      </c>
      <c r="D10" s="351" t="s">
        <v>10</v>
      </c>
      <c r="E10" s="103" t="s">
        <v>11</v>
      </c>
      <c r="F10" s="103" t="s">
        <v>12</v>
      </c>
      <c r="G10" s="102" t="s">
        <v>13</v>
      </c>
      <c r="H10" s="339" t="s">
        <v>14</v>
      </c>
      <c r="I10" s="308" t="s">
        <v>15</v>
      </c>
      <c r="J10" s="104" t="s">
        <v>16</v>
      </c>
      <c r="K10" s="61" t="s">
        <v>17</v>
      </c>
      <c r="L10" s="496" t="s">
        <v>18</v>
      </c>
      <c r="U10" s="461" t="s">
        <v>19</v>
      </c>
      <c r="V10" s="462" t="s">
        <v>20</v>
      </c>
      <c r="W10" s="267" t="s">
        <v>21</v>
      </c>
      <c r="X10" s="267" t="s">
        <v>450</v>
      </c>
      <c r="Y10" s="267" t="s">
        <v>451</v>
      </c>
      <c r="Z10" s="267" t="s">
        <v>452</v>
      </c>
      <c r="AA10" s="522" t="s">
        <v>22</v>
      </c>
      <c r="AB10" s="531" t="s">
        <v>23</v>
      </c>
      <c r="AC10" s="531" t="s">
        <v>24</v>
      </c>
    </row>
    <row r="11" spans="1:32" ht="94.5" customHeight="1">
      <c r="A11" s="81">
        <v>1</v>
      </c>
      <c r="B11" s="18" t="s">
        <v>453</v>
      </c>
      <c r="C11" s="367" t="s">
        <v>454</v>
      </c>
      <c r="D11" s="352" t="s">
        <v>27</v>
      </c>
      <c r="E11" s="18">
        <v>2</v>
      </c>
      <c r="F11" s="36">
        <v>10</v>
      </c>
      <c r="G11" s="18" t="s">
        <v>28</v>
      </c>
      <c r="H11" s="221">
        <v>8817000</v>
      </c>
      <c r="I11" s="309">
        <f>H11*F11*E11</f>
        <v>176340000</v>
      </c>
      <c r="J11" s="96">
        <f>+I11</f>
        <v>176340000</v>
      </c>
      <c r="K11" s="58"/>
      <c r="U11" s="265" t="s">
        <v>29</v>
      </c>
      <c r="V11" s="265" t="s">
        <v>29</v>
      </c>
      <c r="W11" s="265" t="s">
        <v>29</v>
      </c>
      <c r="AA11" s="265" t="s">
        <v>29</v>
      </c>
      <c r="AB11" s="265" t="s">
        <v>29</v>
      </c>
      <c r="AC11" s="265" t="s">
        <v>29</v>
      </c>
    </row>
    <row r="12" spans="1:32" ht="76.5" customHeight="1">
      <c r="A12" s="7">
        <v>2</v>
      </c>
      <c r="B12" s="19" t="s">
        <v>31</v>
      </c>
      <c r="C12" s="220" t="s">
        <v>455</v>
      </c>
      <c r="D12" s="220" t="s">
        <v>27</v>
      </c>
      <c r="E12" s="5">
        <v>2</v>
      </c>
      <c r="F12" s="4">
        <v>10</v>
      </c>
      <c r="G12" s="5" t="s">
        <v>28</v>
      </c>
      <c r="H12" s="197">
        <v>7688000</v>
      </c>
      <c r="I12" s="310">
        <f t="shared" ref="I12:I16" si="0">H12*F12*E12</f>
        <v>153760000</v>
      </c>
      <c r="J12" s="97">
        <f t="shared" ref="J12:J17" si="1">+I12</f>
        <v>153760000</v>
      </c>
      <c r="K12" s="58"/>
      <c r="U12" s="265" t="s">
        <v>29</v>
      </c>
      <c r="V12" s="265" t="s">
        <v>29</v>
      </c>
      <c r="W12" s="265" t="s">
        <v>29</v>
      </c>
      <c r="AA12" s="265" t="s">
        <v>29</v>
      </c>
      <c r="AB12" s="265" t="s">
        <v>29</v>
      </c>
      <c r="AC12" s="265" t="s">
        <v>29</v>
      </c>
    </row>
    <row r="13" spans="1:32" ht="97.2" customHeight="1">
      <c r="A13" s="7">
        <v>3</v>
      </c>
      <c r="B13" s="19" t="s">
        <v>33</v>
      </c>
      <c r="C13" s="220" t="s">
        <v>456</v>
      </c>
      <c r="D13" s="220" t="s">
        <v>27</v>
      </c>
      <c r="E13" s="5">
        <v>4</v>
      </c>
      <c r="F13" s="4">
        <v>10</v>
      </c>
      <c r="G13" s="5" t="s">
        <v>28</v>
      </c>
      <c r="H13" s="197">
        <v>6500000</v>
      </c>
      <c r="I13" s="310">
        <f t="shared" si="0"/>
        <v>260000000</v>
      </c>
      <c r="J13" s="97">
        <f>I13</f>
        <v>260000000</v>
      </c>
      <c r="K13" s="58"/>
      <c r="U13" s="265" t="s">
        <v>29</v>
      </c>
      <c r="V13" s="265" t="s">
        <v>29</v>
      </c>
      <c r="W13" s="265" t="s">
        <v>29</v>
      </c>
      <c r="AA13" s="265" t="s">
        <v>29</v>
      </c>
      <c r="AB13" s="265" t="s">
        <v>29</v>
      </c>
      <c r="AC13" s="265" t="s">
        <v>29</v>
      </c>
    </row>
    <row r="14" spans="1:32" ht="83.25" customHeight="1">
      <c r="A14" s="7">
        <v>4</v>
      </c>
      <c r="B14" s="19" t="s">
        <v>35</v>
      </c>
      <c r="C14" s="220" t="s">
        <v>36</v>
      </c>
      <c r="D14" s="220" t="s">
        <v>27</v>
      </c>
      <c r="E14" s="5">
        <v>2</v>
      </c>
      <c r="F14" s="4">
        <v>10</v>
      </c>
      <c r="G14" s="5" t="s">
        <v>37</v>
      </c>
      <c r="H14" s="197">
        <v>3100000</v>
      </c>
      <c r="I14" s="310">
        <f>H14*F14*E14</f>
        <v>62000000</v>
      </c>
      <c r="J14" s="97">
        <f t="shared" si="1"/>
        <v>62000000</v>
      </c>
      <c r="K14" s="58"/>
      <c r="U14" s="265" t="s">
        <v>29</v>
      </c>
      <c r="V14" s="265" t="s">
        <v>29</v>
      </c>
      <c r="W14" s="265" t="s">
        <v>29</v>
      </c>
      <c r="AA14" s="265" t="s">
        <v>29</v>
      </c>
      <c r="AB14" s="265" t="s">
        <v>29</v>
      </c>
      <c r="AC14" s="265" t="s">
        <v>29</v>
      </c>
    </row>
    <row r="15" spans="1:32" ht="66">
      <c r="A15" s="2">
        <v>5</v>
      </c>
      <c r="B15" s="19" t="s">
        <v>38</v>
      </c>
      <c r="C15" s="220" t="s">
        <v>39</v>
      </c>
      <c r="D15" s="220" t="s">
        <v>27</v>
      </c>
      <c r="E15" s="5">
        <v>2</v>
      </c>
      <c r="F15" s="4">
        <v>10</v>
      </c>
      <c r="G15" s="5" t="s">
        <v>28</v>
      </c>
      <c r="H15" s="197">
        <v>5635000</v>
      </c>
      <c r="I15" s="310">
        <f>H15*F15*E15</f>
        <v>112700000</v>
      </c>
      <c r="J15" s="97">
        <f>+I15</f>
        <v>112700000</v>
      </c>
      <c r="K15" s="58"/>
      <c r="T15" s="499"/>
      <c r="AC15" s="265"/>
      <c r="AD15" s="499"/>
    </row>
    <row r="16" spans="1:32" ht="66">
      <c r="A16" s="26">
        <v>6</v>
      </c>
      <c r="B16" s="110" t="s">
        <v>40</v>
      </c>
      <c r="C16" s="357" t="s">
        <v>41</v>
      </c>
      <c r="D16" s="357" t="s">
        <v>42</v>
      </c>
      <c r="E16" s="17">
        <v>5</v>
      </c>
      <c r="F16" s="122">
        <v>10</v>
      </c>
      <c r="G16" s="17" t="s">
        <v>28</v>
      </c>
      <c r="H16" s="224">
        <v>2063000</v>
      </c>
      <c r="I16" s="311">
        <f t="shared" si="0"/>
        <v>103150000</v>
      </c>
      <c r="J16" s="124">
        <f>+I16</f>
        <v>103150000</v>
      </c>
      <c r="K16" s="58"/>
      <c r="U16" s="265" t="s">
        <v>29</v>
      </c>
      <c r="V16" s="265" t="s">
        <v>29</v>
      </c>
      <c r="W16" s="265" t="s">
        <v>29</v>
      </c>
      <c r="AA16" s="265" t="s">
        <v>29</v>
      </c>
      <c r="AB16" s="265" t="s">
        <v>29</v>
      </c>
      <c r="AC16" s="265" t="s">
        <v>29</v>
      </c>
    </row>
    <row r="17" spans="1:32" s="498" customFormat="1" ht="102.75" customHeight="1">
      <c r="A17" s="524">
        <v>7</v>
      </c>
      <c r="B17" s="145" t="s">
        <v>43</v>
      </c>
      <c r="C17" s="247" t="s">
        <v>457</v>
      </c>
      <c r="D17" s="247">
        <v>114</v>
      </c>
      <c r="E17" s="285">
        <v>1</v>
      </c>
      <c r="F17" s="525">
        <v>6</v>
      </c>
      <c r="G17" s="285" t="s">
        <v>108</v>
      </c>
      <c r="H17" s="248">
        <v>1428000</v>
      </c>
      <c r="I17" s="248">
        <v>1428000</v>
      </c>
      <c r="J17" s="527">
        <f t="shared" si="1"/>
        <v>1428000</v>
      </c>
      <c r="K17" s="497"/>
      <c r="L17" s="528"/>
      <c r="M17" s="528"/>
      <c r="N17" s="528"/>
      <c r="O17" s="528"/>
      <c r="P17" s="528"/>
      <c r="Q17" s="528"/>
      <c r="R17" s="528"/>
      <c r="S17" s="528"/>
      <c r="T17" s="592"/>
      <c r="U17" s="272" t="s">
        <v>29</v>
      </c>
      <c r="V17" s="272" t="s">
        <v>29</v>
      </c>
      <c r="W17" s="272" t="s">
        <v>29</v>
      </c>
      <c r="X17" s="272"/>
      <c r="Y17" s="272"/>
      <c r="Z17" s="272"/>
      <c r="AA17" s="272" t="s">
        <v>29</v>
      </c>
      <c r="AB17" s="272" t="s">
        <v>29</v>
      </c>
      <c r="AC17" s="272" t="s">
        <v>29</v>
      </c>
      <c r="AF17" s="593"/>
    </row>
    <row r="18" spans="1:32" ht="13.2">
      <c r="A18" s="720" t="s">
        <v>46</v>
      </c>
      <c r="B18" s="720"/>
      <c r="C18" s="720"/>
      <c r="D18" s="720"/>
      <c r="E18" s="720"/>
      <c r="F18" s="720"/>
      <c r="G18" s="720"/>
      <c r="H18" s="720"/>
      <c r="I18" s="530">
        <f>SUM(I11:I17)</f>
        <v>869378000</v>
      </c>
      <c r="J18" s="411">
        <f>SUM(J11:J17)</f>
        <v>869378000</v>
      </c>
      <c r="K18" s="529"/>
      <c r="L18" s="139"/>
      <c r="M18" s="139"/>
      <c r="N18" s="139"/>
      <c r="O18" s="139"/>
      <c r="P18" s="139"/>
      <c r="Q18" s="139"/>
      <c r="R18" s="139"/>
      <c r="S18" s="572"/>
      <c r="T18" s="277"/>
      <c r="U18" s="770"/>
      <c r="V18" s="738"/>
      <c r="W18" s="738"/>
      <c r="X18" s="738"/>
      <c r="Y18" s="738"/>
      <c r="Z18" s="738"/>
      <c r="AA18" s="738"/>
      <c r="AB18" s="738"/>
      <c r="AC18" s="738"/>
    </row>
    <row r="19" spans="1:32" s="277" customFormat="1" ht="13.2">
      <c r="A19" s="709" t="s">
        <v>47</v>
      </c>
      <c r="B19" s="709"/>
      <c r="C19" s="709"/>
      <c r="D19" s="709"/>
      <c r="E19" s="709"/>
      <c r="F19" s="709"/>
      <c r="G19" s="709"/>
      <c r="H19" s="709"/>
      <c r="I19" s="709"/>
      <c r="J19" s="709"/>
      <c r="U19" s="735" t="s">
        <v>6</v>
      </c>
      <c r="V19" s="736"/>
      <c r="W19" s="736"/>
      <c r="X19" s="736"/>
      <c r="Y19" s="736"/>
      <c r="Z19" s="736"/>
      <c r="AA19" s="736"/>
      <c r="AB19" s="736"/>
      <c r="AC19" s="737"/>
    </row>
    <row r="20" spans="1:32" ht="39.6">
      <c r="A20" s="69" t="s">
        <v>7</v>
      </c>
      <c r="B20" s="70" t="s">
        <v>8</v>
      </c>
      <c r="C20" s="70" t="s">
        <v>9</v>
      </c>
      <c r="D20" s="353" t="s">
        <v>10</v>
      </c>
      <c r="E20" s="70" t="s">
        <v>11</v>
      </c>
      <c r="F20" s="70" t="s">
        <v>12</v>
      </c>
      <c r="G20" s="69" t="s">
        <v>13</v>
      </c>
      <c r="H20" s="314" t="s">
        <v>14</v>
      </c>
      <c r="I20" s="314" t="s">
        <v>15</v>
      </c>
      <c r="J20" s="69" t="s">
        <v>16</v>
      </c>
      <c r="K20" s="58"/>
      <c r="U20" s="461" t="s">
        <v>19</v>
      </c>
      <c r="V20" s="462" t="s">
        <v>20</v>
      </c>
      <c r="W20" s="267" t="s">
        <v>21</v>
      </c>
      <c r="X20" s="267"/>
      <c r="Y20" s="267"/>
      <c r="Z20" s="267"/>
      <c r="AA20" s="522" t="s">
        <v>22</v>
      </c>
      <c r="AB20" s="523" t="s">
        <v>23</v>
      </c>
      <c r="AC20" s="523" t="s">
        <v>24</v>
      </c>
    </row>
    <row r="21" spans="1:32" ht="66">
      <c r="A21" s="81">
        <v>8</v>
      </c>
      <c r="B21" s="464" t="s">
        <v>48</v>
      </c>
      <c r="C21" s="367" t="s">
        <v>49</v>
      </c>
      <c r="D21" s="354" t="s">
        <v>50</v>
      </c>
      <c r="E21" s="18">
        <v>200</v>
      </c>
      <c r="F21" s="36" t="s">
        <v>29</v>
      </c>
      <c r="G21" s="18" t="s">
        <v>51</v>
      </c>
      <c r="H21" s="221">
        <v>14166</v>
      </c>
      <c r="I21" s="315">
        <f>E21*H21</f>
        <v>2833200</v>
      </c>
      <c r="J21" s="21">
        <f>+I21</f>
        <v>2833200</v>
      </c>
      <c r="K21" s="58"/>
      <c r="U21" s="265">
        <v>12954</v>
      </c>
      <c r="V21" s="265">
        <v>15545</v>
      </c>
      <c r="W21" s="265">
        <v>13999</v>
      </c>
      <c r="AA21" s="265">
        <f>AVERAGE(U21,V21,W21)</f>
        <v>14166</v>
      </c>
      <c r="AB21" s="265">
        <f t="shared" ref="AB21:AB77" si="2">_xlfn.STDEV.P(U21,V21,W21)</f>
        <v>1064.3423634651901</v>
      </c>
      <c r="AC21" s="264">
        <f>+AB21/AA21</f>
        <v>7.5133584883890311E-2</v>
      </c>
    </row>
    <row r="22" spans="1:32" ht="69" customHeight="1">
      <c r="A22" s="2">
        <v>9</v>
      </c>
      <c r="B22" s="95" t="s">
        <v>52</v>
      </c>
      <c r="C22" s="220" t="s">
        <v>53</v>
      </c>
      <c r="D22" s="232" t="s">
        <v>54</v>
      </c>
      <c r="E22" s="5">
        <v>3</v>
      </c>
      <c r="F22" s="4" t="s">
        <v>29</v>
      </c>
      <c r="G22" s="5" t="s">
        <v>55</v>
      </c>
      <c r="H22" s="197">
        <v>1052366</v>
      </c>
      <c r="I22" s="225">
        <f>+H22*E22</f>
        <v>3157098</v>
      </c>
      <c r="J22" s="6">
        <f t="shared" ref="J22:J28" si="3">+I22</f>
        <v>3157098</v>
      </c>
      <c r="U22" s="265">
        <v>970000</v>
      </c>
      <c r="V22" s="265">
        <v>1116816</v>
      </c>
      <c r="W22" s="265">
        <v>1070282</v>
      </c>
      <c r="AA22" s="265">
        <f>AVERAGE(U22,V22,W22)</f>
        <v>1052366</v>
      </c>
      <c r="AB22" s="265">
        <f t="shared" si="2"/>
        <v>61261.579890390247</v>
      </c>
      <c r="AC22" s="264">
        <f>+AB22/AA22</f>
        <v>5.8213188083224135E-2</v>
      </c>
    </row>
    <row r="23" spans="1:32" ht="173.25" customHeight="1">
      <c r="A23" s="2">
        <v>10</v>
      </c>
      <c r="B23" s="13" t="s">
        <v>56</v>
      </c>
      <c r="C23" s="220" t="s">
        <v>57</v>
      </c>
      <c r="D23" s="232">
        <v>72</v>
      </c>
      <c r="E23" s="5">
        <v>1</v>
      </c>
      <c r="F23" s="4">
        <v>4</v>
      </c>
      <c r="G23" s="5" t="s">
        <v>108</v>
      </c>
      <c r="H23" s="197">
        <f>3722600/4</f>
        <v>930650</v>
      </c>
      <c r="I23" s="225">
        <f>+H23*E23*F23</f>
        <v>3722600</v>
      </c>
      <c r="J23" s="6">
        <f>+I23</f>
        <v>3722600</v>
      </c>
      <c r="K23" s="475"/>
      <c r="M23" s="499"/>
      <c r="U23" s="265">
        <v>3500000</v>
      </c>
      <c r="V23" s="265">
        <v>4000000</v>
      </c>
      <c r="W23" s="265">
        <v>3667800</v>
      </c>
      <c r="AA23" s="265">
        <f>AVERAGE(U23,V23,W23)</f>
        <v>3722600</v>
      </c>
      <c r="AB23" s="265">
        <f t="shared" si="2"/>
        <v>207769.55182765992</v>
      </c>
      <c r="AC23" s="264">
        <f t="shared" ref="AC23:AC28" si="4">+AB23/AA22</f>
        <v>0.19743088604882705</v>
      </c>
      <c r="AF23" s="594"/>
    </row>
    <row r="24" spans="1:32" s="498" customFormat="1" ht="66">
      <c r="A24" s="8">
        <v>11</v>
      </c>
      <c r="B24" s="23" t="s">
        <v>59</v>
      </c>
      <c r="C24" s="220" t="s">
        <v>60</v>
      </c>
      <c r="D24" s="355" t="s">
        <v>61</v>
      </c>
      <c r="E24" s="5">
        <v>2</v>
      </c>
      <c r="F24" s="4" t="s">
        <v>29</v>
      </c>
      <c r="G24" s="5" t="s">
        <v>51</v>
      </c>
      <c r="H24" s="197">
        <v>454667</v>
      </c>
      <c r="I24" s="225">
        <f>H24*E24</f>
        <v>909334</v>
      </c>
      <c r="J24" s="6">
        <f t="shared" si="3"/>
        <v>909334</v>
      </c>
      <c r="K24" s="277"/>
      <c r="U24" s="266">
        <v>424000</v>
      </c>
      <c r="V24" s="266">
        <v>490000</v>
      </c>
      <c r="W24" s="266">
        <v>450000</v>
      </c>
      <c r="X24" s="266"/>
      <c r="Y24" s="266"/>
      <c r="Z24" s="266"/>
      <c r="AA24" s="265">
        <f>AVERAGE(U24,V24,W24)</f>
        <v>454666.66666666669</v>
      </c>
      <c r="AB24" s="265">
        <f t="shared" si="2"/>
        <v>27145.697428669773</v>
      </c>
      <c r="AC24" s="264">
        <f t="shared" si="4"/>
        <v>7.2921338388947975E-3</v>
      </c>
    </row>
    <row r="25" spans="1:32" ht="39.6">
      <c r="A25" s="16">
        <v>12</v>
      </c>
      <c r="B25" s="23" t="s">
        <v>62</v>
      </c>
      <c r="C25" s="220" t="s">
        <v>63</v>
      </c>
      <c r="D25" s="232">
        <v>116</v>
      </c>
      <c r="E25" s="5">
        <v>2</v>
      </c>
      <c r="F25" s="4" t="s">
        <v>29</v>
      </c>
      <c r="G25" s="5" t="s">
        <v>51</v>
      </c>
      <c r="H25" s="197">
        <v>728333</v>
      </c>
      <c r="I25" s="225">
        <f>E25*H25</f>
        <v>1456666</v>
      </c>
      <c r="J25" s="6">
        <f t="shared" si="3"/>
        <v>1456666</v>
      </c>
      <c r="U25" s="265">
        <v>563000</v>
      </c>
      <c r="V25" s="265">
        <v>630000</v>
      </c>
      <c r="W25" s="265">
        <v>620000</v>
      </c>
      <c r="AA25" s="265">
        <f>AVERAGE(U25,V25,W25)</f>
        <v>604333.33333333337</v>
      </c>
      <c r="AB25" s="265">
        <f t="shared" si="2"/>
        <v>29510.826638521816</v>
      </c>
      <c r="AC25" s="264">
        <f t="shared" si="4"/>
        <v>6.4906510202027451E-2</v>
      </c>
    </row>
    <row r="26" spans="1:32" ht="79.2">
      <c r="A26" s="500">
        <v>13</v>
      </c>
      <c r="B26" s="465" t="s">
        <v>64</v>
      </c>
      <c r="C26" s="220" t="s">
        <v>65</v>
      </c>
      <c r="D26" s="356" t="s">
        <v>66</v>
      </c>
      <c r="E26" s="5">
        <v>6</v>
      </c>
      <c r="F26" s="4" t="s">
        <v>29</v>
      </c>
      <c r="G26" s="5" t="s">
        <v>67</v>
      </c>
      <c r="H26" s="197">
        <v>1652667</v>
      </c>
      <c r="I26" s="225">
        <f>+H26*E26</f>
        <v>9916002</v>
      </c>
      <c r="J26" s="6">
        <f t="shared" si="3"/>
        <v>9916002</v>
      </c>
      <c r="U26" s="265">
        <v>1600000</v>
      </c>
      <c r="V26" s="265">
        <v>1744000</v>
      </c>
      <c r="W26" s="265">
        <v>1614000</v>
      </c>
      <c r="AA26" s="265">
        <f t="shared" ref="AA26:AA28" si="5">AVERAGE(U26,V26,W26)</f>
        <v>1652666.6666666667</v>
      </c>
      <c r="AB26" s="265">
        <f t="shared" si="2"/>
        <v>64834.832887542441</v>
      </c>
      <c r="AC26" s="264">
        <f t="shared" si="4"/>
        <v>0.10728323147414634</v>
      </c>
    </row>
    <row r="27" spans="1:32" ht="264">
      <c r="A27" s="501">
        <v>14</v>
      </c>
      <c r="B27" s="466" t="s">
        <v>68</v>
      </c>
      <c r="C27" s="74" t="s">
        <v>69</v>
      </c>
      <c r="D27" s="357" t="s">
        <v>70</v>
      </c>
      <c r="E27" s="5">
        <v>200</v>
      </c>
      <c r="F27" s="4" t="s">
        <v>29</v>
      </c>
      <c r="G27" s="5" t="s">
        <v>51</v>
      </c>
      <c r="H27" s="197">
        <v>124333</v>
      </c>
      <c r="I27" s="225">
        <f>+H27*E27</f>
        <v>24866600</v>
      </c>
      <c r="J27" s="6">
        <f t="shared" si="3"/>
        <v>24866600</v>
      </c>
      <c r="U27" s="265">
        <v>123000</v>
      </c>
      <c r="V27" s="265">
        <v>126000</v>
      </c>
      <c r="W27" s="265">
        <v>124000</v>
      </c>
      <c r="AA27" s="265">
        <f t="shared" si="5"/>
        <v>124333.33333333333</v>
      </c>
      <c r="AB27" s="265">
        <f t="shared" si="2"/>
        <v>1247.2191289246473</v>
      </c>
      <c r="AC27" s="264">
        <f t="shared" si="4"/>
        <v>7.5467071132996003E-4</v>
      </c>
    </row>
    <row r="28" spans="1:32" ht="26.4">
      <c r="A28" s="502">
        <v>15</v>
      </c>
      <c r="B28" s="367" t="s">
        <v>55</v>
      </c>
      <c r="C28" s="220" t="s">
        <v>71</v>
      </c>
      <c r="D28" s="74" t="s">
        <v>72</v>
      </c>
      <c r="E28" s="5">
        <v>1</v>
      </c>
      <c r="F28" s="4" t="s">
        <v>29</v>
      </c>
      <c r="G28" s="5" t="s">
        <v>51</v>
      </c>
      <c r="H28" s="197">
        <v>5000000</v>
      </c>
      <c r="I28" s="225">
        <f>H28*E28</f>
        <v>5000000</v>
      </c>
      <c r="J28" s="6">
        <f t="shared" si="3"/>
        <v>5000000</v>
      </c>
      <c r="K28" s="58"/>
      <c r="U28" s="265">
        <v>0</v>
      </c>
      <c r="V28" s="265">
        <v>0</v>
      </c>
      <c r="W28" s="265">
        <v>0</v>
      </c>
      <c r="AA28" s="265">
        <f t="shared" si="5"/>
        <v>0</v>
      </c>
      <c r="AB28" s="265">
        <f t="shared" si="2"/>
        <v>0</v>
      </c>
      <c r="AC28" s="264">
        <f t="shared" si="4"/>
        <v>0</v>
      </c>
    </row>
    <row r="29" spans="1:32" ht="13.2">
      <c r="A29" s="710" t="s">
        <v>73</v>
      </c>
      <c r="B29" s="711"/>
      <c r="C29" s="711"/>
      <c r="D29" s="711"/>
      <c r="E29" s="711"/>
      <c r="F29" s="711"/>
      <c r="G29" s="711"/>
      <c r="H29" s="712"/>
      <c r="I29" s="223">
        <f>SUM(I21:I28)</f>
        <v>51861500</v>
      </c>
      <c r="J29" s="121">
        <f>J28+J27+J26+J25+J24+J23+J22+J21</f>
        <v>51861500</v>
      </c>
    </row>
    <row r="30" spans="1:32" ht="21" customHeight="1">
      <c r="A30" s="713" t="s">
        <v>74</v>
      </c>
      <c r="B30" s="714"/>
      <c r="C30" s="714"/>
      <c r="D30" s="714"/>
      <c r="E30" s="714"/>
      <c r="F30" s="714"/>
      <c r="G30" s="714"/>
      <c r="H30" s="714"/>
      <c r="I30" s="714"/>
      <c r="J30" s="715"/>
    </row>
    <row r="31" spans="1:32" ht="18" customHeight="1">
      <c r="A31" s="716" t="s">
        <v>75</v>
      </c>
      <c r="B31" s="717"/>
      <c r="C31" s="717"/>
      <c r="D31" s="717"/>
      <c r="E31" s="717"/>
      <c r="F31" s="717"/>
      <c r="G31" s="717"/>
      <c r="H31" s="717"/>
      <c r="I31" s="717"/>
      <c r="J31" s="718"/>
      <c r="U31" s="725" t="s">
        <v>6</v>
      </c>
      <c r="V31" s="726"/>
      <c r="W31" s="726"/>
      <c r="X31" s="726"/>
      <c r="Y31" s="726"/>
      <c r="Z31" s="726"/>
      <c r="AA31" s="726"/>
      <c r="AB31" s="726"/>
      <c r="AC31" s="727"/>
    </row>
    <row r="32" spans="1:32" ht="39.6">
      <c r="A32" s="69" t="s">
        <v>7</v>
      </c>
      <c r="B32" s="70" t="s">
        <v>8</v>
      </c>
      <c r="C32" s="70" t="s">
        <v>9</v>
      </c>
      <c r="D32" s="353" t="s">
        <v>10</v>
      </c>
      <c r="E32" s="70" t="s">
        <v>11</v>
      </c>
      <c r="F32" s="70" t="s">
        <v>12</v>
      </c>
      <c r="G32" s="69" t="s">
        <v>13</v>
      </c>
      <c r="H32" s="314" t="s">
        <v>14</v>
      </c>
      <c r="I32" s="316" t="s">
        <v>15</v>
      </c>
      <c r="J32" s="69" t="s">
        <v>16</v>
      </c>
      <c r="K32" s="58"/>
      <c r="L32" s="24">
        <v>300</v>
      </c>
      <c r="U32" s="461" t="s">
        <v>19</v>
      </c>
      <c r="V32" s="462" t="s">
        <v>20</v>
      </c>
      <c r="W32" s="267" t="s">
        <v>21</v>
      </c>
      <c r="X32" s="267"/>
      <c r="Y32" s="267"/>
      <c r="Z32" s="267"/>
      <c r="AA32" s="522" t="s">
        <v>22</v>
      </c>
      <c r="AB32" s="523" t="s">
        <v>23</v>
      </c>
      <c r="AC32" s="523" t="s">
        <v>24</v>
      </c>
      <c r="AD32" s="24">
        <v>300</v>
      </c>
    </row>
    <row r="33" spans="1:30" ht="68.25" customHeight="1">
      <c r="A33" s="2">
        <v>16</v>
      </c>
      <c r="B33" s="23" t="s">
        <v>55</v>
      </c>
      <c r="C33" s="220" t="s">
        <v>76</v>
      </c>
      <c r="D33" s="74" t="s">
        <v>55</v>
      </c>
      <c r="E33" s="5">
        <v>1</v>
      </c>
      <c r="F33" s="4" t="s">
        <v>55</v>
      </c>
      <c r="G33" s="5" t="s">
        <v>55</v>
      </c>
      <c r="H33" s="197">
        <v>1386667</v>
      </c>
      <c r="I33" s="225">
        <f>H33*E33</f>
        <v>1386667</v>
      </c>
      <c r="J33" s="21">
        <f>+I33</f>
        <v>1386667</v>
      </c>
      <c r="K33" s="467"/>
      <c r="U33" s="265">
        <v>1300000</v>
      </c>
      <c r="V33" s="265">
        <v>1560000</v>
      </c>
      <c r="W33" s="265">
        <v>1300000</v>
      </c>
      <c r="AA33" s="265">
        <f>AVERAGE(U33,V33,W33)</f>
        <v>1386666.6666666667</v>
      </c>
      <c r="AB33" s="265">
        <f>_xlfn.STDEV.P(U33,V33,W33)</f>
        <v>122565.17540566824</v>
      </c>
      <c r="AC33" s="264">
        <f>+AB33/AA33</f>
        <v>8.8388347648318433E-2</v>
      </c>
    </row>
    <row r="34" spans="1:30" ht="61.5" customHeight="1">
      <c r="A34" s="20">
        <v>17</v>
      </c>
      <c r="B34" s="23" t="s">
        <v>55</v>
      </c>
      <c r="C34" s="220" t="s">
        <v>77</v>
      </c>
      <c r="D34" s="74" t="s">
        <v>29</v>
      </c>
      <c r="E34" s="5">
        <v>1</v>
      </c>
      <c r="F34" s="4" t="s">
        <v>55</v>
      </c>
      <c r="G34" s="5" t="s">
        <v>55</v>
      </c>
      <c r="H34" s="222">
        <v>2327029</v>
      </c>
      <c r="I34" s="225">
        <f>H34*E34</f>
        <v>2327029</v>
      </c>
      <c r="J34" s="6">
        <f>I34</f>
        <v>2327029</v>
      </c>
      <c r="K34" s="58"/>
      <c r="L34" s="503"/>
      <c r="M34" s="503"/>
      <c r="U34" s="265">
        <v>2150494</v>
      </c>
      <c r="V34" s="265">
        <v>2580593</v>
      </c>
      <c r="W34" s="265">
        <v>2250000</v>
      </c>
      <c r="AA34" s="265">
        <f t="shared" ref="AA34:AA41" si="6">AVERAGE(U34,V34,W34)</f>
        <v>2327029</v>
      </c>
      <c r="AB34" s="265">
        <f t="shared" ref="AB34:AB41" si="7">_xlfn.STDEV.P(U34,V34,W34)</f>
        <v>183841.21333549413</v>
      </c>
      <c r="AC34" s="264">
        <f t="shared" ref="AC34:AC41" si="8">+AB34/AA34</f>
        <v>7.9002545020063833E-2</v>
      </c>
    </row>
    <row r="35" spans="1:30" ht="63" customHeight="1">
      <c r="A35" s="7">
        <v>18</v>
      </c>
      <c r="B35" s="19" t="s">
        <v>55</v>
      </c>
      <c r="C35" s="545" t="s">
        <v>458</v>
      </c>
      <c r="D35" s="74" t="s">
        <v>55</v>
      </c>
      <c r="E35" s="5">
        <v>1</v>
      </c>
      <c r="F35" s="4" t="s">
        <v>55</v>
      </c>
      <c r="G35" s="5" t="s">
        <v>55</v>
      </c>
      <c r="H35" s="222">
        <v>30000000</v>
      </c>
      <c r="I35" s="225">
        <v>30000000</v>
      </c>
      <c r="J35" s="6">
        <f>I35</f>
        <v>30000000</v>
      </c>
      <c r="K35" s="58"/>
      <c r="U35" s="265">
        <v>0</v>
      </c>
      <c r="V35" s="265">
        <v>0</v>
      </c>
      <c r="W35" s="265">
        <v>0</v>
      </c>
      <c r="AA35" s="265">
        <f t="shared" si="6"/>
        <v>0</v>
      </c>
      <c r="AB35" s="265">
        <f t="shared" si="7"/>
        <v>0</v>
      </c>
      <c r="AC35" s="264">
        <v>0</v>
      </c>
    </row>
    <row r="36" spans="1:30" ht="87" customHeight="1">
      <c r="A36" s="20">
        <v>19</v>
      </c>
      <c r="B36" s="468" t="s">
        <v>79</v>
      </c>
      <c r="C36" s="220" t="s">
        <v>80</v>
      </c>
      <c r="D36" s="74" t="s">
        <v>81</v>
      </c>
      <c r="E36" s="5">
        <v>1</v>
      </c>
      <c r="F36" s="4">
        <v>2</v>
      </c>
      <c r="G36" s="5" t="s">
        <v>28</v>
      </c>
      <c r="H36" s="197">
        <v>6460667</v>
      </c>
      <c r="I36" s="225">
        <f>H36*F36*E36</f>
        <v>12921334</v>
      </c>
      <c r="J36" s="6">
        <f t="shared" ref="J36:J41" si="9">+I36</f>
        <v>12921334</v>
      </c>
      <c r="K36" s="58"/>
      <c r="U36" s="265">
        <v>6360000</v>
      </c>
      <c r="V36" s="265">
        <v>6632000</v>
      </c>
      <c r="W36" s="265">
        <v>6390000</v>
      </c>
      <c r="AA36" s="265">
        <f t="shared" si="6"/>
        <v>6460666.666666667</v>
      </c>
      <c r="AB36" s="265">
        <f t="shared" si="7"/>
        <v>121768.45057549002</v>
      </c>
      <c r="AC36" s="264">
        <f t="shared" si="8"/>
        <v>1.8847660289261686E-2</v>
      </c>
    </row>
    <row r="37" spans="1:30" ht="36.75" customHeight="1">
      <c r="A37" s="2">
        <v>20</v>
      </c>
      <c r="B37" s="469" t="s">
        <v>82</v>
      </c>
      <c r="C37" s="220" t="s">
        <v>83</v>
      </c>
      <c r="D37" s="220" t="s">
        <v>29</v>
      </c>
      <c r="E37" s="5">
        <v>800</v>
      </c>
      <c r="F37" s="4" t="s">
        <v>29</v>
      </c>
      <c r="G37" s="5" t="s">
        <v>84</v>
      </c>
      <c r="H37" s="197">
        <v>246</v>
      </c>
      <c r="I37" s="225">
        <f>H37*E37</f>
        <v>196800</v>
      </c>
      <c r="J37" s="6">
        <f t="shared" si="9"/>
        <v>196800</v>
      </c>
      <c r="U37" s="265">
        <v>240</v>
      </c>
      <c r="V37" s="265">
        <v>256</v>
      </c>
      <c r="W37" s="265">
        <v>241</v>
      </c>
      <c r="AA37" s="265">
        <f t="shared" si="6"/>
        <v>245.66666666666666</v>
      </c>
      <c r="AB37" s="265">
        <f t="shared" si="7"/>
        <v>7.3181661333667156</v>
      </c>
      <c r="AC37" s="264">
        <f t="shared" si="8"/>
        <v>2.9789007327137244E-2</v>
      </c>
    </row>
    <row r="38" spans="1:30" ht="26.4">
      <c r="A38" s="20">
        <v>21</v>
      </c>
      <c r="B38" s="167" t="s">
        <v>85</v>
      </c>
      <c r="C38" s="220" t="s">
        <v>86</v>
      </c>
      <c r="D38" s="220" t="s">
        <v>29</v>
      </c>
      <c r="E38" s="5">
        <v>30</v>
      </c>
      <c r="F38" s="4" t="s">
        <v>29</v>
      </c>
      <c r="G38" s="5" t="s">
        <v>51</v>
      </c>
      <c r="H38" s="197">
        <v>3048</v>
      </c>
      <c r="I38" s="225">
        <f>H38*E38</f>
        <v>91440</v>
      </c>
      <c r="J38" s="6">
        <f t="shared" si="9"/>
        <v>91440</v>
      </c>
      <c r="U38" s="265">
        <v>2450</v>
      </c>
      <c r="V38" s="265">
        <v>4200</v>
      </c>
      <c r="W38" s="265">
        <v>2493</v>
      </c>
      <c r="AA38" s="265">
        <f t="shared" si="6"/>
        <v>3047.6666666666665</v>
      </c>
      <c r="AB38" s="265">
        <f t="shared" si="7"/>
        <v>815.01179268905196</v>
      </c>
      <c r="AC38" s="264">
        <f t="shared" si="8"/>
        <v>0.2674215660141262</v>
      </c>
    </row>
    <row r="39" spans="1:30" ht="13.2">
      <c r="A39" s="2">
        <v>22</v>
      </c>
      <c r="B39" s="23" t="s">
        <v>87</v>
      </c>
      <c r="C39" s="220" t="s">
        <v>88</v>
      </c>
      <c r="D39" s="358" t="s">
        <v>29</v>
      </c>
      <c r="E39" s="5">
        <v>2</v>
      </c>
      <c r="F39" s="4" t="s">
        <v>29</v>
      </c>
      <c r="G39" s="5" t="s">
        <v>84</v>
      </c>
      <c r="H39" s="197">
        <v>13677</v>
      </c>
      <c r="I39" s="225">
        <f>H39*E39</f>
        <v>27354</v>
      </c>
      <c r="J39" s="6">
        <f t="shared" si="9"/>
        <v>27354</v>
      </c>
      <c r="U39" s="265">
        <v>12200</v>
      </c>
      <c r="V39" s="265">
        <v>14800</v>
      </c>
      <c r="W39" s="265">
        <v>14030</v>
      </c>
      <c r="AA39" s="265">
        <f t="shared" si="6"/>
        <v>13676.666666666666</v>
      </c>
      <c r="AB39" s="265">
        <f t="shared" si="7"/>
        <v>1090.4535244057352</v>
      </c>
      <c r="AC39" s="264">
        <f t="shared" si="8"/>
        <v>7.9730942559522441E-2</v>
      </c>
    </row>
    <row r="40" spans="1:30" ht="39.6">
      <c r="A40" s="20">
        <v>23</v>
      </c>
      <c r="B40" s="23" t="s">
        <v>89</v>
      </c>
      <c r="C40" s="220" t="s">
        <v>90</v>
      </c>
      <c r="D40" s="359" t="s">
        <v>29</v>
      </c>
      <c r="E40" s="5">
        <v>5</v>
      </c>
      <c r="F40" s="4" t="s">
        <v>29</v>
      </c>
      <c r="G40" s="5" t="s">
        <v>51</v>
      </c>
      <c r="H40" s="197">
        <v>424333</v>
      </c>
      <c r="I40" s="225">
        <f>H40*E40</f>
        <v>2121665</v>
      </c>
      <c r="J40" s="6">
        <f t="shared" si="9"/>
        <v>2121665</v>
      </c>
      <c r="U40" s="265">
        <v>390000</v>
      </c>
      <c r="V40" s="265">
        <v>468000</v>
      </c>
      <c r="W40" s="265">
        <v>415000</v>
      </c>
      <c r="AA40" s="265">
        <f t="shared" si="6"/>
        <v>424333.33333333331</v>
      </c>
      <c r="AB40" s="265">
        <f t="shared" si="7"/>
        <v>32520.079267362737</v>
      </c>
      <c r="AC40" s="264">
        <f t="shared" si="8"/>
        <v>7.6638050119472279E-2</v>
      </c>
    </row>
    <row r="41" spans="1:30" ht="26.4">
      <c r="A41" s="2">
        <v>24</v>
      </c>
      <c r="B41" s="23" t="s">
        <v>91</v>
      </c>
      <c r="C41" s="220" t="s">
        <v>92</v>
      </c>
      <c r="D41" s="232" t="s">
        <v>29</v>
      </c>
      <c r="E41" s="5">
        <v>15</v>
      </c>
      <c r="F41" s="4" t="s">
        <v>29</v>
      </c>
      <c r="G41" s="5" t="s">
        <v>51</v>
      </c>
      <c r="H41" s="197">
        <v>4117</v>
      </c>
      <c r="I41" s="225">
        <f>H41*E41</f>
        <v>61755</v>
      </c>
      <c r="J41" s="6">
        <f t="shared" si="9"/>
        <v>61755</v>
      </c>
      <c r="U41" s="265">
        <v>3500</v>
      </c>
      <c r="V41" s="265">
        <v>4600</v>
      </c>
      <c r="W41" s="265">
        <v>4250</v>
      </c>
      <c r="AA41" s="265">
        <f t="shared" si="6"/>
        <v>4116.666666666667</v>
      </c>
      <c r="AB41" s="265">
        <f t="shared" si="7"/>
        <v>458.86332993120681</v>
      </c>
      <c r="AC41" s="264">
        <f t="shared" si="8"/>
        <v>0.11146477650150771</v>
      </c>
    </row>
    <row r="42" spans="1:30" ht="14.25" customHeight="1">
      <c r="A42" s="595" t="s">
        <v>459</v>
      </c>
      <c r="B42" s="596"/>
      <c r="C42" s="596"/>
      <c r="D42" s="596"/>
      <c r="E42" s="596"/>
      <c r="F42" s="596"/>
      <c r="G42" s="596"/>
      <c r="H42" s="597"/>
      <c r="I42" s="223">
        <f>SUM(I33:I41)</f>
        <v>49134044</v>
      </c>
      <c r="J42" s="121">
        <f>SUM(J33:J41)</f>
        <v>49134044</v>
      </c>
      <c r="K42" s="58"/>
    </row>
    <row r="43" spans="1:30" ht="20.25" customHeight="1">
      <c r="A43" s="650" t="s">
        <v>94</v>
      </c>
      <c r="B43" s="651"/>
      <c r="C43" s="651"/>
      <c r="D43" s="651"/>
      <c r="E43" s="651"/>
      <c r="F43" s="651"/>
      <c r="G43" s="651"/>
      <c r="H43" s="651"/>
      <c r="I43" s="651"/>
      <c r="J43" s="719"/>
      <c r="U43" s="725" t="s">
        <v>6</v>
      </c>
      <c r="V43" s="726"/>
      <c r="W43" s="726"/>
      <c r="X43" s="726"/>
      <c r="Y43" s="726"/>
      <c r="Z43" s="726"/>
      <c r="AA43" s="726"/>
      <c r="AB43" s="726"/>
      <c r="AC43" s="727"/>
    </row>
    <row r="44" spans="1:30" ht="39.6">
      <c r="A44" s="69" t="s">
        <v>7</v>
      </c>
      <c r="B44" s="70" t="s">
        <v>8</v>
      </c>
      <c r="C44" s="70" t="s">
        <v>9</v>
      </c>
      <c r="D44" s="353" t="s">
        <v>10</v>
      </c>
      <c r="E44" s="70" t="s">
        <v>11</v>
      </c>
      <c r="F44" s="70" t="s">
        <v>12</v>
      </c>
      <c r="G44" s="69" t="s">
        <v>13</v>
      </c>
      <c r="H44" s="314" t="s">
        <v>14</v>
      </c>
      <c r="I44" s="316" t="s">
        <v>15</v>
      </c>
      <c r="J44" s="69" t="s">
        <v>16</v>
      </c>
      <c r="L44" s="24">
        <v>60</v>
      </c>
      <c r="U44" s="269" t="s">
        <v>19</v>
      </c>
      <c r="V44" s="462" t="s">
        <v>20</v>
      </c>
      <c r="W44" s="267" t="s">
        <v>21</v>
      </c>
      <c r="X44" s="267"/>
      <c r="Y44" s="267"/>
      <c r="Z44" s="267"/>
      <c r="AA44" s="522" t="s">
        <v>22</v>
      </c>
      <c r="AB44" s="531" t="s">
        <v>23</v>
      </c>
      <c r="AC44" s="531" t="s">
        <v>24</v>
      </c>
      <c r="AD44" s="24">
        <v>60</v>
      </c>
    </row>
    <row r="45" spans="1:30" ht="72.75" customHeight="1">
      <c r="A45" s="2">
        <v>25</v>
      </c>
      <c r="B45" s="468" t="s">
        <v>95</v>
      </c>
      <c r="C45" s="220" t="s">
        <v>96</v>
      </c>
      <c r="D45" s="74" t="s">
        <v>81</v>
      </c>
      <c r="E45" s="5">
        <v>5</v>
      </c>
      <c r="F45" s="4">
        <v>12</v>
      </c>
      <c r="G45" s="5" t="s">
        <v>97</v>
      </c>
      <c r="H45" s="197">
        <v>223306</v>
      </c>
      <c r="I45" s="225">
        <f>H45*E45*F45</f>
        <v>13398360</v>
      </c>
      <c r="J45" s="21">
        <f>+I45</f>
        <v>13398360</v>
      </c>
      <c r="K45" s="467"/>
      <c r="L45" s="499"/>
      <c r="M45" s="499">
        <f>H45/12</f>
        <v>18608.833333333332</v>
      </c>
      <c r="N45" s="499">
        <f>M45*5</f>
        <v>93044.166666666657</v>
      </c>
      <c r="O45" s="499">
        <f>N45*24</f>
        <v>2233060</v>
      </c>
      <c r="P45" s="499">
        <f>O45/5</f>
        <v>446612</v>
      </c>
      <c r="U45" s="265">
        <v>2650000</v>
      </c>
      <c r="V45" s="265">
        <v>2800000</v>
      </c>
      <c r="W45" s="265">
        <v>2589000</v>
      </c>
      <c r="AA45" s="265">
        <f>AVERAGE(U45,V45,W45)</f>
        <v>2679666.6666666665</v>
      </c>
      <c r="AB45" s="265">
        <f t="shared" si="2"/>
        <v>88657.894302888904</v>
      </c>
      <c r="AC45" s="264">
        <f>+AB45/AA45</f>
        <v>3.3085418946220517E-2</v>
      </c>
      <c r="AD45" s="499"/>
    </row>
    <row r="46" spans="1:30" ht="90" customHeight="1">
      <c r="A46" s="2">
        <v>26</v>
      </c>
      <c r="B46" s="468" t="s">
        <v>98</v>
      </c>
      <c r="C46" s="220" t="s">
        <v>99</v>
      </c>
      <c r="D46" s="358">
        <v>48</v>
      </c>
      <c r="E46" s="5">
        <v>1</v>
      </c>
      <c r="F46" s="4">
        <v>12</v>
      </c>
      <c r="G46" s="5" t="s">
        <v>97</v>
      </c>
      <c r="H46" s="197">
        <v>668333</v>
      </c>
      <c r="I46" s="225">
        <f>H46*F46*E46</f>
        <v>8019996</v>
      </c>
      <c r="J46" s="111">
        <f>+I46</f>
        <v>8019996</v>
      </c>
      <c r="K46" s="467"/>
      <c r="U46" s="265">
        <v>680000</v>
      </c>
      <c r="V46" s="265">
        <v>725000</v>
      </c>
      <c r="W46" s="265">
        <v>600000</v>
      </c>
      <c r="AA46" s="265">
        <f t="shared" ref="AA46:AA48" si="10">AVERAGE(U46,V46,W46)</f>
        <v>668333.33333333337</v>
      </c>
      <c r="AB46" s="265">
        <f t="shared" si="2"/>
        <v>51693.541397569403</v>
      </c>
      <c r="AC46" s="264">
        <f t="shared" ref="AC46:AC48" si="11">+AB46/AA46</f>
        <v>7.7346944734517808E-2</v>
      </c>
    </row>
    <row r="47" spans="1:30" ht="37.5" customHeight="1">
      <c r="A47" s="2">
        <v>27</v>
      </c>
      <c r="B47" s="470" t="s">
        <v>55</v>
      </c>
      <c r="C47" s="220" t="s">
        <v>100</v>
      </c>
      <c r="D47" s="357" t="s">
        <v>29</v>
      </c>
      <c r="E47" s="5">
        <v>1</v>
      </c>
      <c r="F47" s="4" t="s">
        <v>55</v>
      </c>
      <c r="G47" s="5" t="s">
        <v>55</v>
      </c>
      <c r="H47" s="197">
        <v>800000</v>
      </c>
      <c r="I47" s="197">
        <f>E47*H47</f>
        <v>800000</v>
      </c>
      <c r="J47" s="99">
        <f>I47</f>
        <v>800000</v>
      </c>
      <c r="K47" s="58"/>
      <c r="U47" s="265">
        <v>669467</v>
      </c>
      <c r="V47" s="265">
        <v>671000</v>
      </c>
      <c r="W47" s="265">
        <v>738000</v>
      </c>
      <c r="AA47" s="265">
        <f t="shared" si="10"/>
        <v>692822.33333333337</v>
      </c>
      <c r="AB47" s="265">
        <f t="shared" si="2"/>
        <v>31951.564347027241</v>
      </c>
      <c r="AC47" s="264">
        <f t="shared" si="11"/>
        <v>4.6117976874822511E-2</v>
      </c>
    </row>
    <row r="48" spans="1:30" ht="66">
      <c r="A48" s="16">
        <v>28</v>
      </c>
      <c r="B48" s="23" t="s">
        <v>101</v>
      </c>
      <c r="C48" s="220" t="s">
        <v>102</v>
      </c>
      <c r="D48" s="74" t="s">
        <v>81</v>
      </c>
      <c r="E48" s="5">
        <v>3</v>
      </c>
      <c r="F48" s="4">
        <v>12</v>
      </c>
      <c r="G48" s="5" t="s">
        <v>97</v>
      </c>
      <c r="H48" s="197">
        <f>1073333/12</f>
        <v>89444.416666666672</v>
      </c>
      <c r="I48" s="225">
        <f>H48*E48*F48</f>
        <v>3219999</v>
      </c>
      <c r="J48" s="21">
        <f>I48</f>
        <v>3219999</v>
      </c>
      <c r="K48" s="58"/>
      <c r="U48" s="265">
        <v>1000000</v>
      </c>
      <c r="V48" s="265">
        <v>1240000</v>
      </c>
      <c r="W48" s="265">
        <v>980000</v>
      </c>
      <c r="AA48" s="265">
        <f t="shared" si="10"/>
        <v>1073333.3333333333</v>
      </c>
      <c r="AB48" s="265">
        <f t="shared" si="2"/>
        <v>118133.634311129</v>
      </c>
      <c r="AC48" s="264">
        <f t="shared" si="11"/>
        <v>0.11006239221533759</v>
      </c>
    </row>
    <row r="49" spans="1:30" ht="13.2">
      <c r="A49" s="595" t="s">
        <v>460</v>
      </c>
      <c r="B49" s="596"/>
      <c r="C49" s="596"/>
      <c r="D49" s="596"/>
      <c r="E49" s="596"/>
      <c r="F49" s="596"/>
      <c r="G49" s="596"/>
      <c r="H49" s="597"/>
      <c r="I49" s="223">
        <f>SUM(I45:I48)</f>
        <v>25438355</v>
      </c>
      <c r="J49" s="223">
        <f>J45+J46+J47+J48</f>
        <v>25438355</v>
      </c>
    </row>
    <row r="50" spans="1:30" ht="22.2" customHeight="1">
      <c r="A50" s="650" t="s">
        <v>103</v>
      </c>
      <c r="B50" s="651"/>
      <c r="C50" s="651"/>
      <c r="D50" s="651"/>
      <c r="E50" s="651"/>
      <c r="F50" s="651"/>
      <c r="G50" s="651"/>
      <c r="H50" s="651"/>
      <c r="I50" s="651"/>
      <c r="J50" s="652"/>
      <c r="U50" s="725" t="s">
        <v>6</v>
      </c>
      <c r="V50" s="726"/>
      <c r="W50" s="726"/>
      <c r="X50" s="726"/>
      <c r="Y50" s="726"/>
      <c r="Z50" s="726"/>
      <c r="AA50" s="726"/>
      <c r="AB50" s="726"/>
      <c r="AC50" s="727"/>
    </row>
    <row r="51" spans="1:30" ht="39.6">
      <c r="A51" s="69" t="s">
        <v>7</v>
      </c>
      <c r="B51" s="70" t="s">
        <v>8</v>
      </c>
      <c r="C51" s="70" t="s">
        <v>9</v>
      </c>
      <c r="D51" s="353" t="s">
        <v>10</v>
      </c>
      <c r="E51" s="84" t="s">
        <v>11</v>
      </c>
      <c r="F51" s="70" t="s">
        <v>12</v>
      </c>
      <c r="G51" s="69" t="s">
        <v>13</v>
      </c>
      <c r="H51" s="314" t="s">
        <v>14</v>
      </c>
      <c r="I51" s="314" t="s">
        <v>15</v>
      </c>
      <c r="J51" s="71" t="s">
        <v>16</v>
      </c>
      <c r="L51" s="24">
        <v>200</v>
      </c>
      <c r="U51" s="461" t="s">
        <v>19</v>
      </c>
      <c r="V51" s="462" t="s">
        <v>20</v>
      </c>
      <c r="W51" s="267" t="s">
        <v>21</v>
      </c>
      <c r="X51" s="267"/>
      <c r="Y51" s="267"/>
      <c r="Z51" s="267"/>
      <c r="AA51" s="522" t="s">
        <v>22</v>
      </c>
      <c r="AB51" s="523" t="s">
        <v>23</v>
      </c>
      <c r="AC51" s="523" t="s">
        <v>24</v>
      </c>
      <c r="AD51" s="24">
        <v>250</v>
      </c>
    </row>
    <row r="52" spans="1:30" ht="66">
      <c r="A52" s="72">
        <v>29</v>
      </c>
      <c r="B52" s="553" t="s">
        <v>48</v>
      </c>
      <c r="C52" s="220" t="s">
        <v>49</v>
      </c>
      <c r="D52" s="220" t="s">
        <v>50</v>
      </c>
      <c r="E52" s="7">
        <v>1000</v>
      </c>
      <c r="F52" s="23">
        <v>1</v>
      </c>
      <c r="G52" s="23" t="s">
        <v>51</v>
      </c>
      <c r="H52" s="221">
        <v>14630</v>
      </c>
      <c r="I52" s="225">
        <f>H52*E52</f>
        <v>14630000</v>
      </c>
      <c r="J52" s="6">
        <f>+I52</f>
        <v>14630000</v>
      </c>
      <c r="K52" s="475"/>
      <c r="L52" s="24" t="s">
        <v>104</v>
      </c>
      <c r="U52" s="265">
        <v>14000</v>
      </c>
      <c r="V52" s="265">
        <v>15450</v>
      </c>
      <c r="W52" s="265">
        <v>14440</v>
      </c>
      <c r="AA52" s="265">
        <f>AVERAGE(U52,V52,W52)</f>
        <v>14630</v>
      </c>
      <c r="AB52" s="265">
        <f t="shared" si="2"/>
        <v>607.01455226927362</v>
      </c>
      <c r="AC52" s="264">
        <f>+AB52/AA52</f>
        <v>4.1491083545404893E-2</v>
      </c>
    </row>
    <row r="53" spans="1:30" ht="147.75" customHeight="1">
      <c r="A53" s="26">
        <v>30</v>
      </c>
      <c r="B53" s="110" t="s">
        <v>55</v>
      </c>
      <c r="C53" s="355" t="s">
        <v>105</v>
      </c>
      <c r="D53" s="355" t="s">
        <v>55</v>
      </c>
      <c r="E53" s="17">
        <v>1</v>
      </c>
      <c r="F53" s="122" t="s">
        <v>55</v>
      </c>
      <c r="G53" s="17" t="s">
        <v>55</v>
      </c>
      <c r="H53" s="224">
        <v>15383000</v>
      </c>
      <c r="I53" s="317">
        <f>H53*E53</f>
        <v>15383000</v>
      </c>
      <c r="J53" s="111">
        <f>+I53</f>
        <v>15383000</v>
      </c>
      <c r="L53" s="499"/>
      <c r="U53" s="265">
        <v>15000000</v>
      </c>
      <c r="V53" s="265">
        <v>15575000</v>
      </c>
      <c r="W53" s="265">
        <v>15575000</v>
      </c>
      <c r="AA53" s="265">
        <f t="shared" ref="AA53:AA55" si="12">AVERAGE(U53,V53,W53)</f>
        <v>15383333.333333334</v>
      </c>
      <c r="AB53" s="265">
        <f t="shared" si="2"/>
        <v>271057.59945484321</v>
      </c>
      <c r="AC53" s="264">
        <f t="shared" ref="AC53:AC55" si="13">+AB53/AA53</f>
        <v>1.7620212315591108E-2</v>
      </c>
    </row>
    <row r="54" spans="1:30" ht="145.19999999999999">
      <c r="A54" s="2">
        <v>31</v>
      </c>
      <c r="B54" s="19" t="s">
        <v>106</v>
      </c>
      <c r="C54" s="220" t="s">
        <v>107</v>
      </c>
      <c r="D54" s="220" t="s">
        <v>81</v>
      </c>
      <c r="E54" s="2">
        <v>5</v>
      </c>
      <c r="F54" s="19">
        <v>16</v>
      </c>
      <c r="G54" s="13" t="s">
        <v>108</v>
      </c>
      <c r="H54" s="318">
        <v>527500</v>
      </c>
      <c r="I54" s="225">
        <f>H54*E54+F54</f>
        <v>2637516</v>
      </c>
      <c r="J54" s="6">
        <f>I54</f>
        <v>2637516</v>
      </c>
      <c r="U54" s="265">
        <v>500000</v>
      </c>
      <c r="V54" s="265">
        <v>565000</v>
      </c>
      <c r="W54" s="265">
        <v>517500</v>
      </c>
      <c r="AA54" s="265">
        <f t="shared" si="12"/>
        <v>527500</v>
      </c>
      <c r="AB54" s="265">
        <f t="shared" si="2"/>
        <v>27462.0950888068</v>
      </c>
      <c r="AC54" s="264">
        <f t="shared" si="13"/>
        <v>5.2060843770249859E-2</v>
      </c>
    </row>
    <row r="55" spans="1:30" ht="41.25" customHeight="1">
      <c r="A55" s="7">
        <v>32</v>
      </c>
      <c r="B55" s="19" t="s">
        <v>55</v>
      </c>
      <c r="C55" s="220" t="s">
        <v>109</v>
      </c>
      <c r="D55" s="220" t="s">
        <v>29</v>
      </c>
      <c r="E55" s="5">
        <v>1</v>
      </c>
      <c r="F55" s="4" t="s">
        <v>55</v>
      </c>
      <c r="G55" s="5" t="s">
        <v>55</v>
      </c>
      <c r="H55" s="318">
        <v>2200000</v>
      </c>
      <c r="I55" s="318">
        <v>2200000</v>
      </c>
      <c r="J55" s="318">
        <v>2200000</v>
      </c>
      <c r="L55" s="499"/>
      <c r="U55" s="265">
        <v>2113500</v>
      </c>
      <c r="V55" s="265">
        <v>2360187</v>
      </c>
      <c r="W55" s="265">
        <v>2230640</v>
      </c>
      <c r="AA55" s="265">
        <f t="shared" si="12"/>
        <v>2234775.6666666665</v>
      </c>
      <c r="AB55" s="265">
        <f t="shared" si="2"/>
        <v>100751.9951707602</v>
      </c>
      <c r="AC55" s="264">
        <f t="shared" si="13"/>
        <v>4.5083717651642083E-2</v>
      </c>
      <c r="AD55" s="499"/>
    </row>
    <row r="56" spans="1:30" ht="13.2">
      <c r="A56" s="771" t="s">
        <v>461</v>
      </c>
      <c r="B56" s="771"/>
      <c r="C56" s="771"/>
      <c r="D56" s="771"/>
      <c r="E56" s="771"/>
      <c r="F56" s="771"/>
      <c r="G56" s="771"/>
      <c r="H56" s="771"/>
      <c r="I56" s="223">
        <f>SUM(I52:I55)</f>
        <v>34850516</v>
      </c>
      <c r="J56" s="121">
        <f>J55+J54+J53+J52</f>
        <v>34850516</v>
      </c>
    </row>
    <row r="57" spans="1:30" ht="13.2">
      <c r="A57" s="655" t="s">
        <v>110</v>
      </c>
      <c r="B57" s="655"/>
      <c r="C57" s="655"/>
      <c r="D57" s="655"/>
      <c r="E57" s="655"/>
      <c r="F57" s="655"/>
      <c r="G57" s="655"/>
      <c r="H57" s="655"/>
      <c r="I57" s="223">
        <f>I56+I49+I42</f>
        <v>109422915</v>
      </c>
      <c r="J57" s="121">
        <f>J56+J49+J42</f>
        <v>109422915</v>
      </c>
    </row>
    <row r="58" spans="1:30" ht="22.2" customHeight="1">
      <c r="A58" s="654" t="s">
        <v>111</v>
      </c>
      <c r="B58" s="654"/>
      <c r="C58" s="654"/>
      <c r="D58" s="654"/>
      <c r="E58" s="654"/>
      <c r="F58" s="654"/>
      <c r="G58" s="654"/>
      <c r="H58" s="654"/>
      <c r="I58" s="654"/>
      <c r="J58" s="654"/>
      <c r="AD58" s="571">
        <v>200</v>
      </c>
    </row>
    <row r="59" spans="1:30" ht="25.2" customHeight="1">
      <c r="A59" s="654" t="s">
        <v>112</v>
      </c>
      <c r="B59" s="656"/>
      <c r="C59" s="656"/>
      <c r="D59" s="656"/>
      <c r="E59" s="656"/>
      <c r="F59" s="656"/>
      <c r="G59" s="656"/>
      <c r="H59" s="656"/>
      <c r="I59" s="656"/>
      <c r="J59" s="656"/>
      <c r="U59" s="725" t="s">
        <v>6</v>
      </c>
      <c r="V59" s="726"/>
      <c r="W59" s="726"/>
      <c r="X59" s="726"/>
      <c r="Y59" s="726"/>
      <c r="Z59" s="726"/>
      <c r="AA59" s="726"/>
      <c r="AB59" s="726"/>
      <c r="AC59" s="727"/>
    </row>
    <row r="60" spans="1:30" ht="39.6">
      <c r="A60" s="69" t="s">
        <v>7</v>
      </c>
      <c r="B60" s="70" t="s">
        <v>8</v>
      </c>
      <c r="C60" s="70" t="s">
        <v>9</v>
      </c>
      <c r="D60" s="353" t="s">
        <v>10</v>
      </c>
      <c r="E60" s="70" t="s">
        <v>11</v>
      </c>
      <c r="F60" s="70" t="s">
        <v>12</v>
      </c>
      <c r="G60" s="69" t="s">
        <v>13</v>
      </c>
      <c r="H60" s="314" t="s">
        <v>14</v>
      </c>
      <c r="I60" s="314" t="s">
        <v>15</v>
      </c>
      <c r="J60" s="69" t="s">
        <v>16</v>
      </c>
      <c r="L60" s="24">
        <v>300</v>
      </c>
      <c r="U60" s="269" t="s">
        <v>19</v>
      </c>
      <c r="V60" s="462" t="s">
        <v>20</v>
      </c>
      <c r="W60" s="267" t="s">
        <v>21</v>
      </c>
      <c r="X60" s="267"/>
      <c r="Y60" s="267"/>
      <c r="Z60" s="267"/>
      <c r="AA60" s="522" t="s">
        <v>22</v>
      </c>
      <c r="AB60" s="523" t="s">
        <v>23</v>
      </c>
      <c r="AC60" s="523" t="s">
        <v>24</v>
      </c>
    </row>
    <row r="61" spans="1:30" ht="26.4">
      <c r="A61" s="19">
        <v>33</v>
      </c>
      <c r="B61" s="5" t="s">
        <v>91</v>
      </c>
      <c r="C61" s="19" t="s">
        <v>92</v>
      </c>
      <c r="D61" s="243" t="s">
        <v>29</v>
      </c>
      <c r="E61" s="19">
        <v>30</v>
      </c>
      <c r="F61" s="19" t="s">
        <v>29</v>
      </c>
      <c r="G61" s="6" t="s">
        <v>51</v>
      </c>
      <c r="H61" s="225">
        <v>4275</v>
      </c>
      <c r="I61" s="225">
        <f>H61*E61</f>
        <v>128250</v>
      </c>
      <c r="J61" s="6">
        <f>I61</f>
        <v>128250</v>
      </c>
      <c r="U61" s="265">
        <v>3500</v>
      </c>
      <c r="V61" s="265">
        <v>5000</v>
      </c>
      <c r="W61" s="265">
        <v>4325</v>
      </c>
      <c r="AA61" s="265">
        <f>AVERAGE(U61,V61,W61)</f>
        <v>4275</v>
      </c>
      <c r="AB61" s="265">
        <f t="shared" si="2"/>
        <v>613.39220731926491</v>
      </c>
      <c r="AC61" s="264">
        <f>+AB61/AA61</f>
        <v>0.14348355726766432</v>
      </c>
    </row>
    <row r="62" spans="1:30" ht="47.25" customHeight="1">
      <c r="A62" s="19">
        <v>34</v>
      </c>
      <c r="B62" s="19" t="s">
        <v>113</v>
      </c>
      <c r="C62" s="220" t="s">
        <v>114</v>
      </c>
      <c r="D62" s="220" t="s">
        <v>29</v>
      </c>
      <c r="E62" s="7">
        <v>300</v>
      </c>
      <c r="F62" s="19" t="s">
        <v>29</v>
      </c>
      <c r="G62" s="19" t="s">
        <v>51</v>
      </c>
      <c r="H62" s="225">
        <v>4104</v>
      </c>
      <c r="I62" s="225">
        <f>H62*E62</f>
        <v>1231200</v>
      </c>
      <c r="J62" s="6">
        <f>I62</f>
        <v>1231200</v>
      </c>
      <c r="U62" s="265">
        <v>3960</v>
      </c>
      <c r="V62" s="265">
        <v>4752</v>
      </c>
      <c r="W62" s="265">
        <v>3600</v>
      </c>
      <c r="AA62" s="265">
        <f t="shared" ref="AA62:AA77" si="14">AVERAGE(U62,V62,W62)</f>
        <v>4104</v>
      </c>
      <c r="AB62" s="265">
        <f t="shared" si="2"/>
        <v>481.19850373832213</v>
      </c>
      <c r="AC62" s="264">
        <f t="shared" ref="AC62:AC77" si="15">+AB62/AA62</f>
        <v>0.11725109740212528</v>
      </c>
    </row>
    <row r="63" spans="1:30" ht="177" customHeight="1">
      <c r="A63" s="19">
        <v>35</v>
      </c>
      <c r="B63" s="19" t="s">
        <v>115</v>
      </c>
      <c r="C63" s="220" t="s">
        <v>116</v>
      </c>
      <c r="D63" s="220" t="s">
        <v>27</v>
      </c>
      <c r="E63" s="7">
        <v>5</v>
      </c>
      <c r="F63" s="19">
        <v>3</v>
      </c>
      <c r="G63" s="19" t="s">
        <v>37</v>
      </c>
      <c r="H63" s="225">
        <v>5360000</v>
      </c>
      <c r="I63" s="225">
        <f t="shared" ref="I63:I75" si="16">+H63*E63*F63</f>
        <v>80400000</v>
      </c>
      <c r="J63" s="6">
        <f t="shared" ref="J63:J77" si="17">I63</f>
        <v>80400000</v>
      </c>
      <c r="K63" s="58"/>
      <c r="U63" s="265">
        <v>5200000</v>
      </c>
      <c r="V63" s="265">
        <v>5500000</v>
      </c>
      <c r="W63" s="265">
        <v>5380000</v>
      </c>
      <c r="AA63" s="265">
        <f t="shared" si="14"/>
        <v>5360000</v>
      </c>
      <c r="AB63" s="265">
        <f t="shared" si="2"/>
        <v>123288.28005937953</v>
      </c>
      <c r="AC63" s="264">
        <f t="shared" si="15"/>
        <v>2.3001544787197674E-2</v>
      </c>
    </row>
    <row r="64" spans="1:30" ht="97.2" customHeight="1">
      <c r="A64" s="123">
        <v>36</v>
      </c>
      <c r="B64" s="123" t="s">
        <v>117</v>
      </c>
      <c r="C64" s="367" t="s">
        <v>118</v>
      </c>
      <c r="D64" s="367" t="s">
        <v>27</v>
      </c>
      <c r="E64" s="554">
        <v>5</v>
      </c>
      <c r="F64" s="553">
        <v>3</v>
      </c>
      <c r="G64" s="553" t="s">
        <v>37</v>
      </c>
      <c r="H64" s="342">
        <v>2619667</v>
      </c>
      <c r="I64" s="315">
        <f t="shared" si="16"/>
        <v>39295005</v>
      </c>
      <c r="J64" s="21">
        <f t="shared" si="17"/>
        <v>39295005</v>
      </c>
      <c r="U64" s="265">
        <v>2500000</v>
      </c>
      <c r="V64" s="265">
        <v>3000000</v>
      </c>
      <c r="W64" s="265">
        <v>2359000</v>
      </c>
      <c r="AA64" s="265">
        <f t="shared" si="14"/>
        <v>2619666.6666666665</v>
      </c>
      <c r="AB64" s="265">
        <f t="shared" si="2"/>
        <v>275027.67537508334</v>
      </c>
      <c r="AC64" s="264">
        <f t="shared" si="15"/>
        <v>0.10498575214725157</v>
      </c>
    </row>
    <row r="65" spans="1:30" ht="211.2" customHeight="1">
      <c r="A65" s="27">
        <v>37</v>
      </c>
      <c r="B65" s="27" t="s">
        <v>119</v>
      </c>
      <c r="C65" s="220" t="s">
        <v>120</v>
      </c>
      <c r="D65" s="367" t="s">
        <v>27</v>
      </c>
      <c r="E65" s="7">
        <v>1</v>
      </c>
      <c r="F65" s="19">
        <v>6</v>
      </c>
      <c r="G65" s="19" t="s">
        <v>37</v>
      </c>
      <c r="H65" s="222">
        <v>1406667</v>
      </c>
      <c r="I65" s="225">
        <f>H65*F65*E65</f>
        <v>8440002</v>
      </c>
      <c r="J65" s="6">
        <f t="shared" si="17"/>
        <v>8440002</v>
      </c>
    </row>
    <row r="66" spans="1:30" ht="69.75" customHeight="1">
      <c r="A66" s="73">
        <v>38</v>
      </c>
      <c r="B66" s="73" t="s">
        <v>121</v>
      </c>
      <c r="C66" s="220" t="s">
        <v>122</v>
      </c>
      <c r="D66" s="247" t="s">
        <v>29</v>
      </c>
      <c r="E66" s="7">
        <v>200</v>
      </c>
      <c r="F66" s="19">
        <v>1</v>
      </c>
      <c r="G66" s="19" t="s">
        <v>51</v>
      </c>
      <c r="H66" s="222">
        <v>55667</v>
      </c>
      <c r="I66" s="225">
        <f t="shared" si="16"/>
        <v>11133400</v>
      </c>
      <c r="J66" s="6">
        <f t="shared" si="17"/>
        <v>11133400</v>
      </c>
      <c r="K66" s="475"/>
      <c r="U66" s="265">
        <v>50000</v>
      </c>
      <c r="V66" s="265">
        <v>62000</v>
      </c>
      <c r="W66" s="265">
        <v>55000</v>
      </c>
      <c r="AA66" s="265">
        <f t="shared" si="14"/>
        <v>55666.666666666664</v>
      </c>
      <c r="AB66" s="265">
        <f t="shared" si="2"/>
        <v>4921.6076867444672</v>
      </c>
      <c r="AC66" s="264">
        <f t="shared" si="15"/>
        <v>8.8412114133134143E-2</v>
      </c>
    </row>
    <row r="67" spans="1:30" ht="52.8">
      <c r="A67" s="657">
        <v>39</v>
      </c>
      <c r="B67" s="657" t="s">
        <v>123</v>
      </c>
      <c r="C67" s="220" t="s">
        <v>124</v>
      </c>
      <c r="D67" s="220" t="s">
        <v>29</v>
      </c>
      <c r="E67" s="7">
        <v>200</v>
      </c>
      <c r="F67" s="19">
        <v>1</v>
      </c>
      <c r="G67" s="19" t="s">
        <v>51</v>
      </c>
      <c r="H67" s="222">
        <v>53563</v>
      </c>
      <c r="I67" s="225">
        <f t="shared" si="16"/>
        <v>10712600</v>
      </c>
      <c r="J67" s="6">
        <f t="shared" si="17"/>
        <v>10712600</v>
      </c>
      <c r="U67" s="265">
        <v>48900</v>
      </c>
      <c r="V67" s="265">
        <v>58680</v>
      </c>
      <c r="W67" s="265">
        <v>53200</v>
      </c>
      <c r="AA67" s="265">
        <f t="shared" si="14"/>
        <v>53593.333333333336</v>
      </c>
      <c r="AB67" s="265">
        <f t="shared" si="2"/>
        <v>4002.3437577943696</v>
      </c>
      <c r="AC67" s="264">
        <f t="shared" si="15"/>
        <v>7.4679881038581336E-2</v>
      </c>
    </row>
    <row r="68" spans="1:30" ht="52.8">
      <c r="A68" s="657"/>
      <c r="B68" s="657"/>
      <c r="C68" s="220" t="s">
        <v>125</v>
      </c>
      <c r="D68" s="220" t="s">
        <v>29</v>
      </c>
      <c r="E68" s="7">
        <v>200</v>
      </c>
      <c r="F68" s="19">
        <v>1</v>
      </c>
      <c r="G68" s="19" t="s">
        <v>51</v>
      </c>
      <c r="H68" s="222">
        <v>4350</v>
      </c>
      <c r="I68" s="225">
        <f t="shared" si="16"/>
        <v>870000</v>
      </c>
      <c r="J68" s="6">
        <f t="shared" si="17"/>
        <v>870000</v>
      </c>
      <c r="U68" s="265">
        <v>3860</v>
      </c>
      <c r="V68" s="265">
        <v>4800</v>
      </c>
      <c r="W68" s="265">
        <v>4390</v>
      </c>
      <c r="AA68" s="265">
        <f t="shared" si="14"/>
        <v>4350</v>
      </c>
      <c r="AB68" s="265">
        <f t="shared" si="2"/>
        <v>384.79431735235727</v>
      </c>
      <c r="AC68" s="264">
        <f t="shared" si="15"/>
        <v>8.8458463759162595E-2</v>
      </c>
    </row>
    <row r="69" spans="1:30" ht="34.200000000000003" customHeight="1">
      <c r="A69" s="657"/>
      <c r="B69" s="657"/>
      <c r="C69" s="220" t="s">
        <v>126</v>
      </c>
      <c r="D69" s="220" t="s">
        <v>29</v>
      </c>
      <c r="E69" s="7">
        <v>200</v>
      </c>
      <c r="F69" s="19">
        <v>1</v>
      </c>
      <c r="G69" s="19" t="s">
        <v>51</v>
      </c>
      <c r="H69" s="222">
        <v>3593</v>
      </c>
      <c r="I69" s="225">
        <f t="shared" si="16"/>
        <v>718600</v>
      </c>
      <c r="J69" s="6">
        <f t="shared" si="17"/>
        <v>718600</v>
      </c>
      <c r="U69" s="265">
        <v>3200</v>
      </c>
      <c r="V69" s="265">
        <v>3900</v>
      </c>
      <c r="W69" s="265">
        <v>3680</v>
      </c>
      <c r="AA69" s="265">
        <f t="shared" si="14"/>
        <v>3593.3333333333335</v>
      </c>
      <c r="AB69" s="265">
        <f t="shared" si="2"/>
        <v>292.27080289043965</v>
      </c>
      <c r="AC69" s="264">
        <f t="shared" si="15"/>
        <v>8.1336958132775417E-2</v>
      </c>
    </row>
    <row r="70" spans="1:30" ht="37.200000000000003" customHeight="1">
      <c r="A70" s="657"/>
      <c r="B70" s="657"/>
      <c r="C70" s="220" t="s">
        <v>127</v>
      </c>
      <c r="D70" s="220" t="s">
        <v>29</v>
      </c>
      <c r="E70" s="7">
        <v>200</v>
      </c>
      <c r="F70" s="19">
        <v>1</v>
      </c>
      <c r="G70" s="5" t="s">
        <v>51</v>
      </c>
      <c r="H70" s="222">
        <v>19860</v>
      </c>
      <c r="I70" s="225">
        <f t="shared" si="16"/>
        <v>3972000</v>
      </c>
      <c r="J70" s="111">
        <f t="shared" si="17"/>
        <v>3972000</v>
      </c>
      <c r="U70" s="265">
        <v>18900</v>
      </c>
      <c r="V70" s="265">
        <v>22680</v>
      </c>
      <c r="W70" s="265">
        <v>18000</v>
      </c>
      <c r="AA70" s="265">
        <f t="shared" si="14"/>
        <v>19860</v>
      </c>
      <c r="AB70" s="265">
        <f t="shared" si="2"/>
        <v>2027.6094298458961</v>
      </c>
      <c r="AC70" s="264">
        <f t="shared" si="15"/>
        <v>0.10209513745447614</v>
      </c>
    </row>
    <row r="71" spans="1:30" ht="77.099999999999994" customHeight="1">
      <c r="A71" s="657"/>
      <c r="B71" s="657"/>
      <c r="C71" s="220" t="s">
        <v>128</v>
      </c>
      <c r="D71" s="220" t="s">
        <v>29</v>
      </c>
      <c r="E71" s="7">
        <v>200</v>
      </c>
      <c r="F71" s="19">
        <v>1</v>
      </c>
      <c r="G71" s="5" t="s">
        <v>51</v>
      </c>
      <c r="H71" s="222">
        <v>17553</v>
      </c>
      <c r="I71" s="222">
        <f t="shared" si="16"/>
        <v>3510600</v>
      </c>
      <c r="J71" s="230">
        <f t="shared" si="17"/>
        <v>3510600</v>
      </c>
      <c r="U71" s="265">
        <v>16300</v>
      </c>
      <c r="V71" s="265">
        <v>19560</v>
      </c>
      <c r="W71" s="265">
        <v>16800</v>
      </c>
      <c r="AA71" s="265">
        <f t="shared" si="14"/>
        <v>17553.333333333332</v>
      </c>
      <c r="AB71" s="265">
        <f t="shared" si="2"/>
        <v>1433.5348695522625</v>
      </c>
      <c r="AC71" s="264">
        <f t="shared" si="15"/>
        <v>8.1667387175404255E-2</v>
      </c>
    </row>
    <row r="72" spans="1:30" ht="26.4">
      <c r="A72" s="657"/>
      <c r="B72" s="657"/>
      <c r="C72" s="220" t="s">
        <v>129</v>
      </c>
      <c r="D72" s="220" t="s">
        <v>29</v>
      </c>
      <c r="E72" s="7">
        <v>200</v>
      </c>
      <c r="F72" s="19">
        <v>1</v>
      </c>
      <c r="G72" s="5" t="s">
        <v>51</v>
      </c>
      <c r="H72" s="222">
        <v>4967</v>
      </c>
      <c r="I72" s="225">
        <f t="shared" si="16"/>
        <v>993400</v>
      </c>
      <c r="J72" s="21">
        <f t="shared" si="17"/>
        <v>993400</v>
      </c>
      <c r="U72" s="265">
        <v>4550</v>
      </c>
      <c r="V72" s="265">
        <v>5460</v>
      </c>
      <c r="W72" s="265">
        <v>4890</v>
      </c>
      <c r="AA72" s="265">
        <f t="shared" si="14"/>
        <v>4966.666666666667</v>
      </c>
      <c r="AB72" s="265">
        <f t="shared" si="2"/>
        <v>375.44048204150221</v>
      </c>
      <c r="AC72" s="264">
        <f t="shared" si="15"/>
        <v>7.5592043364060849E-2</v>
      </c>
    </row>
    <row r="73" spans="1:30" ht="26.4">
      <c r="A73" s="657"/>
      <c r="B73" s="657"/>
      <c r="C73" s="220" t="s">
        <v>130</v>
      </c>
      <c r="D73" s="220" t="s">
        <v>29</v>
      </c>
      <c r="E73" s="7">
        <v>200</v>
      </c>
      <c r="F73" s="19">
        <v>1</v>
      </c>
      <c r="G73" s="5" t="s">
        <v>51</v>
      </c>
      <c r="H73" s="222">
        <v>27473</v>
      </c>
      <c r="I73" s="225">
        <f t="shared" si="16"/>
        <v>5494600</v>
      </c>
      <c r="J73" s="6">
        <f t="shared" si="17"/>
        <v>5494600</v>
      </c>
      <c r="U73" s="265">
        <v>23000</v>
      </c>
      <c r="V73" s="265">
        <v>34920</v>
      </c>
      <c r="W73" s="265">
        <v>24500</v>
      </c>
      <c r="AA73" s="265">
        <f t="shared" si="14"/>
        <v>27473.333333333332</v>
      </c>
      <c r="AB73" s="265">
        <f t="shared" si="2"/>
        <v>5301.077458613694</v>
      </c>
      <c r="AC73" s="264">
        <f t="shared" si="15"/>
        <v>0.19295355952245916</v>
      </c>
    </row>
    <row r="74" spans="1:30" ht="26.4">
      <c r="A74" s="657"/>
      <c r="B74" s="657"/>
      <c r="C74" s="220" t="s">
        <v>131</v>
      </c>
      <c r="D74" s="220" t="s">
        <v>29</v>
      </c>
      <c r="E74" s="7">
        <v>200</v>
      </c>
      <c r="F74" s="19">
        <v>1</v>
      </c>
      <c r="G74" s="5" t="s">
        <v>51</v>
      </c>
      <c r="H74" s="222">
        <v>29302</v>
      </c>
      <c r="I74" s="225">
        <f t="shared" si="16"/>
        <v>5860400</v>
      </c>
      <c r="J74" s="6">
        <f t="shared" si="17"/>
        <v>5860400</v>
      </c>
      <c r="U74" s="265">
        <v>26030</v>
      </c>
      <c r="V74" s="265">
        <v>31596</v>
      </c>
      <c r="W74" s="265">
        <v>30280</v>
      </c>
      <c r="AA74" s="265">
        <f t="shared" si="14"/>
        <v>29302</v>
      </c>
      <c r="AB74" s="265">
        <f t="shared" si="2"/>
        <v>2375.2125518922862</v>
      </c>
      <c r="AC74" s="264">
        <f t="shared" si="15"/>
        <v>8.1059741720438408E-2</v>
      </c>
    </row>
    <row r="75" spans="1:30" ht="38.1" customHeight="1">
      <c r="A75" s="657"/>
      <c r="B75" s="657"/>
      <c r="C75" s="220" t="s">
        <v>132</v>
      </c>
      <c r="D75" s="220" t="s">
        <v>29</v>
      </c>
      <c r="E75" s="7">
        <v>200</v>
      </c>
      <c r="F75" s="19">
        <v>1</v>
      </c>
      <c r="G75" s="5" t="s">
        <v>51</v>
      </c>
      <c r="H75" s="222">
        <v>14873</v>
      </c>
      <c r="I75" s="225">
        <f t="shared" si="16"/>
        <v>2974600</v>
      </c>
      <c r="J75" s="6">
        <f t="shared" si="17"/>
        <v>2974600</v>
      </c>
      <c r="U75" s="265">
        <v>14100</v>
      </c>
      <c r="V75" s="265">
        <v>16920</v>
      </c>
      <c r="W75" s="265">
        <v>13600</v>
      </c>
      <c r="AA75" s="265">
        <f t="shared" si="14"/>
        <v>14873.333333333334</v>
      </c>
      <c r="AB75" s="265">
        <f t="shared" si="2"/>
        <v>1461.5364822298791</v>
      </c>
      <c r="AC75" s="264">
        <f t="shared" si="15"/>
        <v>9.826556357439796E-2</v>
      </c>
    </row>
    <row r="76" spans="1:30" ht="36.75" customHeight="1">
      <c r="A76" s="19">
        <v>40</v>
      </c>
      <c r="B76" s="19" t="s">
        <v>55</v>
      </c>
      <c r="C76" s="220" t="s">
        <v>133</v>
      </c>
      <c r="D76" s="220" t="s">
        <v>29</v>
      </c>
      <c r="E76" s="5">
        <v>1</v>
      </c>
      <c r="F76" s="5" t="s">
        <v>55</v>
      </c>
      <c r="G76" s="5" t="s">
        <v>55</v>
      </c>
      <c r="H76" s="222">
        <v>194020</v>
      </c>
      <c r="I76" s="222">
        <v>194020</v>
      </c>
      <c r="J76" s="6">
        <f t="shared" si="17"/>
        <v>194020</v>
      </c>
      <c r="U76" s="265">
        <v>200000</v>
      </c>
      <c r="V76" s="265">
        <v>240000</v>
      </c>
      <c r="W76" s="265">
        <v>230000</v>
      </c>
      <c r="AA76" s="265">
        <f t="shared" si="14"/>
        <v>223333.33333333334</v>
      </c>
      <c r="AB76" s="265">
        <f t="shared" si="2"/>
        <v>16996.73171197595</v>
      </c>
      <c r="AC76" s="264">
        <f t="shared" si="15"/>
        <v>7.6104768859593802E-2</v>
      </c>
    </row>
    <row r="77" spans="1:30" ht="79.2">
      <c r="A77" s="19">
        <v>41</v>
      </c>
      <c r="B77" s="19" t="s">
        <v>134</v>
      </c>
      <c r="C77" s="220" t="s">
        <v>135</v>
      </c>
      <c r="D77" s="220" t="s">
        <v>29</v>
      </c>
      <c r="E77" s="7">
        <v>200</v>
      </c>
      <c r="F77" s="220">
        <v>3</v>
      </c>
      <c r="G77" s="19" t="s">
        <v>37</v>
      </c>
      <c r="H77" s="222">
        <v>383400</v>
      </c>
      <c r="I77" s="225">
        <f>H77*E77*F77</f>
        <v>230040000</v>
      </c>
      <c r="J77" s="6">
        <f t="shared" si="17"/>
        <v>230040000</v>
      </c>
      <c r="U77" s="265">
        <v>200000</v>
      </c>
      <c r="V77" s="265">
        <v>240000</v>
      </c>
      <c r="W77" s="265">
        <v>221000</v>
      </c>
      <c r="AA77" s="265">
        <f t="shared" si="14"/>
        <v>220333.33333333334</v>
      </c>
      <c r="AB77" s="265">
        <f t="shared" si="2"/>
        <v>16336.734339790461</v>
      </c>
      <c r="AC77" s="264">
        <f t="shared" si="15"/>
        <v>7.4145541632937031E-2</v>
      </c>
    </row>
    <row r="78" spans="1:30" s="498" customFormat="1" ht="13.2">
      <c r="A78" s="595" t="s">
        <v>462</v>
      </c>
      <c r="B78" s="596"/>
      <c r="C78" s="596"/>
      <c r="D78" s="596"/>
      <c r="E78" s="596"/>
      <c r="F78" s="596"/>
      <c r="G78" s="596"/>
      <c r="H78" s="597"/>
      <c r="I78" s="223">
        <f>SUM(I61:I77)</f>
        <v>405968677</v>
      </c>
      <c r="J78" s="121">
        <f>J77+J76+J75+J74+J73+J72+J71+J70+J69+J68+J67+J66+J65+J64+J63+J62+J61</f>
        <v>405968677</v>
      </c>
      <c r="K78" s="277"/>
      <c r="U78" s="266"/>
      <c r="V78" s="266"/>
      <c r="W78" s="266"/>
      <c r="X78" s="266"/>
      <c r="Y78" s="266"/>
      <c r="Z78" s="266"/>
      <c r="AA78" s="265"/>
      <c r="AB78" s="265"/>
      <c r="AC78" s="264"/>
    </row>
    <row r="79" spans="1:30" s="498" customFormat="1" ht="20.25" customHeight="1">
      <c r="A79" s="716" t="s">
        <v>136</v>
      </c>
      <c r="B79" s="717"/>
      <c r="C79" s="717"/>
      <c r="D79" s="717"/>
      <c r="E79" s="717"/>
      <c r="F79" s="717"/>
      <c r="G79" s="717"/>
      <c r="H79" s="717"/>
      <c r="I79" s="739"/>
      <c r="J79" s="740"/>
      <c r="K79" s="277"/>
      <c r="U79" s="725" t="s">
        <v>6</v>
      </c>
      <c r="V79" s="726"/>
      <c r="W79" s="726"/>
      <c r="X79" s="726"/>
      <c r="Y79" s="726"/>
      <c r="Z79" s="726"/>
      <c r="AA79" s="726"/>
      <c r="AB79" s="726"/>
      <c r="AC79" s="727"/>
    </row>
    <row r="80" spans="1:30" s="498" customFormat="1" ht="39.6">
      <c r="A80" s="85" t="s">
        <v>7</v>
      </c>
      <c r="B80" s="85" t="s">
        <v>8</v>
      </c>
      <c r="C80" s="85" t="s">
        <v>9</v>
      </c>
      <c r="D80" s="361" t="s">
        <v>10</v>
      </c>
      <c r="E80" s="85" t="s">
        <v>11</v>
      </c>
      <c r="F80" s="85" t="s">
        <v>12</v>
      </c>
      <c r="G80" s="85" t="s">
        <v>13</v>
      </c>
      <c r="H80" s="340" t="s">
        <v>14</v>
      </c>
      <c r="I80" s="340" t="s">
        <v>15</v>
      </c>
      <c r="J80" s="87" t="s">
        <v>16</v>
      </c>
      <c r="K80" s="277"/>
      <c r="L80" s="498">
        <v>200</v>
      </c>
      <c r="U80" s="461" t="s">
        <v>19</v>
      </c>
      <c r="V80" s="462" t="s">
        <v>20</v>
      </c>
      <c r="W80" s="267" t="s">
        <v>21</v>
      </c>
      <c r="X80" s="267"/>
      <c r="Y80" s="267"/>
      <c r="Z80" s="267"/>
      <c r="AA80" s="522" t="s">
        <v>22</v>
      </c>
      <c r="AB80" s="531" t="s">
        <v>23</v>
      </c>
      <c r="AC80" s="531" t="s">
        <v>24</v>
      </c>
      <c r="AD80" s="498">
        <v>200</v>
      </c>
    </row>
    <row r="81" spans="1:30" s="498" customFormat="1" ht="26.4">
      <c r="A81" s="27">
        <v>42</v>
      </c>
      <c r="B81" s="17" t="s">
        <v>91</v>
      </c>
      <c r="C81" s="19" t="s">
        <v>92</v>
      </c>
      <c r="D81" s="231">
        <v>8</v>
      </c>
      <c r="E81" s="13">
        <v>30</v>
      </c>
      <c r="F81" s="13" t="s">
        <v>29</v>
      </c>
      <c r="G81" s="52" t="s">
        <v>51</v>
      </c>
      <c r="H81" s="225">
        <v>4275</v>
      </c>
      <c r="I81" s="225">
        <f>H81*E81</f>
        <v>128250</v>
      </c>
      <c r="J81" s="6">
        <f>I81</f>
        <v>128250</v>
      </c>
      <c r="K81" s="277"/>
      <c r="U81" s="266">
        <v>3500</v>
      </c>
      <c r="V81" s="266">
        <v>5000</v>
      </c>
      <c r="W81" s="266">
        <v>4325</v>
      </c>
      <c r="X81" s="266"/>
      <c r="Y81" s="266"/>
      <c r="Z81" s="266"/>
      <c r="AA81" s="265">
        <f>AVERAGE(U81,V81,W81)</f>
        <v>4275</v>
      </c>
      <c r="AB81" s="265">
        <f t="shared" ref="AB81:AB90" si="18">_xlfn.STDEV.P(U81,V81,W81)</f>
        <v>613.39220731926491</v>
      </c>
      <c r="AC81" s="264">
        <f>+AB81/AA81</f>
        <v>0.14348355726766432</v>
      </c>
    </row>
    <row r="82" spans="1:30" s="498" customFormat="1" ht="26.4">
      <c r="A82" s="27">
        <v>43</v>
      </c>
      <c r="B82" s="27" t="s">
        <v>113</v>
      </c>
      <c r="C82" s="220" t="s">
        <v>114</v>
      </c>
      <c r="D82" s="45">
        <v>11</v>
      </c>
      <c r="E82" s="231">
        <v>200</v>
      </c>
      <c r="F82" s="13" t="s">
        <v>29</v>
      </c>
      <c r="G82" s="13" t="s">
        <v>51</v>
      </c>
      <c r="H82" s="197">
        <v>4104</v>
      </c>
      <c r="I82" s="225">
        <f>H82*E82</f>
        <v>820800</v>
      </c>
      <c r="J82" s="6">
        <f>I82</f>
        <v>820800</v>
      </c>
      <c r="K82" s="277"/>
      <c r="U82" s="266">
        <v>3960</v>
      </c>
      <c r="V82" s="266">
        <v>4752</v>
      </c>
      <c r="W82" s="266">
        <v>3600</v>
      </c>
      <c r="X82" s="266"/>
      <c r="Y82" s="266"/>
      <c r="Z82" s="266"/>
      <c r="AA82" s="265">
        <f t="shared" ref="AA82:AA90" si="19">AVERAGE(U82,V82,W82)</f>
        <v>4104</v>
      </c>
      <c r="AB82" s="265">
        <f t="shared" si="18"/>
        <v>481.19850373832213</v>
      </c>
      <c r="AC82" s="264">
        <f t="shared" ref="AC82" si="20">+AB82/AA82</f>
        <v>0.11725109740212528</v>
      </c>
    </row>
    <row r="83" spans="1:30" s="498" customFormat="1" ht="66">
      <c r="A83" s="27">
        <v>44</v>
      </c>
      <c r="B83" s="27" t="s">
        <v>137</v>
      </c>
      <c r="C83" s="220" t="s">
        <v>138</v>
      </c>
      <c r="D83" s="352" t="s">
        <v>27</v>
      </c>
      <c r="E83" s="2">
        <v>1</v>
      </c>
      <c r="F83" s="232">
        <v>1</v>
      </c>
      <c r="G83" s="232" t="s">
        <v>139</v>
      </c>
      <c r="H83" s="197">
        <v>8002667</v>
      </c>
      <c r="I83" s="225">
        <f>+H83*E83*F83</f>
        <v>8002667</v>
      </c>
      <c r="J83" s="6">
        <f>I83</f>
        <v>8002667</v>
      </c>
      <c r="K83" s="504"/>
      <c r="U83" s="266">
        <v>7950000</v>
      </c>
      <c r="V83" s="266">
        <v>8100000</v>
      </c>
      <c r="W83" s="266">
        <v>7958000</v>
      </c>
      <c r="X83" s="266"/>
      <c r="Y83" s="266"/>
      <c r="Z83" s="266"/>
      <c r="AA83" s="265">
        <f t="shared" si="19"/>
        <v>8002666.666666667</v>
      </c>
      <c r="AB83" s="265">
        <f t="shared" si="18"/>
        <v>68902.507614422546</v>
      </c>
      <c r="AC83" s="264">
        <f t="shared" ref="AC83:AC90" si="21">+AB83/AA82</f>
        <v>16.789110042500621</v>
      </c>
    </row>
    <row r="84" spans="1:30" s="498" customFormat="1" ht="66">
      <c r="A84" s="27">
        <v>45</v>
      </c>
      <c r="B84" s="27" t="s">
        <v>140</v>
      </c>
      <c r="C84" s="220" t="s">
        <v>141</v>
      </c>
      <c r="D84" s="352" t="s">
        <v>27</v>
      </c>
      <c r="E84" s="2">
        <v>3</v>
      </c>
      <c r="F84" s="13">
        <v>3</v>
      </c>
      <c r="G84" s="13" t="s">
        <v>37</v>
      </c>
      <c r="H84" s="197">
        <v>5690000</v>
      </c>
      <c r="I84" s="225">
        <f>+H84*E84*F84</f>
        <v>51210000</v>
      </c>
      <c r="J84" s="6">
        <f t="shared" ref="J84:J89" si="22">E84*F84*H84</f>
        <v>51210000</v>
      </c>
      <c r="K84" s="58"/>
      <c r="U84" s="266">
        <v>5300000</v>
      </c>
      <c r="V84" s="266">
        <v>6390000</v>
      </c>
      <c r="W84" s="266">
        <v>5380000</v>
      </c>
      <c r="X84" s="266"/>
      <c r="Y84" s="266"/>
      <c r="Z84" s="266"/>
      <c r="AA84" s="265">
        <f t="shared" si="19"/>
        <v>5690000</v>
      </c>
      <c r="AB84" s="265">
        <f t="shared" si="18"/>
        <v>496051.07263936708</v>
      </c>
      <c r="AC84" s="264">
        <f t="shared" si="21"/>
        <v>6.1985722172530039E-2</v>
      </c>
    </row>
    <row r="85" spans="1:30" s="498" customFormat="1" ht="66">
      <c r="A85" s="73">
        <v>46</v>
      </c>
      <c r="B85" s="73" t="s">
        <v>142</v>
      </c>
      <c r="C85" s="357" t="s">
        <v>143</v>
      </c>
      <c r="D85" s="472" t="s">
        <v>27</v>
      </c>
      <c r="E85" s="26">
        <v>5</v>
      </c>
      <c r="F85" s="233">
        <v>10</v>
      </c>
      <c r="G85" s="110" t="s">
        <v>97</v>
      </c>
      <c r="H85" s="341">
        <v>183333.33300000001</v>
      </c>
      <c r="I85" s="317">
        <f>+H85*E85*F85</f>
        <v>9166666.6500000004</v>
      </c>
      <c r="J85" s="111">
        <f t="shared" si="22"/>
        <v>9166666.6500000004</v>
      </c>
      <c r="K85" s="58"/>
      <c r="U85" s="265">
        <v>186000</v>
      </c>
      <c r="V85" s="265">
        <v>185000</v>
      </c>
      <c r="W85" s="265">
        <v>180000</v>
      </c>
      <c r="X85" s="265"/>
      <c r="Y85" s="265"/>
      <c r="Z85" s="265"/>
      <c r="AA85" s="265">
        <f t="shared" si="19"/>
        <v>183666.66666666666</v>
      </c>
      <c r="AB85" s="265">
        <f t="shared" si="18"/>
        <v>2624.6692913372704</v>
      </c>
      <c r="AC85" s="264">
        <f t="shared" si="21"/>
        <v>4.6127755559530236E-4</v>
      </c>
    </row>
    <row r="86" spans="1:30" s="498" customFormat="1" ht="13.2">
      <c r="A86" s="741">
        <v>47</v>
      </c>
      <c r="B86" s="657" t="s">
        <v>144</v>
      </c>
      <c r="C86" s="220" t="s">
        <v>145</v>
      </c>
      <c r="D86" s="220" t="s">
        <v>29</v>
      </c>
      <c r="E86" s="2">
        <v>200</v>
      </c>
      <c r="F86" s="13">
        <v>1</v>
      </c>
      <c r="G86" s="13" t="s">
        <v>51</v>
      </c>
      <c r="H86" s="318">
        <v>57667</v>
      </c>
      <c r="I86" s="225">
        <f t="shared" ref="I86:I89" si="23">+H86*E86*F86</f>
        <v>11533400</v>
      </c>
      <c r="J86" s="6">
        <f t="shared" si="22"/>
        <v>11533400</v>
      </c>
      <c r="K86" s="277"/>
      <c r="U86" s="266">
        <v>55000</v>
      </c>
      <c r="V86" s="266">
        <v>61000</v>
      </c>
      <c r="W86" s="266">
        <v>57000</v>
      </c>
      <c r="X86" s="266"/>
      <c r="Y86" s="266"/>
      <c r="Z86" s="266"/>
      <c r="AA86" s="265">
        <f t="shared" si="19"/>
        <v>57666.666666666664</v>
      </c>
      <c r="AB86" s="265">
        <f t="shared" si="18"/>
        <v>2494.4382578492941</v>
      </c>
      <c r="AC86" s="264">
        <f t="shared" si="21"/>
        <v>1.3581333527310132E-2</v>
      </c>
    </row>
    <row r="87" spans="1:30" s="498" customFormat="1" ht="21.75" customHeight="1">
      <c r="A87" s="742"/>
      <c r="B87" s="657"/>
      <c r="C87" s="220" t="s">
        <v>146</v>
      </c>
      <c r="D87" s="220" t="s">
        <v>29</v>
      </c>
      <c r="E87" s="2">
        <v>200</v>
      </c>
      <c r="F87" s="13">
        <v>1</v>
      </c>
      <c r="G87" s="13" t="s">
        <v>51</v>
      </c>
      <c r="H87" s="318">
        <v>37000</v>
      </c>
      <c r="I87" s="225">
        <f t="shared" si="23"/>
        <v>7400000</v>
      </c>
      <c r="J87" s="6">
        <f t="shared" si="22"/>
        <v>7400000</v>
      </c>
      <c r="K87" s="277"/>
      <c r="U87" s="266">
        <v>35000</v>
      </c>
      <c r="V87" s="266">
        <v>42000</v>
      </c>
      <c r="W87" s="266">
        <v>34000</v>
      </c>
      <c r="X87" s="266"/>
      <c r="Y87" s="266"/>
      <c r="Z87" s="266"/>
      <c r="AA87" s="265">
        <f t="shared" si="19"/>
        <v>37000</v>
      </c>
      <c r="AB87" s="265">
        <f t="shared" si="18"/>
        <v>3559.026084010437</v>
      </c>
      <c r="AC87" s="264">
        <f t="shared" si="21"/>
        <v>6.1717215329660763E-2</v>
      </c>
    </row>
    <row r="88" spans="1:30" s="498" customFormat="1" ht="26.4">
      <c r="A88" s="742"/>
      <c r="B88" s="657"/>
      <c r="C88" s="220" t="s">
        <v>147</v>
      </c>
      <c r="D88" s="220" t="s">
        <v>29</v>
      </c>
      <c r="E88" s="2">
        <v>200</v>
      </c>
      <c r="F88" s="13">
        <v>1</v>
      </c>
      <c r="G88" s="13" t="s">
        <v>51</v>
      </c>
      <c r="H88" s="318">
        <v>47787</v>
      </c>
      <c r="I88" s="225">
        <f t="shared" si="23"/>
        <v>9557400</v>
      </c>
      <c r="J88" s="6">
        <f t="shared" si="22"/>
        <v>9557400</v>
      </c>
      <c r="K88" s="277"/>
      <c r="U88" s="266">
        <v>43800</v>
      </c>
      <c r="V88" s="266">
        <v>52560</v>
      </c>
      <c r="W88" s="266">
        <v>47000</v>
      </c>
      <c r="X88" s="266"/>
      <c r="Y88" s="266"/>
      <c r="Z88" s="266"/>
      <c r="AA88" s="265">
        <f t="shared" si="19"/>
        <v>47786.666666666664</v>
      </c>
      <c r="AB88" s="265">
        <f t="shared" si="18"/>
        <v>3619.257136792331</v>
      </c>
      <c r="AC88" s="264">
        <f t="shared" si="21"/>
        <v>9.7817760453846783E-2</v>
      </c>
    </row>
    <row r="89" spans="1:30" s="498" customFormat="1" ht="28.2" customHeight="1">
      <c r="A89" s="743"/>
      <c r="B89" s="657"/>
      <c r="C89" s="220" t="s">
        <v>148</v>
      </c>
      <c r="D89" s="220" t="s">
        <v>29</v>
      </c>
      <c r="E89" s="2">
        <v>200</v>
      </c>
      <c r="F89" s="13">
        <v>1</v>
      </c>
      <c r="G89" s="13" t="s">
        <v>51</v>
      </c>
      <c r="H89" s="318">
        <v>29533</v>
      </c>
      <c r="I89" s="225">
        <f t="shared" si="23"/>
        <v>5906600</v>
      </c>
      <c r="J89" s="6">
        <f t="shared" si="22"/>
        <v>5906600</v>
      </c>
      <c r="K89" s="277"/>
      <c r="U89" s="266">
        <v>28000</v>
      </c>
      <c r="V89" s="266">
        <v>33600</v>
      </c>
      <c r="W89" s="266">
        <v>27000</v>
      </c>
      <c r="X89" s="266"/>
      <c r="Y89" s="266"/>
      <c r="Z89" s="266"/>
      <c r="AA89" s="265">
        <f t="shared" si="19"/>
        <v>29533.333333333332</v>
      </c>
      <c r="AB89" s="265">
        <f t="shared" si="18"/>
        <v>2904.4027881055954</v>
      </c>
      <c r="AC89" s="264">
        <f t="shared" si="21"/>
        <v>6.0778518166272229E-2</v>
      </c>
    </row>
    <row r="90" spans="1:30" s="498" customFormat="1" ht="13.2">
      <c r="A90" s="19">
        <v>48</v>
      </c>
      <c r="B90" s="19" t="s">
        <v>149</v>
      </c>
      <c r="C90" s="220" t="s">
        <v>150</v>
      </c>
      <c r="D90" s="220">
        <v>110</v>
      </c>
      <c r="E90" s="7">
        <v>2400</v>
      </c>
      <c r="F90" s="19">
        <v>1</v>
      </c>
      <c r="G90" s="19" t="s">
        <v>51</v>
      </c>
      <c r="H90" s="225">
        <v>2213</v>
      </c>
      <c r="I90" s="225">
        <f>H90*E90</f>
        <v>5311200</v>
      </c>
      <c r="J90" s="6">
        <f>I90</f>
        <v>5311200</v>
      </c>
      <c r="K90" s="277"/>
      <c r="U90" s="266">
        <v>2200</v>
      </c>
      <c r="V90" s="266">
        <v>2640</v>
      </c>
      <c r="W90" s="266">
        <v>1800</v>
      </c>
      <c r="X90" s="266"/>
      <c r="Y90" s="266"/>
      <c r="Z90" s="266"/>
      <c r="AA90" s="265">
        <f t="shared" si="19"/>
        <v>2213.3333333333335</v>
      </c>
      <c r="AB90" s="265">
        <f t="shared" si="18"/>
        <v>343.05814214049622</v>
      </c>
      <c r="AC90" s="264">
        <f t="shared" si="21"/>
        <v>1.1615964180829443E-2</v>
      </c>
    </row>
    <row r="91" spans="1:30" s="498" customFormat="1" ht="13.2">
      <c r="A91" s="710" t="s">
        <v>463</v>
      </c>
      <c r="B91" s="711"/>
      <c r="C91" s="711"/>
      <c r="D91" s="711"/>
      <c r="E91" s="711"/>
      <c r="F91" s="711"/>
      <c r="G91" s="711"/>
      <c r="H91" s="712"/>
      <c r="I91" s="320">
        <f>SUM(I81:I90)</f>
        <v>109036983.65000001</v>
      </c>
      <c r="J91" s="121">
        <f>J81+J82+J83+J84+J85+J86+J87+J88+J89+J90</f>
        <v>109036983.65000001</v>
      </c>
      <c r="K91" s="277"/>
      <c r="U91" s="266"/>
      <c r="V91" s="266"/>
      <c r="W91" s="266"/>
      <c r="X91" s="266"/>
      <c r="Y91" s="266"/>
      <c r="Z91" s="266"/>
      <c r="AA91" s="265"/>
      <c r="AB91" s="265"/>
      <c r="AC91" s="264"/>
    </row>
    <row r="92" spans="1:30" s="498" customFormat="1" ht="13.2">
      <c r="A92" s="658" t="s">
        <v>151</v>
      </c>
      <c r="B92" s="645"/>
      <c r="C92" s="645"/>
      <c r="D92" s="645"/>
      <c r="E92" s="645"/>
      <c r="F92" s="645"/>
      <c r="G92" s="645"/>
      <c r="H92" s="645"/>
      <c r="I92" s="645"/>
      <c r="J92" s="659"/>
      <c r="K92" s="277"/>
      <c r="U92" s="725" t="s">
        <v>6</v>
      </c>
      <c r="V92" s="726"/>
      <c r="W92" s="726"/>
      <c r="X92" s="726"/>
      <c r="Y92" s="726"/>
      <c r="Z92" s="726"/>
      <c r="AA92" s="726"/>
      <c r="AB92" s="726"/>
      <c r="AC92" s="727"/>
    </row>
    <row r="93" spans="1:30" s="498" customFormat="1" ht="39.6">
      <c r="A93" s="85" t="s">
        <v>7</v>
      </c>
      <c r="B93" s="85" t="s">
        <v>8</v>
      </c>
      <c r="C93" s="85" t="s">
        <v>9</v>
      </c>
      <c r="D93" s="361" t="s">
        <v>10</v>
      </c>
      <c r="E93" s="85" t="s">
        <v>11</v>
      </c>
      <c r="F93" s="85" t="s">
        <v>12</v>
      </c>
      <c r="G93" s="85" t="s">
        <v>13</v>
      </c>
      <c r="H93" s="340" t="s">
        <v>14</v>
      </c>
      <c r="I93" s="340" t="s">
        <v>15</v>
      </c>
      <c r="J93" s="87" t="s">
        <v>16</v>
      </c>
      <c r="K93" s="277"/>
      <c r="L93" s="498">
        <v>500</v>
      </c>
      <c r="U93" s="461" t="s">
        <v>19</v>
      </c>
      <c r="V93" s="462" t="s">
        <v>20</v>
      </c>
      <c r="W93" s="267" t="s">
        <v>21</v>
      </c>
      <c r="X93" s="267"/>
      <c r="Y93" s="267"/>
      <c r="Z93" s="267"/>
      <c r="AA93" s="522" t="s">
        <v>22</v>
      </c>
      <c r="AB93" s="531" t="s">
        <v>23</v>
      </c>
      <c r="AC93" s="531" t="s">
        <v>24</v>
      </c>
      <c r="AD93" s="498">
        <v>500</v>
      </c>
    </row>
    <row r="94" spans="1:30" s="498" customFormat="1" ht="26.4">
      <c r="A94" s="27">
        <v>49</v>
      </c>
      <c r="B94" s="17" t="s">
        <v>91</v>
      </c>
      <c r="C94" s="19" t="s">
        <v>92</v>
      </c>
      <c r="D94" s="231">
        <v>8</v>
      </c>
      <c r="E94" s="13">
        <v>30</v>
      </c>
      <c r="F94" s="13" t="s">
        <v>29</v>
      </c>
      <c r="G94" s="52" t="s">
        <v>51</v>
      </c>
      <c r="H94" s="225">
        <v>4275</v>
      </c>
      <c r="I94" s="225">
        <f>H94*E94</f>
        <v>128250</v>
      </c>
      <c r="J94" s="6">
        <f>I94</f>
        <v>128250</v>
      </c>
      <c r="K94" s="277"/>
      <c r="U94" s="266">
        <v>3500</v>
      </c>
      <c r="V94" s="266">
        <v>5000</v>
      </c>
      <c r="W94" s="266">
        <v>4325</v>
      </c>
      <c r="X94" s="266"/>
      <c r="Y94" s="266"/>
      <c r="Z94" s="266"/>
      <c r="AA94" s="265">
        <f>AVERAGE(U94,V94,W94)</f>
        <v>4275</v>
      </c>
      <c r="AB94" s="265">
        <f t="shared" ref="AB94:AB110" si="24">_xlfn.STDEV.P(U94,V94,W94)</f>
        <v>613.39220731926491</v>
      </c>
      <c r="AC94" s="264">
        <f>+AB94/AA94</f>
        <v>0.14348355726766432</v>
      </c>
    </row>
    <row r="95" spans="1:30" s="498" customFormat="1" ht="29.25" customHeight="1">
      <c r="A95" s="27">
        <v>50</v>
      </c>
      <c r="B95" s="27" t="s">
        <v>113</v>
      </c>
      <c r="C95" s="220" t="s">
        <v>114</v>
      </c>
      <c r="D95" s="45">
        <v>11</v>
      </c>
      <c r="E95" s="2">
        <v>500</v>
      </c>
      <c r="F95" s="13" t="s">
        <v>29</v>
      </c>
      <c r="G95" s="13" t="s">
        <v>51</v>
      </c>
      <c r="H95" s="222">
        <v>4104</v>
      </c>
      <c r="I95" s="225">
        <f>H95*E95</f>
        <v>2052000</v>
      </c>
      <c r="J95" s="6">
        <f>I95</f>
        <v>2052000</v>
      </c>
      <c r="K95" s="277"/>
      <c r="U95" s="266">
        <v>3960</v>
      </c>
      <c r="V95" s="266">
        <v>4752</v>
      </c>
      <c r="W95" s="266">
        <v>3600</v>
      </c>
      <c r="X95" s="266"/>
      <c r="Y95" s="266"/>
      <c r="Z95" s="266"/>
      <c r="AA95" s="265">
        <f t="shared" ref="AA95:AA110" si="25">AVERAGE(U95,V95,W95)</f>
        <v>4104</v>
      </c>
      <c r="AB95" s="265">
        <f t="shared" si="24"/>
        <v>481.19850373832213</v>
      </c>
      <c r="AC95" s="264">
        <f t="shared" ref="AC95:AC110" si="26">+AB95/AA95</f>
        <v>0.11725109740212528</v>
      </c>
    </row>
    <row r="96" spans="1:30" s="498" customFormat="1" ht="165" customHeight="1">
      <c r="A96" s="27">
        <v>51</v>
      </c>
      <c r="B96" s="27" t="s">
        <v>152</v>
      </c>
      <c r="C96" s="220" t="s">
        <v>153</v>
      </c>
      <c r="D96" s="352" t="s">
        <v>27</v>
      </c>
      <c r="E96" s="2">
        <v>1</v>
      </c>
      <c r="F96" s="13">
        <v>2</v>
      </c>
      <c r="G96" s="13" t="s">
        <v>139</v>
      </c>
      <c r="H96" s="197">
        <v>6560000</v>
      </c>
      <c r="I96" s="225">
        <f>+H96*E96*F96</f>
        <v>13120000</v>
      </c>
      <c r="J96" s="6">
        <f>E96*F96*H96</f>
        <v>13120000</v>
      </c>
      <c r="K96" s="277"/>
      <c r="U96" s="266">
        <v>6360000</v>
      </c>
      <c r="V96" s="266">
        <v>7000000</v>
      </c>
      <c r="W96" s="266">
        <v>6320000</v>
      </c>
      <c r="X96" s="266"/>
      <c r="Y96" s="266"/>
      <c r="Z96" s="266"/>
      <c r="AA96" s="265">
        <f t="shared" si="25"/>
        <v>6560000</v>
      </c>
      <c r="AB96" s="265">
        <f t="shared" si="24"/>
        <v>311555.23854794464</v>
      </c>
      <c r="AC96" s="264">
        <f t="shared" si="26"/>
        <v>4.7493176607918387E-2</v>
      </c>
    </row>
    <row r="97" spans="1:29" s="498" customFormat="1" ht="92.4">
      <c r="A97" s="27">
        <v>52</v>
      </c>
      <c r="B97" s="27" t="s">
        <v>154</v>
      </c>
      <c r="C97" s="220" t="s">
        <v>155</v>
      </c>
      <c r="D97" s="352" t="s">
        <v>27</v>
      </c>
      <c r="E97" s="2">
        <v>1</v>
      </c>
      <c r="F97" s="13">
        <v>2</v>
      </c>
      <c r="G97" s="13" t="s">
        <v>139</v>
      </c>
      <c r="H97" s="197">
        <v>5623333</v>
      </c>
      <c r="I97" s="225">
        <f>+H97*E97*F97</f>
        <v>11246666</v>
      </c>
      <c r="J97" s="6">
        <f t="shared" ref="J97:J110" si="27">E97*F97*H97</f>
        <v>11246666</v>
      </c>
      <c r="K97" s="277"/>
      <c r="U97" s="266">
        <v>5300000</v>
      </c>
      <c r="V97" s="266">
        <v>5840000</v>
      </c>
      <c r="W97" s="266">
        <v>5730000</v>
      </c>
      <c r="X97" s="266"/>
      <c r="Y97" s="266"/>
      <c r="Z97" s="266"/>
      <c r="AA97" s="265">
        <f t="shared" si="25"/>
        <v>5623333.333333333</v>
      </c>
      <c r="AB97" s="265">
        <f t="shared" si="24"/>
        <v>232999.76156401724</v>
      </c>
      <c r="AC97" s="264">
        <f t="shared" si="26"/>
        <v>4.1434456709665189E-2</v>
      </c>
    </row>
    <row r="98" spans="1:29" s="498" customFormat="1" ht="39.6">
      <c r="A98" s="722">
        <v>53</v>
      </c>
      <c r="B98" s="722" t="s">
        <v>156</v>
      </c>
      <c r="C98" s="358" t="s">
        <v>157</v>
      </c>
      <c r="D98" s="45" t="s">
        <v>29</v>
      </c>
      <c r="E98" s="2">
        <v>500</v>
      </c>
      <c r="F98" s="13">
        <v>1</v>
      </c>
      <c r="G98" s="13" t="s">
        <v>51</v>
      </c>
      <c r="H98" s="197">
        <v>87538</v>
      </c>
      <c r="I98" s="225">
        <f t="shared" ref="I98:I104" si="28">+H98*E98</f>
        <v>43769000</v>
      </c>
      <c r="J98" s="6">
        <f t="shared" si="27"/>
        <v>43769000</v>
      </c>
      <c r="K98" s="277"/>
      <c r="U98" s="266">
        <v>82750</v>
      </c>
      <c r="V98" s="266">
        <v>94000</v>
      </c>
      <c r="W98" s="266">
        <v>86000</v>
      </c>
      <c r="X98" s="266"/>
      <c r="Y98" s="266"/>
      <c r="Z98" s="266"/>
      <c r="AA98" s="265">
        <f t="shared" si="25"/>
        <v>87583.333333333328</v>
      </c>
      <c r="AB98" s="265">
        <f t="shared" si="24"/>
        <v>4727.2848678942782</v>
      </c>
      <c r="AC98" s="264">
        <f t="shared" si="26"/>
        <v>5.397470829184714E-2</v>
      </c>
    </row>
    <row r="99" spans="1:29" s="498" customFormat="1" ht="13.2">
      <c r="A99" s="723"/>
      <c r="B99" s="723"/>
      <c r="C99" s="220" t="s">
        <v>158</v>
      </c>
      <c r="D99" s="45" t="s">
        <v>29</v>
      </c>
      <c r="E99" s="2">
        <v>500</v>
      </c>
      <c r="F99" s="13">
        <v>1</v>
      </c>
      <c r="G99" s="13" t="s">
        <v>51</v>
      </c>
      <c r="H99" s="197">
        <v>11142</v>
      </c>
      <c r="I99" s="225">
        <f t="shared" si="28"/>
        <v>5571000</v>
      </c>
      <c r="J99" s="6">
        <f t="shared" si="27"/>
        <v>5571000</v>
      </c>
      <c r="K99" s="277"/>
      <c r="U99" s="266">
        <v>9500</v>
      </c>
      <c r="V99" s="266">
        <v>13000</v>
      </c>
      <c r="W99" s="266">
        <v>10925</v>
      </c>
      <c r="X99" s="266"/>
      <c r="Y99" s="266"/>
      <c r="Z99" s="266"/>
      <c r="AA99" s="265">
        <f t="shared" si="25"/>
        <v>11141.666666666666</v>
      </c>
      <c r="AB99" s="265">
        <f t="shared" si="24"/>
        <v>1437.0591111324854</v>
      </c>
      <c r="AC99" s="264">
        <f t="shared" si="26"/>
        <v>0.12898062328788201</v>
      </c>
    </row>
    <row r="100" spans="1:29" s="498" customFormat="1" ht="13.2">
      <c r="A100" s="723"/>
      <c r="B100" s="723"/>
      <c r="C100" s="220" t="s">
        <v>159</v>
      </c>
      <c r="D100" s="45" t="s">
        <v>29</v>
      </c>
      <c r="E100" s="2">
        <v>500</v>
      </c>
      <c r="F100" s="13">
        <v>1</v>
      </c>
      <c r="G100" s="13" t="s">
        <v>51</v>
      </c>
      <c r="H100" s="197">
        <v>27213</v>
      </c>
      <c r="I100" s="225">
        <f t="shared" si="28"/>
        <v>13606500</v>
      </c>
      <c r="J100" s="6">
        <f>I100</f>
        <v>13606500</v>
      </c>
      <c r="K100" s="277"/>
      <c r="U100" s="266">
        <v>26200</v>
      </c>
      <c r="V100" s="266">
        <v>31440</v>
      </c>
      <c r="W100" s="266">
        <v>24000</v>
      </c>
      <c r="X100" s="266"/>
      <c r="Y100" s="266"/>
      <c r="Z100" s="266"/>
      <c r="AA100" s="265">
        <f t="shared" si="25"/>
        <v>27213.333333333332</v>
      </c>
      <c r="AB100" s="265">
        <f t="shared" si="24"/>
        <v>3120.7406528294246</v>
      </c>
      <c r="AC100" s="264">
        <f t="shared" si="26"/>
        <v>0.114676898070655</v>
      </c>
    </row>
    <row r="101" spans="1:29" s="498" customFormat="1" ht="13.2">
      <c r="A101" s="723"/>
      <c r="B101" s="723"/>
      <c r="C101" s="220" t="s">
        <v>160</v>
      </c>
      <c r="D101" s="45" t="s">
        <v>29</v>
      </c>
      <c r="E101" s="2">
        <v>500</v>
      </c>
      <c r="F101" s="13">
        <v>1</v>
      </c>
      <c r="G101" s="13" t="s">
        <v>51</v>
      </c>
      <c r="H101" s="197">
        <v>14327</v>
      </c>
      <c r="I101" s="225">
        <f t="shared" si="28"/>
        <v>7163500</v>
      </c>
      <c r="J101" s="6">
        <f t="shared" ref="J101:J102" si="29">I101</f>
        <v>7163500</v>
      </c>
      <c r="K101" s="277"/>
      <c r="U101" s="266">
        <v>13400</v>
      </c>
      <c r="V101" s="266">
        <v>16080</v>
      </c>
      <c r="W101" s="266">
        <v>13500</v>
      </c>
      <c r="X101" s="266"/>
      <c r="Y101" s="266"/>
      <c r="Z101" s="266"/>
      <c r="AA101" s="265">
        <f t="shared" si="25"/>
        <v>14326.666666666666</v>
      </c>
      <c r="AB101" s="265">
        <f t="shared" si="24"/>
        <v>1240.4658623096227</v>
      </c>
      <c r="AC101" s="264">
        <f t="shared" si="26"/>
        <v>8.6584401743342684E-2</v>
      </c>
    </row>
    <row r="102" spans="1:29" s="498" customFormat="1" ht="13.2">
      <c r="A102" s="744"/>
      <c r="B102" s="723"/>
      <c r="C102" s="358" t="s">
        <v>161</v>
      </c>
      <c r="D102" s="45" t="s">
        <v>29</v>
      </c>
      <c r="E102" s="2">
        <v>500</v>
      </c>
      <c r="F102" s="13">
        <v>1</v>
      </c>
      <c r="G102" s="13" t="s">
        <v>51</v>
      </c>
      <c r="H102" s="197">
        <v>15900</v>
      </c>
      <c r="I102" s="225">
        <f t="shared" si="28"/>
        <v>7950000</v>
      </c>
      <c r="J102" s="6">
        <f t="shared" si="29"/>
        <v>7950000</v>
      </c>
      <c r="K102" s="277"/>
      <c r="U102" s="266">
        <v>15500</v>
      </c>
      <c r="V102" s="266">
        <v>17000</v>
      </c>
      <c r="W102" s="266">
        <v>15200</v>
      </c>
      <c r="X102" s="266"/>
      <c r="Y102" s="266"/>
      <c r="Z102" s="266"/>
      <c r="AA102" s="265">
        <f t="shared" si="25"/>
        <v>15900</v>
      </c>
      <c r="AB102" s="265">
        <f t="shared" si="24"/>
        <v>787.40078740118111</v>
      </c>
      <c r="AC102" s="264">
        <f t="shared" si="26"/>
        <v>4.9522062100703215E-2</v>
      </c>
    </row>
    <row r="103" spans="1:29" s="498" customFormat="1" ht="62.25" customHeight="1">
      <c r="A103" s="27">
        <v>54</v>
      </c>
      <c r="B103" s="27" t="s">
        <v>55</v>
      </c>
      <c r="C103" s="220" t="s">
        <v>162</v>
      </c>
      <c r="D103" s="45" t="s">
        <v>29</v>
      </c>
      <c r="E103" s="2">
        <v>50</v>
      </c>
      <c r="F103" s="13">
        <v>2</v>
      </c>
      <c r="G103" s="13" t="s">
        <v>163</v>
      </c>
      <c r="H103" s="197">
        <f>250000/F103</f>
        <v>125000</v>
      </c>
      <c r="I103" s="225">
        <f>+H103*E103*F103</f>
        <v>12500000</v>
      </c>
      <c r="J103" s="6">
        <f>I103</f>
        <v>12500000</v>
      </c>
      <c r="K103" s="277"/>
      <c r="U103" s="265">
        <v>0</v>
      </c>
      <c r="V103" s="265">
        <v>0</v>
      </c>
      <c r="W103" s="265">
        <v>0</v>
      </c>
      <c r="X103" s="265"/>
      <c r="Y103" s="265"/>
      <c r="Z103" s="265"/>
      <c r="AA103" s="265">
        <f t="shared" si="25"/>
        <v>0</v>
      </c>
      <c r="AB103" s="265">
        <f t="shared" si="24"/>
        <v>0</v>
      </c>
      <c r="AC103" s="264">
        <v>0</v>
      </c>
    </row>
    <row r="104" spans="1:29" s="498" customFormat="1" ht="111.75" customHeight="1">
      <c r="A104" s="27">
        <v>55</v>
      </c>
      <c r="B104" s="27" t="s">
        <v>164</v>
      </c>
      <c r="C104" s="220" t="s">
        <v>165</v>
      </c>
      <c r="D104" s="45" t="s">
        <v>29</v>
      </c>
      <c r="E104" s="2">
        <v>25</v>
      </c>
      <c r="F104" s="13" t="s">
        <v>166</v>
      </c>
      <c r="G104" s="13" t="s">
        <v>167</v>
      </c>
      <c r="H104" s="197">
        <v>516667</v>
      </c>
      <c r="I104" s="225">
        <f t="shared" si="28"/>
        <v>12916675</v>
      </c>
      <c r="J104" s="6">
        <f>I104</f>
        <v>12916675</v>
      </c>
      <c r="K104" s="277"/>
      <c r="U104" s="266">
        <v>450000</v>
      </c>
      <c r="V104" s="266">
        <v>540000</v>
      </c>
      <c r="W104" s="266">
        <v>560000</v>
      </c>
      <c r="X104" s="266"/>
      <c r="Y104" s="266"/>
      <c r="Z104" s="266"/>
      <c r="AA104" s="265">
        <f t="shared" si="25"/>
        <v>516666.66666666669</v>
      </c>
      <c r="AB104" s="265">
        <f t="shared" si="24"/>
        <v>47842.333648024411</v>
      </c>
      <c r="AC104" s="264">
        <f t="shared" si="26"/>
        <v>9.2598065125208531E-2</v>
      </c>
    </row>
    <row r="105" spans="1:29" s="498" customFormat="1" ht="47.25" customHeight="1">
      <c r="A105" s="27">
        <v>56</v>
      </c>
      <c r="B105" s="27" t="s">
        <v>168</v>
      </c>
      <c r="C105" s="4" t="s">
        <v>169</v>
      </c>
      <c r="D105" s="45" t="s">
        <v>55</v>
      </c>
      <c r="E105" s="2">
        <v>1</v>
      </c>
      <c r="F105" s="13">
        <v>25</v>
      </c>
      <c r="G105" s="13" t="s">
        <v>51</v>
      </c>
      <c r="H105" s="197">
        <v>400000</v>
      </c>
      <c r="I105" s="225">
        <f>+H105*E105*F105</f>
        <v>10000000</v>
      </c>
      <c r="J105" s="6">
        <f>E105*F105*H105</f>
        <v>10000000</v>
      </c>
      <c r="K105" s="277"/>
      <c r="U105" s="265">
        <v>0</v>
      </c>
      <c r="V105" s="265">
        <v>0</v>
      </c>
      <c r="W105" s="265">
        <v>0</v>
      </c>
      <c r="X105" s="265"/>
      <c r="Y105" s="265"/>
      <c r="Z105" s="265"/>
      <c r="AA105" s="265">
        <f t="shared" si="25"/>
        <v>0</v>
      </c>
      <c r="AB105" s="265">
        <f t="shared" si="24"/>
        <v>0</v>
      </c>
      <c r="AC105" s="264">
        <v>0</v>
      </c>
    </row>
    <row r="106" spans="1:29" s="498" customFormat="1" ht="39.6">
      <c r="A106" s="27">
        <v>57</v>
      </c>
      <c r="B106" s="27" t="s">
        <v>55</v>
      </c>
      <c r="C106" s="4" t="s">
        <v>170</v>
      </c>
      <c r="D106" s="45" t="s">
        <v>55</v>
      </c>
      <c r="E106" s="2">
        <v>25</v>
      </c>
      <c r="F106" s="13" t="s">
        <v>29</v>
      </c>
      <c r="G106" s="13" t="s">
        <v>171</v>
      </c>
      <c r="H106" s="197">
        <v>44500</v>
      </c>
      <c r="I106" s="225">
        <f>H106*E106</f>
        <v>1112500</v>
      </c>
      <c r="J106" s="6">
        <f>E106*H106</f>
        <v>1112500</v>
      </c>
      <c r="K106" s="277"/>
      <c r="U106" s="265">
        <v>0</v>
      </c>
      <c r="V106" s="265">
        <v>0</v>
      </c>
      <c r="W106" s="265">
        <v>0</v>
      </c>
      <c r="X106" s="265"/>
      <c r="Y106" s="265"/>
      <c r="Z106" s="265"/>
      <c r="AA106" s="265">
        <f t="shared" si="25"/>
        <v>0</v>
      </c>
      <c r="AB106" s="265">
        <f t="shared" si="24"/>
        <v>0</v>
      </c>
      <c r="AC106" s="264">
        <v>0</v>
      </c>
    </row>
    <row r="107" spans="1:29" s="498" customFormat="1" ht="13.2">
      <c r="A107" s="27">
        <v>58</v>
      </c>
      <c r="B107" s="721" t="s">
        <v>172</v>
      </c>
      <c r="C107" s="220" t="s">
        <v>173</v>
      </c>
      <c r="D107" s="45" t="s">
        <v>29</v>
      </c>
      <c r="E107" s="2">
        <v>500</v>
      </c>
      <c r="F107" s="13">
        <v>1</v>
      </c>
      <c r="G107" s="13" t="s">
        <v>51</v>
      </c>
      <c r="H107" s="197">
        <v>43662</v>
      </c>
      <c r="I107" s="225">
        <f>+H107*E107</f>
        <v>21831000</v>
      </c>
      <c r="J107" s="6">
        <f t="shared" si="27"/>
        <v>21831000</v>
      </c>
      <c r="K107" s="277"/>
      <c r="U107" s="266">
        <v>39100</v>
      </c>
      <c r="V107" s="266">
        <v>46920</v>
      </c>
      <c r="W107" s="266">
        <v>44965</v>
      </c>
      <c r="X107" s="266"/>
      <c r="Y107" s="266"/>
      <c r="Z107" s="266"/>
      <c r="AA107" s="265">
        <f t="shared" si="25"/>
        <v>43661.666666666664</v>
      </c>
      <c r="AB107" s="265">
        <f t="shared" si="24"/>
        <v>3322.8610496912984</v>
      </c>
      <c r="AC107" s="264">
        <f t="shared" si="26"/>
        <v>7.6104768859593816E-2</v>
      </c>
    </row>
    <row r="108" spans="1:29" s="498" customFormat="1" ht="13.2">
      <c r="A108" s="27">
        <v>59</v>
      </c>
      <c r="B108" s="721"/>
      <c r="C108" s="220" t="s">
        <v>174</v>
      </c>
      <c r="D108" s="45" t="s">
        <v>29</v>
      </c>
      <c r="E108" s="2">
        <v>500</v>
      </c>
      <c r="F108" s="13">
        <v>1</v>
      </c>
      <c r="G108" s="13" t="s">
        <v>51</v>
      </c>
      <c r="H108" s="197">
        <v>4827</v>
      </c>
      <c r="I108" s="225">
        <f>+H108*E108</f>
        <v>2413500</v>
      </c>
      <c r="J108" s="6">
        <f t="shared" si="27"/>
        <v>2413500</v>
      </c>
      <c r="K108" s="277"/>
      <c r="U108" s="266">
        <v>4500</v>
      </c>
      <c r="V108" s="266">
        <v>5400</v>
      </c>
      <c r="W108" s="266">
        <v>4580</v>
      </c>
      <c r="X108" s="266"/>
      <c r="Y108" s="266"/>
      <c r="Z108" s="266"/>
      <c r="AA108" s="265">
        <f t="shared" si="25"/>
        <v>4826.666666666667</v>
      </c>
      <c r="AB108" s="265">
        <f t="shared" si="24"/>
        <v>406.72130780452386</v>
      </c>
      <c r="AC108" s="264">
        <f t="shared" si="26"/>
        <v>8.4265464324141684E-2</v>
      </c>
    </row>
    <row r="109" spans="1:29" s="498" customFormat="1" ht="39.6">
      <c r="A109" s="722">
        <v>60</v>
      </c>
      <c r="B109" s="721"/>
      <c r="C109" s="220" t="s">
        <v>175</v>
      </c>
      <c r="D109" s="363">
        <v>26</v>
      </c>
      <c r="E109" s="2">
        <v>500</v>
      </c>
      <c r="F109" s="13">
        <v>1</v>
      </c>
      <c r="G109" s="13" t="s">
        <v>51</v>
      </c>
      <c r="H109" s="197">
        <v>28228</v>
      </c>
      <c r="I109" s="225">
        <f>+H109*E109</f>
        <v>14114000</v>
      </c>
      <c r="J109" s="6">
        <f t="shared" si="27"/>
        <v>14114000</v>
      </c>
      <c r="K109" s="277"/>
      <c r="U109" s="266">
        <v>26220</v>
      </c>
      <c r="V109" s="266">
        <v>31464</v>
      </c>
      <c r="W109" s="266">
        <v>27000</v>
      </c>
      <c r="X109" s="266"/>
      <c r="Y109" s="266"/>
      <c r="Z109" s="266"/>
      <c r="AA109" s="265">
        <f t="shared" si="25"/>
        <v>28228</v>
      </c>
      <c r="AB109" s="265">
        <f t="shared" si="24"/>
        <v>2310.2484714852644</v>
      </c>
      <c r="AC109" s="264">
        <f t="shared" si="26"/>
        <v>8.1842442662791004E-2</v>
      </c>
    </row>
    <row r="110" spans="1:29" s="498" customFormat="1" ht="39.6">
      <c r="A110" s="745"/>
      <c r="B110" s="721"/>
      <c r="C110" s="220" t="s">
        <v>176</v>
      </c>
      <c r="D110" s="363">
        <v>38</v>
      </c>
      <c r="E110" s="2">
        <v>500</v>
      </c>
      <c r="F110" s="13">
        <v>1</v>
      </c>
      <c r="G110" s="13" t="s">
        <v>51</v>
      </c>
      <c r="H110" s="197">
        <v>13000</v>
      </c>
      <c r="I110" s="225">
        <f>+H110*E110</f>
        <v>6500000</v>
      </c>
      <c r="J110" s="6">
        <f t="shared" si="27"/>
        <v>6500000</v>
      </c>
      <c r="K110" s="277"/>
      <c r="U110" s="266">
        <v>11000</v>
      </c>
      <c r="V110" s="266">
        <v>15000</v>
      </c>
      <c r="W110" s="266">
        <v>13000</v>
      </c>
      <c r="X110" s="266"/>
      <c r="Y110" s="266"/>
      <c r="Z110" s="266"/>
      <c r="AA110" s="265">
        <f t="shared" si="25"/>
        <v>13000</v>
      </c>
      <c r="AB110" s="265">
        <f t="shared" si="24"/>
        <v>1632.9931618554519</v>
      </c>
      <c r="AC110" s="264">
        <f t="shared" si="26"/>
        <v>0.12561485860426552</v>
      </c>
    </row>
    <row r="111" spans="1:29" s="498" customFormat="1" ht="13.2">
      <c r="A111" s="595" t="s">
        <v>464</v>
      </c>
      <c r="B111" s="596"/>
      <c r="C111" s="596"/>
      <c r="D111" s="711"/>
      <c r="E111" s="596"/>
      <c r="F111" s="596"/>
      <c r="G111" s="596"/>
      <c r="H111" s="597" t="s">
        <v>177</v>
      </c>
      <c r="I111" s="320">
        <f>SUM(I94:I110)</f>
        <v>185994591</v>
      </c>
      <c r="J111" s="121">
        <f>SUM(J94:J110)</f>
        <v>185994591</v>
      </c>
      <c r="K111" s="277"/>
      <c r="U111" s="266"/>
      <c r="V111" s="266"/>
      <c r="W111" s="266"/>
      <c r="X111" s="266"/>
      <c r="Y111" s="266"/>
      <c r="Z111" s="266"/>
      <c r="AA111" s="265"/>
      <c r="AB111" s="265"/>
      <c r="AC111" s="264"/>
    </row>
    <row r="112" spans="1:29" s="498" customFormat="1" ht="13.2">
      <c r="A112" s="716" t="s">
        <v>178</v>
      </c>
      <c r="B112" s="717"/>
      <c r="C112" s="717"/>
      <c r="D112" s="717"/>
      <c r="E112" s="717"/>
      <c r="F112" s="717"/>
      <c r="G112" s="717"/>
      <c r="H112" s="717"/>
      <c r="I112" s="717"/>
      <c r="J112" s="718"/>
      <c r="K112" s="277"/>
      <c r="U112" s="725" t="s">
        <v>6</v>
      </c>
      <c r="V112" s="726"/>
      <c r="W112" s="726"/>
      <c r="X112" s="726"/>
      <c r="Y112" s="726"/>
      <c r="Z112" s="726"/>
      <c r="AA112" s="726"/>
      <c r="AB112" s="726"/>
      <c r="AC112" s="727"/>
    </row>
    <row r="113" spans="1:30" s="498" customFormat="1" ht="39.6">
      <c r="A113" s="85" t="s">
        <v>7</v>
      </c>
      <c r="B113" s="85" t="s">
        <v>8</v>
      </c>
      <c r="C113" s="85" t="s">
        <v>9</v>
      </c>
      <c r="D113" s="361" t="s">
        <v>10</v>
      </c>
      <c r="E113" s="85" t="s">
        <v>11</v>
      </c>
      <c r="F113" s="85" t="s">
        <v>12</v>
      </c>
      <c r="G113" s="85" t="s">
        <v>13</v>
      </c>
      <c r="H113" s="321" t="s">
        <v>14</v>
      </c>
      <c r="I113" s="321" t="s">
        <v>15</v>
      </c>
      <c r="J113" s="88" t="s">
        <v>16</v>
      </c>
      <c r="K113" s="277"/>
      <c r="L113" s="498">
        <v>300</v>
      </c>
      <c r="U113" s="269" t="s">
        <v>19</v>
      </c>
      <c r="V113" s="462" t="s">
        <v>20</v>
      </c>
      <c r="W113" s="267" t="s">
        <v>21</v>
      </c>
      <c r="X113" s="267"/>
      <c r="Y113" s="267"/>
      <c r="Z113" s="267"/>
      <c r="AA113" s="522" t="s">
        <v>22</v>
      </c>
      <c r="AB113" s="531" t="s">
        <v>23</v>
      </c>
      <c r="AC113" s="531" t="s">
        <v>24</v>
      </c>
      <c r="AD113" s="571">
        <v>150</v>
      </c>
    </row>
    <row r="114" spans="1:30" s="498" customFormat="1" ht="163.5" customHeight="1">
      <c r="A114" s="27">
        <v>61</v>
      </c>
      <c r="B114" s="45" t="s">
        <v>179</v>
      </c>
      <c r="C114" s="220" t="s">
        <v>180</v>
      </c>
      <c r="D114" s="352" t="s">
        <v>27</v>
      </c>
      <c r="E114" s="2">
        <v>2</v>
      </c>
      <c r="F114" s="13">
        <v>1</v>
      </c>
      <c r="G114" s="13" t="s">
        <v>97</v>
      </c>
      <c r="H114" s="222">
        <v>183667</v>
      </c>
      <c r="I114" s="225">
        <f t="shared" ref="I114:I123" si="30">+H114*E114*F114</f>
        <v>367334</v>
      </c>
      <c r="J114" s="6">
        <f>E114*F114*H114</f>
        <v>367334</v>
      </c>
      <c r="K114" s="277"/>
      <c r="U114" s="265">
        <v>186000</v>
      </c>
      <c r="V114" s="265">
        <v>185000</v>
      </c>
      <c r="W114" s="265">
        <v>180000</v>
      </c>
      <c r="X114" s="265"/>
      <c r="Y114" s="265"/>
      <c r="Z114" s="265"/>
      <c r="AA114" s="265">
        <f t="shared" ref="AA114:AA118" si="31">AVERAGE(U114,V114,W114)</f>
        <v>183666.66666666666</v>
      </c>
      <c r="AB114" s="265">
        <f t="shared" ref="AB114:AB132" si="32">_xlfn.STDEV.P(U114,V114,W114)</f>
        <v>2624.6692913372704</v>
      </c>
      <c r="AC114" s="264">
        <f>+AB114/AA114</f>
        <v>1.4290395415629422E-2</v>
      </c>
    </row>
    <row r="115" spans="1:30" s="498" customFormat="1" ht="92.1" customHeight="1">
      <c r="A115" s="27">
        <v>62</v>
      </c>
      <c r="B115" s="27" t="s">
        <v>181</v>
      </c>
      <c r="C115" s="220" t="s">
        <v>182</v>
      </c>
      <c r="D115" s="352" t="s">
        <v>27</v>
      </c>
      <c r="E115" s="2">
        <v>4</v>
      </c>
      <c r="F115" s="13">
        <v>1</v>
      </c>
      <c r="G115" s="13" t="s">
        <v>97</v>
      </c>
      <c r="H115" s="197">
        <v>96000</v>
      </c>
      <c r="I115" s="225">
        <f t="shared" si="30"/>
        <v>384000</v>
      </c>
      <c r="J115" s="6">
        <f t="shared" ref="J115:J120" si="33">E115*F115*H115</f>
        <v>384000</v>
      </c>
      <c r="K115" s="277"/>
      <c r="U115" s="266">
        <v>95000</v>
      </c>
      <c r="V115" s="266">
        <v>98000</v>
      </c>
      <c r="W115" s="266">
        <v>95000</v>
      </c>
      <c r="X115" s="266"/>
      <c r="Y115" s="266"/>
      <c r="Z115" s="266"/>
      <c r="AA115" s="265">
        <f t="shared" si="31"/>
        <v>96000</v>
      </c>
      <c r="AB115" s="265">
        <f t="shared" si="32"/>
        <v>1414.2135623730951</v>
      </c>
      <c r="AC115" s="264">
        <f t="shared" ref="AC115:AC123" si="34">+AB115/AA115</f>
        <v>1.473139127471974E-2</v>
      </c>
    </row>
    <row r="116" spans="1:30" s="498" customFormat="1" ht="138" customHeight="1">
      <c r="A116" s="27">
        <v>63</v>
      </c>
      <c r="B116" s="27" t="s">
        <v>183</v>
      </c>
      <c r="C116" s="220" t="s">
        <v>184</v>
      </c>
      <c r="D116" s="363" t="s">
        <v>29</v>
      </c>
      <c r="E116" s="2">
        <v>4</v>
      </c>
      <c r="F116" s="13">
        <v>1</v>
      </c>
      <c r="G116" s="13" t="s">
        <v>51</v>
      </c>
      <c r="H116" s="197">
        <v>840000</v>
      </c>
      <c r="I116" s="225">
        <f t="shared" si="30"/>
        <v>3360000</v>
      </c>
      <c r="J116" s="6">
        <f t="shared" si="33"/>
        <v>3360000</v>
      </c>
      <c r="K116" s="277"/>
      <c r="U116" s="266">
        <v>790000</v>
      </c>
      <c r="V116" s="266">
        <v>830000</v>
      </c>
      <c r="W116" s="266">
        <v>900000</v>
      </c>
      <c r="X116" s="266"/>
      <c r="Y116" s="266"/>
      <c r="Z116" s="266"/>
      <c r="AA116" s="265">
        <f t="shared" si="31"/>
        <v>840000</v>
      </c>
      <c r="AB116" s="265">
        <f t="shared" si="32"/>
        <v>45460.605656619518</v>
      </c>
      <c r="AC116" s="264">
        <f t="shared" si="34"/>
        <v>5.4119768638832763E-2</v>
      </c>
    </row>
    <row r="117" spans="1:30" s="498" customFormat="1" ht="45" customHeight="1">
      <c r="A117" s="27">
        <v>64</v>
      </c>
      <c r="B117" s="27" t="s">
        <v>185</v>
      </c>
      <c r="C117" s="220" t="s">
        <v>186</v>
      </c>
      <c r="D117" s="45">
        <v>100</v>
      </c>
      <c r="E117" s="2">
        <v>300</v>
      </c>
      <c r="F117" s="13">
        <v>1</v>
      </c>
      <c r="G117" s="13" t="s">
        <v>51</v>
      </c>
      <c r="H117" s="197">
        <v>22500</v>
      </c>
      <c r="I117" s="225">
        <f t="shared" si="30"/>
        <v>6750000</v>
      </c>
      <c r="J117" s="6">
        <f t="shared" si="33"/>
        <v>6750000</v>
      </c>
      <c r="K117" s="277"/>
      <c r="U117" s="266">
        <v>21500</v>
      </c>
      <c r="V117" s="266">
        <v>24000</v>
      </c>
      <c r="W117" s="266">
        <v>22000</v>
      </c>
      <c r="X117" s="266"/>
      <c r="Y117" s="266"/>
      <c r="Z117" s="266"/>
      <c r="AA117" s="265">
        <f t="shared" si="31"/>
        <v>22500</v>
      </c>
      <c r="AB117" s="265">
        <f t="shared" si="32"/>
        <v>1080.1234497346434</v>
      </c>
      <c r="AC117" s="264">
        <f t="shared" si="34"/>
        <v>4.8005486654873038E-2</v>
      </c>
    </row>
    <row r="118" spans="1:30" s="498" customFormat="1" ht="51" customHeight="1">
      <c r="A118" s="27">
        <v>65</v>
      </c>
      <c r="B118" s="27" t="s">
        <v>187</v>
      </c>
      <c r="C118" s="220" t="s">
        <v>188</v>
      </c>
      <c r="D118" s="45">
        <v>104</v>
      </c>
      <c r="E118" s="2">
        <v>150</v>
      </c>
      <c r="F118" s="13">
        <v>1</v>
      </c>
      <c r="G118" s="13" t="s">
        <v>51</v>
      </c>
      <c r="H118" s="197">
        <v>24008</v>
      </c>
      <c r="I118" s="225">
        <f t="shared" si="30"/>
        <v>3601200</v>
      </c>
      <c r="J118" s="6">
        <f t="shared" si="33"/>
        <v>3601200</v>
      </c>
      <c r="K118" s="277"/>
      <c r="U118" s="266">
        <v>21500</v>
      </c>
      <c r="V118" s="266">
        <v>25800</v>
      </c>
      <c r="W118" s="266">
        <v>24725</v>
      </c>
      <c r="X118" s="266"/>
      <c r="Y118" s="266"/>
      <c r="Z118" s="266"/>
      <c r="AA118" s="265">
        <f t="shared" si="31"/>
        <v>24008.333333333332</v>
      </c>
      <c r="AB118" s="265">
        <f t="shared" si="32"/>
        <v>1827.1486590374147</v>
      </c>
      <c r="AC118" s="264">
        <f t="shared" si="34"/>
        <v>7.6104768859593816E-2</v>
      </c>
    </row>
    <row r="119" spans="1:30" s="498" customFormat="1" ht="87.75" customHeight="1">
      <c r="A119" s="27">
        <v>66</v>
      </c>
      <c r="B119" s="73" t="s">
        <v>189</v>
      </c>
      <c r="C119" s="220" t="s">
        <v>190</v>
      </c>
      <c r="D119" s="45">
        <v>106</v>
      </c>
      <c r="E119" s="2">
        <v>150</v>
      </c>
      <c r="F119" s="13">
        <v>1</v>
      </c>
      <c r="G119" s="13" t="s">
        <v>51</v>
      </c>
      <c r="H119" s="197">
        <v>24008</v>
      </c>
      <c r="I119" s="225">
        <f t="shared" si="30"/>
        <v>3601200</v>
      </c>
      <c r="J119" s="6">
        <f t="shared" si="33"/>
        <v>3601200</v>
      </c>
      <c r="K119" s="277"/>
      <c r="U119" s="266">
        <v>21500</v>
      </c>
      <c r="V119" s="266">
        <v>25800</v>
      </c>
      <c r="W119" s="266">
        <v>24725</v>
      </c>
      <c r="X119" s="266"/>
      <c r="Y119" s="266"/>
      <c r="Z119" s="266"/>
      <c r="AA119" s="265">
        <f>AVERAGE(U119,V119,W119)</f>
        <v>24008.333333333332</v>
      </c>
      <c r="AB119" s="265">
        <f t="shared" si="32"/>
        <v>1827.1486590374147</v>
      </c>
      <c r="AC119" s="264">
        <f t="shared" si="34"/>
        <v>7.6104768859593816E-2</v>
      </c>
    </row>
    <row r="120" spans="1:30" s="498" customFormat="1" ht="66.75" customHeight="1">
      <c r="A120" s="27">
        <v>67</v>
      </c>
      <c r="B120" s="110" t="s">
        <v>191</v>
      </c>
      <c r="C120" s="474" t="s">
        <v>192</v>
      </c>
      <c r="D120" s="247" t="s">
        <v>29</v>
      </c>
      <c r="E120" s="26">
        <v>1</v>
      </c>
      <c r="F120" s="32">
        <v>1</v>
      </c>
      <c r="G120" s="32" t="s">
        <v>166</v>
      </c>
      <c r="H120" s="224">
        <v>1790000</v>
      </c>
      <c r="I120" s="225">
        <f t="shared" si="30"/>
        <v>1790000</v>
      </c>
      <c r="J120" s="6">
        <f t="shared" si="33"/>
        <v>1790000</v>
      </c>
      <c r="K120" s="277"/>
      <c r="U120" s="266">
        <v>1770000</v>
      </c>
      <c r="V120" s="266">
        <v>1900000</v>
      </c>
      <c r="W120" s="266">
        <v>1700000</v>
      </c>
      <c r="X120" s="266"/>
      <c r="Y120" s="266"/>
      <c r="Z120" s="266"/>
      <c r="AA120" s="265">
        <f>AVERAGE(U120,V120,W120)</f>
        <v>1790000</v>
      </c>
      <c r="AB120" s="265">
        <f t="shared" si="32"/>
        <v>82865.352631040354</v>
      </c>
      <c r="AC120" s="264">
        <f t="shared" si="34"/>
        <v>4.6293493089966678E-2</v>
      </c>
    </row>
    <row r="121" spans="1:30" s="498" customFormat="1" ht="132">
      <c r="A121" s="27">
        <v>68</v>
      </c>
      <c r="B121" s="27" t="s">
        <v>193</v>
      </c>
      <c r="C121" s="45" t="s">
        <v>194</v>
      </c>
      <c r="D121" s="45" t="s">
        <v>29</v>
      </c>
      <c r="E121" s="166">
        <v>1</v>
      </c>
      <c r="F121" s="167">
        <v>1</v>
      </c>
      <c r="G121" s="167" t="s">
        <v>97</v>
      </c>
      <c r="H121" s="230">
        <v>7583333</v>
      </c>
      <c r="I121" s="230">
        <f t="shared" si="30"/>
        <v>7583333</v>
      </c>
      <c r="J121" s="168">
        <f>E121*F121*H121</f>
        <v>7583333</v>
      </c>
      <c r="K121" s="277"/>
      <c r="L121" s="24"/>
      <c r="M121" s="24"/>
      <c r="N121" s="24"/>
      <c r="O121" s="24"/>
      <c r="P121" s="24"/>
      <c r="Q121" s="24"/>
      <c r="R121" s="24"/>
      <c r="S121" s="24"/>
      <c r="T121" s="24"/>
      <c r="U121" s="265">
        <v>7500000</v>
      </c>
      <c r="V121" s="265">
        <v>7750000</v>
      </c>
      <c r="W121" s="265">
        <v>7500000</v>
      </c>
      <c r="X121" s="265"/>
      <c r="Y121" s="265"/>
      <c r="Z121" s="265"/>
      <c r="AA121" s="265">
        <f>AVERAGE(U121,V121,W121)</f>
        <v>7583333.333333333</v>
      </c>
      <c r="AB121" s="265">
        <f t="shared" si="32"/>
        <v>117851.13019775793</v>
      </c>
      <c r="AC121" s="264">
        <f t="shared" si="34"/>
        <v>1.554080837772632E-2</v>
      </c>
    </row>
    <row r="122" spans="1:30" s="498" customFormat="1" ht="52.8">
      <c r="A122" s="27">
        <v>69</v>
      </c>
      <c r="B122" s="27" t="s">
        <v>195</v>
      </c>
      <c r="C122" s="45" t="s">
        <v>196</v>
      </c>
      <c r="D122" s="45" t="s">
        <v>29</v>
      </c>
      <c r="E122" s="166">
        <v>1</v>
      </c>
      <c r="F122" s="167">
        <v>1</v>
      </c>
      <c r="G122" s="167" t="s">
        <v>97</v>
      </c>
      <c r="H122" s="230">
        <v>4850000</v>
      </c>
      <c r="I122" s="230">
        <f t="shared" si="30"/>
        <v>4850000</v>
      </c>
      <c r="J122" s="168">
        <f>E122*F122*H122</f>
        <v>4850000</v>
      </c>
      <c r="K122" s="277"/>
      <c r="L122" s="24"/>
      <c r="M122" s="24"/>
      <c r="N122" s="24"/>
      <c r="O122" s="24"/>
      <c r="P122" s="24"/>
      <c r="Q122" s="24"/>
      <c r="R122" s="24"/>
      <c r="S122" s="24"/>
      <c r="T122" s="24"/>
      <c r="U122" s="265">
        <v>4500000</v>
      </c>
      <c r="V122" s="265">
        <v>5150000</v>
      </c>
      <c r="W122" s="265">
        <v>4900000</v>
      </c>
      <c r="X122" s="265"/>
      <c r="Y122" s="265"/>
      <c r="Z122" s="265"/>
      <c r="AA122" s="265">
        <f>AVERAGE(U122,V122,W122)</f>
        <v>4850000</v>
      </c>
      <c r="AB122" s="265">
        <f t="shared" si="32"/>
        <v>267706.30673681683</v>
      </c>
      <c r="AC122" s="264">
        <f t="shared" si="34"/>
        <v>5.5197176646766356E-2</v>
      </c>
    </row>
    <row r="123" spans="1:30" s="498" customFormat="1" ht="39.6">
      <c r="A123" s="27">
        <v>70</v>
      </c>
      <c r="B123" s="27" t="s">
        <v>197</v>
      </c>
      <c r="C123" s="45" t="s">
        <v>198</v>
      </c>
      <c r="D123" s="45" t="s">
        <v>29</v>
      </c>
      <c r="E123" s="166">
        <v>1</v>
      </c>
      <c r="F123" s="167">
        <v>1</v>
      </c>
      <c r="G123" s="167" t="s">
        <v>97</v>
      </c>
      <c r="H123" s="230">
        <v>8453667</v>
      </c>
      <c r="I123" s="230">
        <f t="shared" si="30"/>
        <v>8453667</v>
      </c>
      <c r="J123" s="168">
        <f>E123*F123*H123</f>
        <v>8453667</v>
      </c>
      <c r="K123" s="277"/>
      <c r="U123" s="266">
        <v>7950000</v>
      </c>
      <c r="V123" s="266">
        <v>8970000</v>
      </c>
      <c r="W123" s="266">
        <v>8441000</v>
      </c>
      <c r="X123" s="266"/>
      <c r="Y123" s="266"/>
      <c r="Z123" s="266"/>
      <c r="AA123" s="265">
        <f>AVERAGE(U123,V123,W123)</f>
        <v>8453666.666666666</v>
      </c>
      <c r="AB123" s="265">
        <f t="shared" si="32"/>
        <v>416509.57038490992</v>
      </c>
      <c r="AC123" s="264">
        <f t="shared" si="34"/>
        <v>4.9269694063906383E-2</v>
      </c>
    </row>
    <row r="124" spans="1:30" s="498" customFormat="1" ht="13.2">
      <c r="A124" s="710" t="s">
        <v>465</v>
      </c>
      <c r="B124" s="711"/>
      <c r="C124" s="711"/>
      <c r="D124" s="711"/>
      <c r="E124" s="711"/>
      <c r="F124" s="711"/>
      <c r="G124" s="711"/>
      <c r="H124" s="712"/>
      <c r="I124" s="322">
        <f>SUM(I114:I123)</f>
        <v>40740734</v>
      </c>
      <c r="J124" s="237">
        <f>SUM(J114:J123)</f>
        <v>40740734</v>
      </c>
      <c r="K124" s="277"/>
      <c r="U124" s="266"/>
      <c r="V124" s="266"/>
      <c r="W124" s="266"/>
      <c r="X124" s="266"/>
      <c r="Y124" s="266"/>
      <c r="Z124" s="266"/>
      <c r="AA124" s="265"/>
      <c r="AB124" s="265"/>
      <c r="AC124" s="264"/>
    </row>
    <row r="125" spans="1:30" ht="24" customHeight="1">
      <c r="A125" s="724" t="s">
        <v>199</v>
      </c>
      <c r="B125" s="717"/>
      <c r="C125" s="717"/>
      <c r="D125" s="717"/>
      <c r="E125" s="717"/>
      <c r="F125" s="717"/>
      <c r="G125" s="717"/>
      <c r="H125" s="717"/>
      <c r="I125" s="717"/>
      <c r="J125" s="718"/>
      <c r="U125" s="725" t="s">
        <v>6</v>
      </c>
      <c r="V125" s="726"/>
      <c r="W125" s="726"/>
      <c r="X125" s="726"/>
      <c r="Y125" s="726"/>
      <c r="Z125" s="726"/>
      <c r="AA125" s="726"/>
      <c r="AB125" s="726"/>
      <c r="AC125" s="727"/>
    </row>
    <row r="126" spans="1:30" ht="39.6">
      <c r="A126" s="89" t="s">
        <v>7</v>
      </c>
      <c r="B126" s="90" t="s">
        <v>8</v>
      </c>
      <c r="C126" s="90" t="s">
        <v>9</v>
      </c>
      <c r="D126" s="364" t="s">
        <v>10</v>
      </c>
      <c r="E126" s="90" t="s">
        <v>11</v>
      </c>
      <c r="F126" s="90" t="s">
        <v>12</v>
      </c>
      <c r="G126" s="89" t="s">
        <v>13</v>
      </c>
      <c r="H126" s="325" t="s">
        <v>14</v>
      </c>
      <c r="I126" s="323" t="s">
        <v>15</v>
      </c>
      <c r="J126" s="175" t="s">
        <v>16</v>
      </c>
      <c r="L126" s="24">
        <v>100</v>
      </c>
      <c r="U126" s="269" t="s">
        <v>19</v>
      </c>
      <c r="V126" s="462" t="s">
        <v>20</v>
      </c>
      <c r="W126" s="267" t="s">
        <v>21</v>
      </c>
      <c r="X126" s="267"/>
      <c r="Y126" s="267"/>
      <c r="Z126" s="267"/>
      <c r="AA126" s="522" t="s">
        <v>22</v>
      </c>
      <c r="AB126" s="531" t="s">
        <v>23</v>
      </c>
      <c r="AC126" s="531" t="s">
        <v>24</v>
      </c>
      <c r="AD126" s="24">
        <v>100</v>
      </c>
    </row>
    <row r="127" spans="1:30" ht="56.25" customHeight="1">
      <c r="A127" s="16">
        <v>71</v>
      </c>
      <c r="B127" s="19" t="s">
        <v>200</v>
      </c>
      <c r="C127" s="220" t="s">
        <v>201</v>
      </c>
      <c r="D127" s="232" t="s">
        <v>29</v>
      </c>
      <c r="E127" s="2">
        <v>1</v>
      </c>
      <c r="F127" s="13">
        <v>1</v>
      </c>
      <c r="G127" s="13" t="s">
        <v>97</v>
      </c>
      <c r="H127" s="197">
        <v>1133333</v>
      </c>
      <c r="I127" s="225">
        <f>H127*F127</f>
        <v>1133333</v>
      </c>
      <c r="J127" s="21">
        <f>H127*F127</f>
        <v>1133333</v>
      </c>
      <c r="U127" s="265">
        <v>1000000</v>
      </c>
      <c r="V127" s="265">
        <v>1100000</v>
      </c>
      <c r="W127" s="265">
        <v>1300000</v>
      </c>
      <c r="AA127" s="265">
        <f t="shared" ref="AA127:AA132" si="35">AVERAGE(U127,V127,W127)</f>
        <v>1133333.3333333333</v>
      </c>
      <c r="AB127" s="265">
        <f t="shared" si="32"/>
        <v>124721.91289246471</v>
      </c>
      <c r="AC127" s="264" t="e">
        <f>+AB127/#REF!</f>
        <v>#REF!</v>
      </c>
    </row>
    <row r="128" spans="1:30" ht="53.25" customHeight="1">
      <c r="A128" s="16">
        <v>72</v>
      </c>
      <c r="B128" s="19" t="s">
        <v>202</v>
      </c>
      <c r="C128" s="220" t="s">
        <v>203</v>
      </c>
      <c r="D128" s="232" t="s">
        <v>29</v>
      </c>
      <c r="E128" s="2">
        <v>2</v>
      </c>
      <c r="F128" s="13">
        <v>1</v>
      </c>
      <c r="G128" s="13" t="s">
        <v>97</v>
      </c>
      <c r="H128" s="197">
        <v>936667</v>
      </c>
      <c r="I128" s="225">
        <f>H128*E128</f>
        <v>1873334</v>
      </c>
      <c r="J128" s="6">
        <f>H128*E128</f>
        <v>1873334</v>
      </c>
      <c r="U128" s="265">
        <v>930000</v>
      </c>
      <c r="V128" s="265">
        <v>960000</v>
      </c>
      <c r="W128" s="265">
        <v>920000</v>
      </c>
      <c r="AA128" s="265">
        <f t="shared" si="35"/>
        <v>936666.66666666663</v>
      </c>
      <c r="AB128" s="265">
        <f t="shared" si="32"/>
        <v>16996.73171197595</v>
      </c>
      <c r="AC128" s="264">
        <f>+AB128/AA127</f>
        <v>1.4997116216449368E-2</v>
      </c>
    </row>
    <row r="129" spans="1:30" ht="39.6">
      <c r="A129" s="16">
        <v>73</v>
      </c>
      <c r="B129" s="23" t="s">
        <v>62</v>
      </c>
      <c r="C129" s="220" t="s">
        <v>63</v>
      </c>
      <c r="D129" s="232" t="s">
        <v>29</v>
      </c>
      <c r="E129" s="2">
        <v>1</v>
      </c>
      <c r="F129" s="13">
        <v>1</v>
      </c>
      <c r="G129" s="13" t="s">
        <v>45</v>
      </c>
      <c r="H129" s="197">
        <v>728333</v>
      </c>
      <c r="I129" s="225">
        <f>H129*E129</f>
        <v>728333</v>
      </c>
      <c r="J129" s="6">
        <f>I129</f>
        <v>728333</v>
      </c>
      <c r="U129" s="265">
        <v>617000</v>
      </c>
      <c r="V129" s="265">
        <v>950000</v>
      </c>
      <c r="W129" s="265">
        <v>618000</v>
      </c>
      <c r="AA129" s="265">
        <f t="shared" si="35"/>
        <v>728333.33333333337</v>
      </c>
      <c r="AB129" s="265">
        <f t="shared" si="32"/>
        <v>156742.53482135033</v>
      </c>
      <c r="AC129" s="264">
        <f>+AB129/AA128</f>
        <v>0.16734078450677972</v>
      </c>
    </row>
    <row r="130" spans="1:30" ht="39.6">
      <c r="A130" s="16">
        <v>74</v>
      </c>
      <c r="B130" s="553" t="s">
        <v>48</v>
      </c>
      <c r="C130" s="357" t="s">
        <v>49</v>
      </c>
      <c r="D130" s="233" t="s">
        <v>29</v>
      </c>
      <c r="E130" s="26">
        <v>100</v>
      </c>
      <c r="F130" s="32" t="s">
        <v>29</v>
      </c>
      <c r="G130" s="32" t="s">
        <v>204</v>
      </c>
      <c r="H130" s="224">
        <v>14598</v>
      </c>
      <c r="I130" s="317">
        <f>H130*E130</f>
        <v>1459800</v>
      </c>
      <c r="J130" s="111">
        <f>I130</f>
        <v>1459800</v>
      </c>
      <c r="U130" s="265">
        <v>14250</v>
      </c>
      <c r="V130" s="265">
        <v>15545</v>
      </c>
      <c r="W130" s="265">
        <v>14000</v>
      </c>
      <c r="AA130" s="265">
        <f t="shared" si="35"/>
        <v>14598.333333333334</v>
      </c>
      <c r="AB130" s="265">
        <f t="shared" si="32"/>
        <v>677.13038298067488</v>
      </c>
      <c r="AC130" s="264">
        <f>+AB130/AA129</f>
        <v>9.2969846633502264E-4</v>
      </c>
    </row>
    <row r="131" spans="1:30" ht="264">
      <c r="A131" s="16">
        <v>75</v>
      </c>
      <c r="B131" s="220" t="s">
        <v>205</v>
      </c>
      <c r="C131" s="74" t="s">
        <v>69</v>
      </c>
      <c r="D131" s="357" t="s">
        <v>29</v>
      </c>
      <c r="E131" s="5">
        <v>100</v>
      </c>
      <c r="F131" s="5" t="s">
        <v>29</v>
      </c>
      <c r="G131" s="5" t="s">
        <v>51</v>
      </c>
      <c r="H131" s="222">
        <v>124333</v>
      </c>
      <c r="I131" s="225">
        <f>+H131*E131</f>
        <v>12433300</v>
      </c>
      <c r="J131" s="111">
        <f>I131</f>
        <v>12433300</v>
      </c>
      <c r="U131" s="265">
        <v>123000</v>
      </c>
      <c r="V131" s="265">
        <v>126000</v>
      </c>
      <c r="W131" s="265">
        <v>124000</v>
      </c>
      <c r="AA131" s="265">
        <f t="shared" si="35"/>
        <v>124333.33333333333</v>
      </c>
      <c r="AB131" s="265">
        <f t="shared" si="32"/>
        <v>1247.2191289246473</v>
      </c>
      <c r="AC131" s="264">
        <f>+AB131/AA130</f>
        <v>8.5435720670714504E-2</v>
      </c>
    </row>
    <row r="132" spans="1:30" ht="26.4">
      <c r="A132" s="16">
        <v>76</v>
      </c>
      <c r="B132" s="19" t="s">
        <v>206</v>
      </c>
      <c r="C132" s="220" t="s">
        <v>207</v>
      </c>
      <c r="D132" s="358" t="s">
        <v>29</v>
      </c>
      <c r="E132" s="7">
        <v>2</v>
      </c>
      <c r="F132" s="13">
        <v>1</v>
      </c>
      <c r="G132" s="13" t="s">
        <v>97</v>
      </c>
      <c r="H132" s="318">
        <v>446333</v>
      </c>
      <c r="I132" s="225">
        <f>H132*E132*F132</f>
        <v>892666</v>
      </c>
      <c r="J132" s="6">
        <f t="shared" ref="J132" si="36">I132</f>
        <v>892666</v>
      </c>
      <c r="M132" s="499"/>
      <c r="U132" s="265">
        <v>399000</v>
      </c>
      <c r="V132" s="265">
        <v>490000</v>
      </c>
      <c r="W132" s="265">
        <v>450000</v>
      </c>
      <c r="AA132" s="265">
        <f t="shared" si="35"/>
        <v>446333.33333333331</v>
      </c>
      <c r="AB132" s="265">
        <f t="shared" si="32"/>
        <v>37240.957142491505</v>
      </c>
      <c r="AC132" s="264">
        <f>+AB132/AA132</f>
        <v>8.3437544008569467E-2</v>
      </c>
    </row>
    <row r="133" spans="1:30" ht="13.2">
      <c r="A133" s="595" t="s">
        <v>466</v>
      </c>
      <c r="B133" s="711"/>
      <c r="C133" s="711"/>
      <c r="D133" s="711"/>
      <c r="E133" s="711"/>
      <c r="F133" s="711"/>
      <c r="G133" s="711"/>
      <c r="H133" s="712">
        <f>SUM(H127:H132)</f>
        <v>3383597</v>
      </c>
      <c r="I133" s="320">
        <f>SUM(I127:I132)</f>
        <v>18520766</v>
      </c>
      <c r="J133" s="121">
        <f>SUM(J127:J132)</f>
        <v>18520766</v>
      </c>
    </row>
    <row r="134" spans="1:30" ht="13.2">
      <c r="A134" s="724" t="s">
        <v>208</v>
      </c>
      <c r="B134" s="717"/>
      <c r="C134" s="717"/>
      <c r="D134" s="717"/>
      <c r="E134" s="717"/>
      <c r="F134" s="717"/>
      <c r="G134" s="717"/>
      <c r="H134" s="717"/>
      <c r="I134" s="717"/>
      <c r="J134" s="718"/>
      <c r="K134" s="24"/>
      <c r="U134" s="725" t="s">
        <v>6</v>
      </c>
      <c r="V134" s="726"/>
      <c r="W134" s="726"/>
      <c r="X134" s="726"/>
      <c r="Y134" s="726"/>
      <c r="Z134" s="726"/>
      <c r="AA134" s="726"/>
      <c r="AB134" s="726"/>
      <c r="AC134" s="727"/>
    </row>
    <row r="135" spans="1:30" ht="39.6">
      <c r="A135" s="69" t="s">
        <v>7</v>
      </c>
      <c r="B135" s="70" t="s">
        <v>8</v>
      </c>
      <c r="C135" s="70" t="s">
        <v>9</v>
      </c>
      <c r="D135" s="353" t="s">
        <v>10</v>
      </c>
      <c r="E135" s="70" t="s">
        <v>11</v>
      </c>
      <c r="F135" s="70" t="s">
        <v>12</v>
      </c>
      <c r="G135" s="69" t="s">
        <v>13</v>
      </c>
      <c r="H135" s="314" t="s">
        <v>14</v>
      </c>
      <c r="I135" s="314" t="s">
        <v>15</v>
      </c>
      <c r="J135" s="71" t="s">
        <v>16</v>
      </c>
      <c r="K135" s="24"/>
      <c r="L135" s="24">
        <v>150</v>
      </c>
      <c r="U135" s="269" t="s">
        <v>19</v>
      </c>
      <c r="V135" s="462" t="s">
        <v>20</v>
      </c>
      <c r="W135" s="267" t="s">
        <v>21</v>
      </c>
      <c r="X135" s="267"/>
      <c r="Y135" s="267"/>
      <c r="Z135" s="267"/>
      <c r="AA135" s="522" t="s">
        <v>22</v>
      </c>
      <c r="AB135" s="531" t="s">
        <v>23</v>
      </c>
      <c r="AC135" s="531" t="s">
        <v>24</v>
      </c>
      <c r="AD135" s="24">
        <v>250</v>
      </c>
    </row>
    <row r="136" spans="1:30" ht="84.75" customHeight="1">
      <c r="A136" s="16">
        <v>77</v>
      </c>
      <c r="B136" s="19" t="s">
        <v>209</v>
      </c>
      <c r="C136" s="220" t="s">
        <v>210</v>
      </c>
      <c r="D136" s="358">
        <v>49</v>
      </c>
      <c r="E136" s="7">
        <v>10</v>
      </c>
      <c r="F136" s="13" t="s">
        <v>29</v>
      </c>
      <c r="G136" s="13" t="s">
        <v>211</v>
      </c>
      <c r="H136" s="197">
        <v>839000</v>
      </c>
      <c r="I136" s="225">
        <f>H136*E136</f>
        <v>8390000</v>
      </c>
      <c r="J136" s="6">
        <f t="shared" ref="J136:J141" si="37">I136</f>
        <v>8390000</v>
      </c>
      <c r="K136" s="24"/>
      <c r="U136" s="265">
        <v>787000</v>
      </c>
      <c r="V136" s="265">
        <v>890000</v>
      </c>
      <c r="W136" s="265">
        <v>840000</v>
      </c>
      <c r="AA136" s="265">
        <f>AVERAGE(U136,V136,W136)</f>
        <v>839000</v>
      </c>
      <c r="AB136" s="265">
        <f>_xlfn.STDEV.P(U136,V136,W136)</f>
        <v>42055.518860985023</v>
      </c>
      <c r="AC136" s="264">
        <f>+AB136/AA136</f>
        <v>5.012576741476165E-2</v>
      </c>
    </row>
    <row r="137" spans="1:30" ht="39.6">
      <c r="A137" s="78">
        <v>78</v>
      </c>
      <c r="B137" s="19" t="s">
        <v>212</v>
      </c>
      <c r="C137" s="220" t="s">
        <v>213</v>
      </c>
      <c r="D137" s="358">
        <v>107</v>
      </c>
      <c r="E137" s="7">
        <v>250</v>
      </c>
      <c r="F137" s="13" t="s">
        <v>29</v>
      </c>
      <c r="G137" s="13" t="s">
        <v>211</v>
      </c>
      <c r="H137" s="197">
        <v>23693</v>
      </c>
      <c r="I137" s="225">
        <f>H137*E137</f>
        <v>5923250</v>
      </c>
      <c r="J137" s="6">
        <f t="shared" si="37"/>
        <v>5923250</v>
      </c>
      <c r="K137" s="24"/>
      <c r="U137" s="265">
        <v>22400</v>
      </c>
      <c r="V137" s="265">
        <v>25680</v>
      </c>
      <c r="W137" s="265">
        <v>23000</v>
      </c>
      <c r="AA137" s="265">
        <f>AVERAGE(U137,V137,W137)</f>
        <v>23693.333333333332</v>
      </c>
      <c r="AB137" s="265">
        <f t="shared" ref="AB137:AB141" si="38">_xlfn.STDEV.P(U137,V137,W137)</f>
        <v>1425.9811437120134</v>
      </c>
      <c r="AC137" s="264">
        <f t="shared" ref="AC137:AC141" si="39">+AB137/AA137</f>
        <v>6.0184910398649975E-2</v>
      </c>
    </row>
    <row r="138" spans="1:30" ht="21" customHeight="1">
      <c r="A138" s="16">
        <v>79</v>
      </c>
      <c r="B138" s="19" t="s">
        <v>214</v>
      </c>
      <c r="C138" s="220" t="s">
        <v>215</v>
      </c>
      <c r="D138" s="355">
        <v>111</v>
      </c>
      <c r="E138" s="72">
        <v>250</v>
      </c>
      <c r="F138" s="32" t="s">
        <v>29</v>
      </c>
      <c r="G138" s="32" t="s">
        <v>211</v>
      </c>
      <c r="H138" s="224">
        <v>2667</v>
      </c>
      <c r="I138" s="225">
        <f>H138*E138</f>
        <v>666750</v>
      </c>
      <c r="J138" s="6">
        <f t="shared" si="37"/>
        <v>666750</v>
      </c>
      <c r="K138" s="24"/>
      <c r="U138" s="265">
        <v>2500</v>
      </c>
      <c r="V138" s="265">
        <v>3000</v>
      </c>
      <c r="W138" s="265">
        <v>2500</v>
      </c>
      <c r="AA138" s="265">
        <f t="shared" ref="AA138:AA141" si="40">AVERAGE(U138,V138,W138)</f>
        <v>2666.6666666666665</v>
      </c>
      <c r="AB138" s="265">
        <f t="shared" si="38"/>
        <v>235.70226039551585</v>
      </c>
      <c r="AC138" s="264">
        <f t="shared" si="39"/>
        <v>8.8388347648318447E-2</v>
      </c>
    </row>
    <row r="139" spans="1:30" ht="39.6">
      <c r="A139" s="78">
        <v>80</v>
      </c>
      <c r="B139" s="553" t="s">
        <v>48</v>
      </c>
      <c r="C139" s="357" t="s">
        <v>49</v>
      </c>
      <c r="D139" s="365">
        <v>99</v>
      </c>
      <c r="E139" s="7">
        <v>250</v>
      </c>
      <c r="F139" s="13" t="s">
        <v>29</v>
      </c>
      <c r="G139" s="13" t="s">
        <v>204</v>
      </c>
      <c r="H139" s="318">
        <v>14432</v>
      </c>
      <c r="I139" s="324">
        <f>H139*E139</f>
        <v>3608000</v>
      </c>
      <c r="J139" s="6">
        <f t="shared" si="37"/>
        <v>3608000</v>
      </c>
      <c r="U139" s="265">
        <v>14250</v>
      </c>
      <c r="V139" s="265">
        <v>15545</v>
      </c>
      <c r="W139" s="265">
        <v>13500</v>
      </c>
      <c r="AA139" s="265">
        <f t="shared" si="40"/>
        <v>14431.666666666666</v>
      </c>
      <c r="AB139" s="265">
        <f t="shared" si="38"/>
        <v>844.69258050225324</v>
      </c>
      <c r="AC139" s="264">
        <f t="shared" si="39"/>
        <v>5.8530494087233161E-2</v>
      </c>
    </row>
    <row r="140" spans="1:30" ht="66">
      <c r="A140" s="16">
        <v>81</v>
      </c>
      <c r="B140" s="532" t="s">
        <v>467</v>
      </c>
      <c r="C140" s="45" t="s">
        <v>217</v>
      </c>
      <c r="D140" s="74" t="s">
        <v>218</v>
      </c>
      <c r="E140" s="127">
        <v>2</v>
      </c>
      <c r="F140" s="95">
        <v>40</v>
      </c>
      <c r="G140" s="95" t="s">
        <v>108</v>
      </c>
      <c r="H140" s="221">
        <v>70667</v>
      </c>
      <c r="I140" s="225">
        <f>E140*F140*H140</f>
        <v>5653360</v>
      </c>
      <c r="J140" s="6">
        <f t="shared" si="37"/>
        <v>5653360</v>
      </c>
      <c r="K140" s="24"/>
      <c r="U140" s="265">
        <v>69000</v>
      </c>
      <c r="V140" s="265">
        <v>73000</v>
      </c>
      <c r="W140" s="265">
        <v>70000</v>
      </c>
      <c r="AA140" s="265">
        <f t="shared" si="40"/>
        <v>70666.666666666672</v>
      </c>
      <c r="AB140" s="265">
        <f t="shared" si="38"/>
        <v>1699.6731711975949</v>
      </c>
      <c r="AC140" s="264">
        <f t="shared" si="39"/>
        <v>2.4051978837701812E-2</v>
      </c>
    </row>
    <row r="141" spans="1:30" ht="66">
      <c r="A141" s="78">
        <v>82</v>
      </c>
      <c r="B141" s="19" t="s">
        <v>219</v>
      </c>
      <c r="C141" s="367" t="s">
        <v>220</v>
      </c>
      <c r="D141" s="366" t="s">
        <v>218</v>
      </c>
      <c r="E141" s="2">
        <v>1</v>
      </c>
      <c r="F141" s="95">
        <v>40</v>
      </c>
      <c r="G141" s="95" t="s">
        <v>108</v>
      </c>
      <c r="H141" s="342">
        <v>70667</v>
      </c>
      <c r="I141" s="225">
        <f>H141*F141*E141</f>
        <v>2826680</v>
      </c>
      <c r="J141" s="6">
        <f t="shared" si="37"/>
        <v>2826680</v>
      </c>
      <c r="K141" s="24"/>
      <c r="U141" s="265">
        <v>69000</v>
      </c>
      <c r="V141" s="265">
        <v>73000</v>
      </c>
      <c r="W141" s="265">
        <v>70000</v>
      </c>
      <c r="AA141" s="265">
        <f t="shared" si="40"/>
        <v>70666.666666666672</v>
      </c>
      <c r="AB141" s="265">
        <f t="shared" si="38"/>
        <v>1699.6731711975949</v>
      </c>
      <c r="AC141" s="264">
        <f t="shared" si="39"/>
        <v>2.4051978837701812E-2</v>
      </c>
    </row>
    <row r="142" spans="1:30" ht="13.2">
      <c r="A142" s="595" t="s">
        <v>468</v>
      </c>
      <c r="B142" s="596"/>
      <c r="C142" s="596"/>
      <c r="D142" s="596"/>
      <c r="E142" s="596"/>
      <c r="F142" s="596"/>
      <c r="G142" s="596"/>
      <c r="H142" s="597"/>
      <c r="I142" s="320">
        <f>SUM(I136:I141)</f>
        <v>27068040</v>
      </c>
      <c r="J142" s="121">
        <f>SUM(J136:J141)</f>
        <v>27068040</v>
      </c>
      <c r="K142" s="24"/>
    </row>
    <row r="143" spans="1:30" ht="13.2">
      <c r="A143" s="724" t="s">
        <v>221</v>
      </c>
      <c r="B143" s="717"/>
      <c r="C143" s="717"/>
      <c r="D143" s="717"/>
      <c r="E143" s="717"/>
      <c r="F143" s="717"/>
      <c r="G143" s="717"/>
      <c r="H143" s="717"/>
      <c r="I143" s="717"/>
      <c r="J143" s="718"/>
      <c r="K143" s="24"/>
      <c r="U143" s="725" t="s">
        <v>6</v>
      </c>
      <c r="V143" s="726"/>
      <c r="W143" s="726"/>
      <c r="X143" s="726"/>
      <c r="Y143" s="726"/>
      <c r="Z143" s="726"/>
      <c r="AA143" s="726"/>
      <c r="AB143" s="726"/>
      <c r="AC143" s="727"/>
    </row>
    <row r="144" spans="1:30" ht="39.6">
      <c r="A144" s="69" t="s">
        <v>7</v>
      </c>
      <c r="B144" s="70" t="s">
        <v>8</v>
      </c>
      <c r="C144" s="70" t="s">
        <v>9</v>
      </c>
      <c r="D144" s="353" t="s">
        <v>10</v>
      </c>
      <c r="E144" s="70" t="s">
        <v>11</v>
      </c>
      <c r="F144" s="70" t="s">
        <v>12</v>
      </c>
      <c r="G144" s="69" t="s">
        <v>13</v>
      </c>
      <c r="H144" s="314" t="s">
        <v>14</v>
      </c>
      <c r="I144" s="316" t="s">
        <v>15</v>
      </c>
      <c r="J144" s="175" t="s">
        <v>16</v>
      </c>
      <c r="K144" s="24"/>
      <c r="L144" s="24">
        <v>150</v>
      </c>
      <c r="U144" s="269" t="s">
        <v>19</v>
      </c>
      <c r="V144" s="462" t="s">
        <v>20</v>
      </c>
      <c r="W144" s="267" t="s">
        <v>21</v>
      </c>
      <c r="X144" s="267"/>
      <c r="Y144" s="267"/>
      <c r="Z144" s="267"/>
      <c r="AA144" s="522" t="s">
        <v>22</v>
      </c>
      <c r="AB144" s="531" t="s">
        <v>23</v>
      </c>
      <c r="AC144" s="531" t="s">
        <v>24</v>
      </c>
      <c r="AD144" s="24">
        <v>100</v>
      </c>
    </row>
    <row r="145" spans="1:30" ht="51" customHeight="1">
      <c r="A145" s="7">
        <v>83</v>
      </c>
      <c r="B145" s="25" t="s">
        <v>222</v>
      </c>
      <c r="C145" s="19" t="s">
        <v>114</v>
      </c>
      <c r="D145" s="220">
        <v>11</v>
      </c>
      <c r="E145" s="220">
        <v>100</v>
      </c>
      <c r="F145" s="19" t="s">
        <v>29</v>
      </c>
      <c r="G145" s="19" t="s">
        <v>51</v>
      </c>
      <c r="H145" s="222">
        <v>4104</v>
      </c>
      <c r="I145" s="225">
        <f>H145*E145</f>
        <v>410400</v>
      </c>
      <c r="J145" s="180">
        <f>I145</f>
        <v>410400</v>
      </c>
      <c r="K145" s="24"/>
      <c r="U145" s="266">
        <v>3960</v>
      </c>
      <c r="V145" s="266">
        <v>4752</v>
      </c>
      <c r="W145" s="266">
        <v>3600</v>
      </c>
      <c r="X145" s="266"/>
      <c r="Y145" s="266"/>
      <c r="Z145" s="266"/>
      <c r="AA145" s="265">
        <f t="shared" ref="AA145" si="41">AVERAGE(U145,V145,W145)</f>
        <v>4104</v>
      </c>
      <c r="AB145" s="265">
        <f t="shared" ref="AB145:AB198" si="42">_xlfn.STDEV.P(U145,V145,W145)</f>
        <v>481.19850373832213</v>
      </c>
      <c r="AC145" s="264">
        <f>+AB145/AA145</f>
        <v>0.11725109740212528</v>
      </c>
    </row>
    <row r="146" spans="1:30" ht="54.75" customHeight="1">
      <c r="A146" s="7">
        <v>84</v>
      </c>
      <c r="B146" s="477" t="s">
        <v>223</v>
      </c>
      <c r="C146" s="73" t="s">
        <v>224</v>
      </c>
      <c r="D146" s="247">
        <v>9</v>
      </c>
      <c r="E146" s="73">
        <v>100</v>
      </c>
      <c r="F146" s="110" t="s">
        <v>29</v>
      </c>
      <c r="G146" s="73" t="s">
        <v>51</v>
      </c>
      <c r="H146" s="343">
        <v>4275</v>
      </c>
      <c r="I146" s="317">
        <f>H146*E146</f>
        <v>427500</v>
      </c>
      <c r="J146" s="180">
        <f>I146</f>
        <v>427500</v>
      </c>
      <c r="K146" s="24"/>
      <c r="U146" s="266">
        <v>3500</v>
      </c>
      <c r="V146" s="266">
        <v>5000</v>
      </c>
      <c r="W146" s="266">
        <v>4325</v>
      </c>
      <c r="X146" s="266"/>
      <c r="Y146" s="266"/>
      <c r="Z146" s="266"/>
      <c r="AA146" s="265">
        <f>AVERAGE(U146,V146,W146)</f>
        <v>4275</v>
      </c>
      <c r="AB146" s="265">
        <f t="shared" si="42"/>
        <v>613.39220731926491</v>
      </c>
      <c r="AC146" s="264">
        <f>+AB146/AA146</f>
        <v>0.14348355726766432</v>
      </c>
    </row>
    <row r="147" spans="1:30" ht="130.5" customHeight="1">
      <c r="A147" s="7">
        <v>85</v>
      </c>
      <c r="B147" s="19" t="s">
        <v>225</v>
      </c>
      <c r="C147" s="19" t="s">
        <v>226</v>
      </c>
      <c r="D147" s="220" t="s">
        <v>29</v>
      </c>
      <c r="E147" s="19">
        <v>20</v>
      </c>
      <c r="F147" s="19" t="s">
        <v>29</v>
      </c>
      <c r="G147" s="19" t="s">
        <v>29</v>
      </c>
      <c r="H147" s="225">
        <v>7000000</v>
      </c>
      <c r="I147" s="225">
        <f>E147*H147</f>
        <v>140000000</v>
      </c>
      <c r="J147" s="177">
        <f>I147</f>
        <v>140000000</v>
      </c>
      <c r="U147" s="265">
        <v>0</v>
      </c>
      <c r="V147" s="265">
        <v>0</v>
      </c>
      <c r="W147" s="265">
        <v>0</v>
      </c>
      <c r="AA147" s="265">
        <f>AVERAGE(U147,V147,W147)</f>
        <v>0</v>
      </c>
      <c r="AB147" s="265">
        <f t="shared" si="42"/>
        <v>0</v>
      </c>
      <c r="AC147" s="264">
        <v>0</v>
      </c>
    </row>
    <row r="148" spans="1:30" ht="101.25" customHeight="1">
      <c r="A148" s="7">
        <v>86</v>
      </c>
      <c r="B148" s="550" t="s">
        <v>227</v>
      </c>
      <c r="C148" s="45" t="s">
        <v>49</v>
      </c>
      <c r="D148" s="74">
        <v>99</v>
      </c>
      <c r="E148" s="19">
        <v>70</v>
      </c>
      <c r="F148" s="7" t="s">
        <v>29</v>
      </c>
      <c r="G148" s="19" t="s">
        <v>29</v>
      </c>
      <c r="H148" s="225">
        <v>14598</v>
      </c>
      <c r="I148" s="225">
        <f>H148*E148</f>
        <v>1021860</v>
      </c>
      <c r="J148" s="177">
        <f>I148</f>
        <v>1021860</v>
      </c>
      <c r="U148" s="265">
        <v>0</v>
      </c>
      <c r="V148" s="265">
        <v>0</v>
      </c>
      <c r="W148" s="265">
        <v>0</v>
      </c>
      <c r="AA148" s="265">
        <f>AVERAGE(U148,V148,W148)</f>
        <v>0</v>
      </c>
      <c r="AB148" s="265">
        <f t="shared" si="42"/>
        <v>0</v>
      </c>
      <c r="AC148" s="264">
        <v>0</v>
      </c>
    </row>
    <row r="149" spans="1:30" ht="79.2">
      <c r="A149" s="7">
        <v>87</v>
      </c>
      <c r="B149" s="19" t="s">
        <v>228</v>
      </c>
      <c r="C149" s="19" t="s">
        <v>229</v>
      </c>
      <c r="D149" s="220" t="s">
        <v>29</v>
      </c>
      <c r="E149" s="19">
        <v>1</v>
      </c>
      <c r="F149" s="7">
        <v>3</v>
      </c>
      <c r="G149" s="19" t="s">
        <v>230</v>
      </c>
      <c r="H149" s="225">
        <v>4826667</v>
      </c>
      <c r="I149" s="225">
        <f>H149*F149*E149</f>
        <v>14480001</v>
      </c>
      <c r="J149" s="177">
        <f>I149</f>
        <v>14480001</v>
      </c>
      <c r="U149" s="265">
        <v>4500000</v>
      </c>
      <c r="V149" s="265">
        <v>5000000</v>
      </c>
      <c r="W149" s="265">
        <v>4980000</v>
      </c>
      <c r="AA149" s="265">
        <f>AVERAGE(U149,V149,W149)</f>
        <v>4826666.666666667</v>
      </c>
      <c r="AB149" s="265">
        <f t="shared" si="42"/>
        <v>231132.47764479622</v>
      </c>
      <c r="AC149" s="139">
        <f>+AB149/AA149</f>
        <v>4.7886563047955015E-2</v>
      </c>
    </row>
    <row r="150" spans="1:30" ht="13.2">
      <c r="A150" s="595" t="s">
        <v>469</v>
      </c>
      <c r="B150" s="596"/>
      <c r="C150" s="596"/>
      <c r="D150" s="596"/>
      <c r="E150" s="596"/>
      <c r="F150" s="596"/>
      <c r="G150" s="596"/>
      <c r="H150" s="597"/>
      <c r="I150" s="322">
        <f>SUM(I145:I149)</f>
        <v>156339761</v>
      </c>
      <c r="J150" s="237">
        <f>SUM(J145:J149)</f>
        <v>156339761</v>
      </c>
      <c r="K150" s="24"/>
    </row>
    <row r="151" spans="1:30" ht="13.2">
      <c r="A151" s="595" t="s">
        <v>231</v>
      </c>
      <c r="B151" s="596"/>
      <c r="C151" s="596"/>
      <c r="D151" s="596"/>
      <c r="E151" s="596"/>
      <c r="F151" s="596"/>
      <c r="G151" s="596"/>
      <c r="H151" s="597"/>
      <c r="I151" s="320">
        <f>I78+I91+I111+I124+I133+I142+I150</f>
        <v>943669552.64999998</v>
      </c>
      <c r="J151" s="121">
        <f>J150+J142+J133+J124+J111+J91+J78</f>
        <v>943669552.64999998</v>
      </c>
      <c r="M151" s="499"/>
      <c r="AD151" s="24" t="s">
        <v>470</v>
      </c>
    </row>
    <row r="152" spans="1:30" ht="13.2">
      <c r="A152" s="724" t="s">
        <v>232</v>
      </c>
      <c r="B152" s="717"/>
      <c r="C152" s="717"/>
      <c r="D152" s="717"/>
      <c r="E152" s="717"/>
      <c r="F152" s="717"/>
      <c r="G152" s="717"/>
      <c r="H152" s="717"/>
      <c r="I152" s="717"/>
      <c r="J152" s="718"/>
    </row>
    <row r="153" spans="1:30" s="277" customFormat="1" ht="26.1" customHeight="1">
      <c r="A153" s="760" t="s">
        <v>233</v>
      </c>
      <c r="B153" s="656"/>
      <c r="C153" s="656"/>
      <c r="D153" s="656"/>
      <c r="E153" s="656"/>
      <c r="F153" s="656"/>
      <c r="G153" s="656"/>
      <c r="H153" s="656"/>
      <c r="I153" s="656"/>
      <c r="J153" s="656"/>
      <c r="U153" s="725" t="s">
        <v>6</v>
      </c>
      <c r="V153" s="726"/>
      <c r="W153" s="726"/>
      <c r="X153" s="726"/>
      <c r="Y153" s="726"/>
      <c r="Z153" s="726"/>
      <c r="AA153" s="726"/>
      <c r="AB153" s="726"/>
      <c r="AC153" s="727"/>
    </row>
    <row r="154" spans="1:30" s="277" customFormat="1" ht="39.6">
      <c r="A154" s="69" t="s">
        <v>7</v>
      </c>
      <c r="B154" s="70" t="s">
        <v>8</v>
      </c>
      <c r="C154" s="70" t="s">
        <v>9</v>
      </c>
      <c r="D154" s="353" t="s">
        <v>10</v>
      </c>
      <c r="E154" s="70" t="s">
        <v>11</v>
      </c>
      <c r="F154" s="70" t="s">
        <v>12</v>
      </c>
      <c r="G154" s="69" t="s">
        <v>13</v>
      </c>
      <c r="H154" s="314" t="s">
        <v>14</v>
      </c>
      <c r="I154" s="314" t="s">
        <v>15</v>
      </c>
      <c r="J154" s="69" t="s">
        <v>16</v>
      </c>
      <c r="L154" s="277">
        <v>100</v>
      </c>
      <c r="U154" s="461" t="s">
        <v>19</v>
      </c>
      <c r="V154" s="462" t="s">
        <v>20</v>
      </c>
      <c r="W154" s="267" t="s">
        <v>21</v>
      </c>
      <c r="X154" s="267"/>
      <c r="Y154" s="267"/>
      <c r="Z154" s="267"/>
      <c r="AA154" s="522" t="s">
        <v>22</v>
      </c>
      <c r="AB154" s="523" t="s">
        <v>23</v>
      </c>
      <c r="AC154" s="523" t="s">
        <v>24</v>
      </c>
      <c r="AD154" s="277">
        <v>100</v>
      </c>
    </row>
    <row r="155" spans="1:30" s="277" customFormat="1" ht="82.5" customHeight="1">
      <c r="A155" s="81">
        <v>88</v>
      </c>
      <c r="B155" s="546" t="s">
        <v>234</v>
      </c>
      <c r="C155" s="367" t="s">
        <v>235</v>
      </c>
      <c r="D155" s="366" t="s">
        <v>218</v>
      </c>
      <c r="E155" s="20">
        <v>1</v>
      </c>
      <c r="F155" s="95">
        <v>51</v>
      </c>
      <c r="G155" s="95" t="s">
        <v>108</v>
      </c>
      <c r="H155" s="342">
        <v>70667</v>
      </c>
      <c r="I155" s="315">
        <f>H155*F155*E155</f>
        <v>3604017</v>
      </c>
      <c r="J155" s="21">
        <f>I155</f>
        <v>3604017</v>
      </c>
      <c r="U155" s="265">
        <v>69000</v>
      </c>
      <c r="V155" s="265">
        <v>73000</v>
      </c>
      <c r="W155" s="265">
        <v>70000</v>
      </c>
      <c r="X155" s="265"/>
      <c r="Y155" s="265"/>
      <c r="Z155" s="265"/>
      <c r="AA155" s="265">
        <f>AVERAGE(U155,V155,W155)</f>
        <v>70666.666666666672</v>
      </c>
      <c r="AB155" s="265">
        <f t="shared" si="42"/>
        <v>1699.6731711975949</v>
      </c>
      <c r="AC155" s="264">
        <f>+AB155/AA155</f>
        <v>2.4051978837701812E-2</v>
      </c>
    </row>
    <row r="156" spans="1:30" s="277" customFormat="1" ht="66">
      <c r="A156" s="130">
        <v>89</v>
      </c>
      <c r="B156" s="547" t="s">
        <v>234</v>
      </c>
      <c r="C156" s="478" t="s">
        <v>236</v>
      </c>
      <c r="D156" s="476" t="s">
        <v>218</v>
      </c>
      <c r="E156" s="166">
        <v>1</v>
      </c>
      <c r="F156" s="540">
        <v>12</v>
      </c>
      <c r="G156" s="95" t="s">
        <v>108</v>
      </c>
      <c r="H156" s="342">
        <v>70667</v>
      </c>
      <c r="I156" s="315">
        <f>H156*F156*E156</f>
        <v>848004</v>
      </c>
      <c r="J156" s="21">
        <f>I156</f>
        <v>848004</v>
      </c>
      <c r="U156" s="265">
        <v>69000</v>
      </c>
      <c r="V156" s="265">
        <v>73000</v>
      </c>
      <c r="W156" s="265">
        <v>70000</v>
      </c>
      <c r="X156" s="265"/>
      <c r="Y156" s="265"/>
      <c r="Z156" s="265"/>
      <c r="AA156" s="265">
        <f>AVERAGE(U156,V156,W156)</f>
        <v>70666.666666666672</v>
      </c>
      <c r="AB156" s="265">
        <f t="shared" si="42"/>
        <v>1699.6731711975949</v>
      </c>
      <c r="AC156" s="264">
        <f>+AB156/AA156</f>
        <v>2.4051978837701812E-2</v>
      </c>
    </row>
    <row r="157" spans="1:30" ht="51.75" customHeight="1">
      <c r="A157" s="16">
        <v>90</v>
      </c>
      <c r="B157" s="548" t="s">
        <v>237</v>
      </c>
      <c r="C157" s="220" t="s">
        <v>186</v>
      </c>
      <c r="D157" s="354">
        <v>100</v>
      </c>
      <c r="E157" s="554">
        <v>800</v>
      </c>
      <c r="F157" s="13" t="s">
        <v>29</v>
      </c>
      <c r="G157" s="13" t="s">
        <v>204</v>
      </c>
      <c r="H157" s="197">
        <v>22500</v>
      </c>
      <c r="I157" s="225">
        <f>H157*E157</f>
        <v>18000000</v>
      </c>
      <c r="J157" s="6">
        <f>I157</f>
        <v>18000000</v>
      </c>
      <c r="U157" s="266">
        <v>21500</v>
      </c>
      <c r="V157" s="266">
        <v>24000</v>
      </c>
      <c r="W157" s="266">
        <v>22000</v>
      </c>
      <c r="X157" s="266"/>
      <c r="Y157" s="266"/>
      <c r="Z157" s="266"/>
      <c r="AA157" s="265">
        <f t="shared" ref="AA157" si="43">AVERAGE(U157,V157,W157)</f>
        <v>22500</v>
      </c>
      <c r="AB157" s="265">
        <f t="shared" si="42"/>
        <v>1080.1234497346434</v>
      </c>
      <c r="AC157" s="264">
        <f t="shared" ref="AC157:AC158" si="44">+AB157/AA157</f>
        <v>4.8005486654873038E-2</v>
      </c>
    </row>
    <row r="158" spans="1:30" ht="65.25" customHeight="1">
      <c r="A158" s="81">
        <v>91</v>
      </c>
      <c r="B158" s="23" t="s">
        <v>62</v>
      </c>
      <c r="C158" s="220" t="s">
        <v>63</v>
      </c>
      <c r="D158" s="232">
        <v>116</v>
      </c>
      <c r="E158" s="2">
        <v>1</v>
      </c>
      <c r="F158" s="13">
        <v>1</v>
      </c>
      <c r="G158" s="13" t="s">
        <v>45</v>
      </c>
      <c r="H158" s="197">
        <v>728333</v>
      </c>
      <c r="I158" s="225">
        <f>H158*F158*E158</f>
        <v>728333</v>
      </c>
      <c r="J158" s="6">
        <f>I158</f>
        <v>728333</v>
      </c>
      <c r="U158" s="265">
        <v>617000</v>
      </c>
      <c r="V158" s="265">
        <v>950000</v>
      </c>
      <c r="W158" s="265">
        <v>618000</v>
      </c>
      <c r="AA158" s="265">
        <f>AVERAGE(U158,V158,W158)</f>
        <v>728333.33333333337</v>
      </c>
      <c r="AB158" s="265">
        <f t="shared" si="42"/>
        <v>156742.53482135033</v>
      </c>
      <c r="AC158" s="264">
        <f t="shared" si="44"/>
        <v>0.2152071416311446</v>
      </c>
    </row>
    <row r="159" spans="1:30" ht="26.4">
      <c r="A159" s="130">
        <v>92</v>
      </c>
      <c r="B159" s="547" t="s">
        <v>238</v>
      </c>
      <c r="C159" s="220" t="s">
        <v>207</v>
      </c>
      <c r="D159" s="355" t="s">
        <v>239</v>
      </c>
      <c r="E159" s="72">
        <v>2</v>
      </c>
      <c r="F159" s="13">
        <v>1</v>
      </c>
      <c r="G159" s="13" t="s">
        <v>45</v>
      </c>
      <c r="H159" s="318">
        <v>446333</v>
      </c>
      <c r="I159" s="225">
        <f>H159*E159*F159</f>
        <v>892666</v>
      </c>
      <c r="J159" s="6">
        <f t="shared" ref="J159" si="45">I159</f>
        <v>892666</v>
      </c>
      <c r="U159" s="265">
        <v>399000</v>
      </c>
      <c r="V159" s="265">
        <v>490000</v>
      </c>
      <c r="W159" s="265">
        <v>450000</v>
      </c>
      <c r="AA159" s="265">
        <f>AVERAGE(U159,V159,W159)</f>
        <v>446333.33333333331</v>
      </c>
      <c r="AB159" s="265">
        <f t="shared" si="42"/>
        <v>37240.957142491505</v>
      </c>
      <c r="AC159" s="264">
        <f>+AB159/AA159</f>
        <v>8.3437544008569467E-2</v>
      </c>
    </row>
    <row r="160" spans="1:30" ht="66">
      <c r="A160" s="16">
        <v>93</v>
      </c>
      <c r="B160" s="546" t="s">
        <v>234</v>
      </c>
      <c r="C160" s="479" t="s">
        <v>240</v>
      </c>
      <c r="D160" s="476" t="s">
        <v>218</v>
      </c>
      <c r="E160" s="139">
        <v>1</v>
      </c>
      <c r="F160" s="564">
        <v>13</v>
      </c>
      <c r="G160" s="95" t="s">
        <v>108</v>
      </c>
      <c r="H160" s="221">
        <v>70667</v>
      </c>
      <c r="I160" s="225">
        <f>H160*F160*E160</f>
        <v>918671</v>
      </c>
      <c r="J160" s="6">
        <f>I160</f>
        <v>918671</v>
      </c>
      <c r="U160" s="265">
        <v>69000</v>
      </c>
      <c r="V160" s="265">
        <v>73000</v>
      </c>
      <c r="W160" s="265">
        <v>70000</v>
      </c>
      <c r="AA160" s="265">
        <f>AVERAGE(U160,V160,W160)</f>
        <v>70666.666666666672</v>
      </c>
      <c r="AB160" s="265">
        <f t="shared" si="42"/>
        <v>1699.6731711975949</v>
      </c>
      <c r="AC160" s="264">
        <f>+AB160/AA160</f>
        <v>2.4051978837701812E-2</v>
      </c>
    </row>
    <row r="161" spans="1:30" ht="66">
      <c r="A161" s="81">
        <v>94</v>
      </c>
      <c r="B161" s="547" t="s">
        <v>234</v>
      </c>
      <c r="C161" s="476" t="s">
        <v>241</v>
      </c>
      <c r="D161" s="566" t="s">
        <v>218</v>
      </c>
      <c r="E161" s="139">
        <v>1</v>
      </c>
      <c r="F161" s="564">
        <v>13</v>
      </c>
      <c r="G161" s="95" t="s">
        <v>108</v>
      </c>
      <c r="H161" s="221">
        <v>76758</v>
      </c>
      <c r="I161" s="225">
        <f>H161*F161*E161</f>
        <v>997854</v>
      </c>
      <c r="J161" s="111">
        <f>I161</f>
        <v>997854</v>
      </c>
      <c r="U161" s="265">
        <v>69000</v>
      </c>
      <c r="V161" s="265">
        <v>73000</v>
      </c>
      <c r="W161" s="265">
        <v>70000</v>
      </c>
      <c r="AA161" s="265">
        <f>AVERAGE(U161,V161,W161)</f>
        <v>70666.666666666672</v>
      </c>
      <c r="AB161" s="265">
        <f t="shared" si="42"/>
        <v>1699.6731711975949</v>
      </c>
      <c r="AC161" s="264">
        <f>+AB161/AA161</f>
        <v>2.4051978837701812E-2</v>
      </c>
    </row>
    <row r="162" spans="1:30" ht="60" customHeight="1">
      <c r="A162" s="81">
        <v>95</v>
      </c>
      <c r="B162" s="547" t="s">
        <v>55</v>
      </c>
      <c r="C162" s="220" t="s">
        <v>242</v>
      </c>
      <c r="D162" s="220" t="s">
        <v>29</v>
      </c>
      <c r="E162" s="565">
        <v>1</v>
      </c>
      <c r="F162" s="5" t="s">
        <v>55</v>
      </c>
      <c r="G162" s="4" t="s">
        <v>55</v>
      </c>
      <c r="H162" s="221">
        <v>2000000</v>
      </c>
      <c r="I162" s="221">
        <f>H162*E162</f>
        <v>2000000</v>
      </c>
      <c r="J162" s="99">
        <f>I162</f>
        <v>2000000</v>
      </c>
      <c r="U162" s="265">
        <v>0</v>
      </c>
      <c r="V162" s="265">
        <v>0</v>
      </c>
      <c r="W162" s="265">
        <v>0</v>
      </c>
      <c r="X162" s="272"/>
      <c r="Y162" s="272"/>
      <c r="Z162" s="272"/>
      <c r="AA162" s="272">
        <v>0</v>
      </c>
      <c r="AB162" s="265">
        <f t="shared" si="42"/>
        <v>0</v>
      </c>
      <c r="AC162" s="264">
        <v>0</v>
      </c>
    </row>
    <row r="163" spans="1:30" ht="90.75" customHeight="1">
      <c r="A163" s="683">
        <v>96</v>
      </c>
      <c r="B163" s="749" t="s">
        <v>243</v>
      </c>
      <c r="C163" s="679" t="s">
        <v>244</v>
      </c>
      <c r="D163" s="679" t="s">
        <v>29</v>
      </c>
      <c r="E163" s="674">
        <v>100</v>
      </c>
      <c r="F163" s="666" t="s">
        <v>29</v>
      </c>
      <c r="G163" s="686" t="s">
        <v>51</v>
      </c>
      <c r="H163" s="689">
        <v>124333</v>
      </c>
      <c r="I163" s="757">
        <f>H163*E163</f>
        <v>12433300</v>
      </c>
      <c r="J163" s="746">
        <f>I163</f>
        <v>12433300</v>
      </c>
      <c r="U163" s="751">
        <v>123000</v>
      </c>
      <c r="V163" s="751">
        <v>126000</v>
      </c>
      <c r="W163" s="751">
        <v>124000</v>
      </c>
      <c r="X163" s="272"/>
      <c r="Y163" s="272"/>
      <c r="Z163" s="272"/>
      <c r="AA163" s="751">
        <f>AVERAGE(U163,V163,W163)</f>
        <v>124333.33333333333</v>
      </c>
      <c r="AB163" s="751">
        <f t="shared" si="42"/>
        <v>1247.2191289246473</v>
      </c>
      <c r="AC163" s="754">
        <f>+AB163/AA163</f>
        <v>1.0031253047651319E-2</v>
      </c>
    </row>
    <row r="164" spans="1:30" ht="13.2">
      <c r="A164" s="684"/>
      <c r="B164" s="750"/>
      <c r="C164" s="680"/>
      <c r="D164" s="680"/>
      <c r="E164" s="675"/>
      <c r="F164" s="667"/>
      <c r="G164" s="687"/>
      <c r="H164" s="690"/>
      <c r="I164" s="758"/>
      <c r="J164" s="747"/>
      <c r="U164" s="752"/>
      <c r="V164" s="752"/>
      <c r="W164" s="752"/>
      <c r="X164" s="555"/>
      <c r="Y164" s="555"/>
      <c r="Z164" s="555"/>
      <c r="AA164" s="752"/>
      <c r="AB164" s="752"/>
      <c r="AC164" s="755"/>
    </row>
    <row r="165" spans="1:30" ht="13.2">
      <c r="A165" s="684"/>
      <c r="B165" s="750"/>
      <c r="C165" s="680"/>
      <c r="D165" s="680"/>
      <c r="E165" s="675"/>
      <c r="F165" s="667"/>
      <c r="G165" s="687"/>
      <c r="H165" s="690"/>
      <c r="I165" s="758"/>
      <c r="J165" s="747"/>
      <c r="U165" s="752"/>
      <c r="V165" s="752"/>
      <c r="W165" s="752"/>
      <c r="X165" s="555"/>
      <c r="Y165" s="555"/>
      <c r="Z165" s="555"/>
      <c r="AA165" s="752"/>
      <c r="AB165" s="752"/>
      <c r="AC165" s="755"/>
    </row>
    <row r="166" spans="1:30" ht="169.2" customHeight="1">
      <c r="A166" s="685"/>
      <c r="B166" s="750"/>
      <c r="C166" s="681"/>
      <c r="D166" s="681"/>
      <c r="E166" s="682"/>
      <c r="F166" s="668"/>
      <c r="G166" s="688"/>
      <c r="H166" s="691"/>
      <c r="I166" s="759"/>
      <c r="J166" s="748"/>
      <c r="U166" s="753"/>
      <c r="V166" s="753"/>
      <c r="W166" s="753"/>
      <c r="X166" s="556"/>
      <c r="Y166" s="556"/>
      <c r="Z166" s="556"/>
      <c r="AA166" s="753"/>
      <c r="AB166" s="753"/>
      <c r="AC166" s="756"/>
    </row>
    <row r="167" spans="1:30" ht="57.75" customHeight="1">
      <c r="A167" s="16">
        <v>97</v>
      </c>
      <c r="B167" s="549" t="s">
        <v>245</v>
      </c>
      <c r="C167" s="74" t="s">
        <v>246</v>
      </c>
      <c r="D167" s="220">
        <v>101</v>
      </c>
      <c r="E167" s="154">
        <v>100</v>
      </c>
      <c r="F167" s="5" t="s">
        <v>29</v>
      </c>
      <c r="G167" s="4" t="s">
        <v>51</v>
      </c>
      <c r="H167" s="221">
        <v>27798</v>
      </c>
      <c r="I167" s="225">
        <f>H167*E167</f>
        <v>2779800</v>
      </c>
      <c r="J167" s="6">
        <f>I167</f>
        <v>2779800</v>
      </c>
      <c r="U167" s="265">
        <v>24000</v>
      </c>
      <c r="V167" s="265">
        <v>30960</v>
      </c>
      <c r="W167" s="265">
        <v>28434</v>
      </c>
      <c r="AA167" s="265">
        <f>AVERAGE(U167,V167,W167)</f>
        <v>27798</v>
      </c>
      <c r="AB167" s="265">
        <f t="shared" si="42"/>
        <v>2876.777363648428</v>
      </c>
    </row>
    <row r="168" spans="1:30" ht="51" customHeight="1">
      <c r="A168" s="156">
        <v>98</v>
      </c>
      <c r="B168" s="31" t="s">
        <v>55</v>
      </c>
      <c r="C168" s="74" t="s">
        <v>247</v>
      </c>
      <c r="D168" s="220" t="s">
        <v>29</v>
      </c>
      <c r="E168" s="154">
        <v>1</v>
      </c>
      <c r="F168" s="5" t="s">
        <v>55</v>
      </c>
      <c r="G168" s="4" t="s">
        <v>55</v>
      </c>
      <c r="H168" s="225">
        <v>2000000</v>
      </c>
      <c r="I168" s="225">
        <f>H168*E168</f>
        <v>2000000</v>
      </c>
      <c r="J168" s="6">
        <f>I168</f>
        <v>2000000</v>
      </c>
      <c r="U168" s="265">
        <v>0</v>
      </c>
      <c r="V168" s="265">
        <v>0</v>
      </c>
      <c r="W168" s="265">
        <v>0</v>
      </c>
      <c r="AA168" s="265">
        <v>0</v>
      </c>
      <c r="AB168" s="265">
        <f t="shared" si="42"/>
        <v>0</v>
      </c>
      <c r="AC168" s="264">
        <f>+AB168/AA167</f>
        <v>0</v>
      </c>
    </row>
    <row r="169" spans="1:30" ht="12.75" customHeight="1">
      <c r="A169" s="710" t="s">
        <v>471</v>
      </c>
      <c r="B169" s="711"/>
      <c r="C169" s="711"/>
      <c r="D169" s="711"/>
      <c r="E169" s="711"/>
      <c r="F169" s="711"/>
      <c r="G169" s="711"/>
      <c r="H169" s="712"/>
      <c r="I169" s="223">
        <f>SUM(I155:I168)</f>
        <v>45202645</v>
      </c>
      <c r="J169" s="121">
        <f>SUM(J155:J168)</f>
        <v>45202645</v>
      </c>
    </row>
    <row r="170" spans="1:30" ht="13.2">
      <c r="A170" s="724" t="s">
        <v>248</v>
      </c>
      <c r="B170" s="739"/>
      <c r="C170" s="717"/>
      <c r="D170" s="717"/>
      <c r="E170" s="717"/>
      <c r="F170" s="717"/>
      <c r="G170" s="717"/>
      <c r="H170" s="717"/>
      <c r="I170" s="739"/>
      <c r="J170" s="740"/>
      <c r="U170" s="725" t="s">
        <v>6</v>
      </c>
      <c r="V170" s="726"/>
      <c r="W170" s="726"/>
      <c r="X170" s="726"/>
      <c r="Y170" s="726"/>
      <c r="Z170" s="726"/>
      <c r="AA170" s="726"/>
      <c r="AB170" s="726"/>
      <c r="AC170" s="727"/>
    </row>
    <row r="171" spans="1:30" ht="39.6">
      <c r="A171" s="89" t="s">
        <v>7</v>
      </c>
      <c r="B171" s="90" t="s">
        <v>8</v>
      </c>
      <c r="C171" s="90" t="s">
        <v>9</v>
      </c>
      <c r="D171" s="364" t="s">
        <v>10</v>
      </c>
      <c r="E171" s="90" t="s">
        <v>11</v>
      </c>
      <c r="F171" s="90" t="s">
        <v>12</v>
      </c>
      <c r="G171" s="89" t="s">
        <v>13</v>
      </c>
      <c r="H171" s="325" t="s">
        <v>14</v>
      </c>
      <c r="I171" s="325" t="s">
        <v>15</v>
      </c>
      <c r="J171" s="91" t="s">
        <v>16</v>
      </c>
      <c r="L171" s="24">
        <v>60</v>
      </c>
      <c r="U171" s="269" t="s">
        <v>19</v>
      </c>
      <c r="V171" s="462" t="s">
        <v>20</v>
      </c>
      <c r="W171" s="267" t="s">
        <v>21</v>
      </c>
      <c r="X171" s="267"/>
      <c r="Y171" s="267"/>
      <c r="Z171" s="267"/>
      <c r="AA171" s="522" t="s">
        <v>22</v>
      </c>
      <c r="AB171" s="531" t="s">
        <v>23</v>
      </c>
      <c r="AC171" s="531" t="s">
        <v>24</v>
      </c>
      <c r="AD171" s="24">
        <v>60</v>
      </c>
    </row>
    <row r="172" spans="1:30" ht="248.25" customHeight="1">
      <c r="A172" s="2">
        <v>99</v>
      </c>
      <c r="B172" s="19" t="s">
        <v>55</v>
      </c>
      <c r="C172" s="220" t="s">
        <v>249</v>
      </c>
      <c r="D172" s="232" t="s">
        <v>55</v>
      </c>
      <c r="E172" s="2">
        <v>1</v>
      </c>
      <c r="F172" s="13" t="s">
        <v>29</v>
      </c>
      <c r="G172" s="13" t="s">
        <v>55</v>
      </c>
      <c r="H172" s="197">
        <v>30000000</v>
      </c>
      <c r="I172" s="225">
        <f>H172*E172</f>
        <v>30000000</v>
      </c>
      <c r="J172" s="6">
        <f>I172</f>
        <v>30000000</v>
      </c>
      <c r="U172" s="265">
        <v>0</v>
      </c>
      <c r="V172" s="265">
        <v>0</v>
      </c>
      <c r="W172" s="265">
        <v>0</v>
      </c>
      <c r="AA172" s="265">
        <v>0</v>
      </c>
      <c r="AB172" s="265">
        <f t="shared" si="42"/>
        <v>0</v>
      </c>
      <c r="AC172" s="264">
        <v>0</v>
      </c>
    </row>
    <row r="173" spans="1:30" ht="13.2">
      <c r="A173" s="595" t="s">
        <v>472</v>
      </c>
      <c r="B173" s="596"/>
      <c r="C173" s="596"/>
      <c r="D173" s="596"/>
      <c r="E173" s="596"/>
      <c r="F173" s="596"/>
      <c r="G173" s="596"/>
      <c r="H173" s="597"/>
      <c r="I173" s="223">
        <f>SUM(I172:I172)</f>
        <v>30000000</v>
      </c>
      <c r="J173" s="121">
        <f>SUM(J172:J172)</f>
        <v>30000000</v>
      </c>
    </row>
    <row r="174" spans="1:30" ht="13.2">
      <c r="A174" s="724" t="s">
        <v>250</v>
      </c>
      <c r="B174" s="717"/>
      <c r="C174" s="717"/>
      <c r="D174" s="717"/>
      <c r="E174" s="717"/>
      <c r="F174" s="717"/>
      <c r="G174" s="717"/>
      <c r="H174" s="717"/>
      <c r="I174" s="717"/>
      <c r="J174" s="718"/>
      <c r="U174" s="725" t="s">
        <v>6</v>
      </c>
      <c r="V174" s="726"/>
      <c r="W174" s="726"/>
      <c r="X174" s="726"/>
      <c r="Y174" s="726"/>
      <c r="Z174" s="726"/>
      <c r="AA174" s="726"/>
      <c r="AB174" s="726"/>
      <c r="AC174" s="727"/>
    </row>
    <row r="175" spans="1:30" ht="39.6">
      <c r="A175" s="69" t="s">
        <v>7</v>
      </c>
      <c r="B175" s="70" t="s">
        <v>8</v>
      </c>
      <c r="C175" s="70" t="s">
        <v>9</v>
      </c>
      <c r="D175" s="353" t="s">
        <v>10</v>
      </c>
      <c r="E175" s="70" t="s">
        <v>11</v>
      </c>
      <c r="F175" s="70" t="s">
        <v>12</v>
      </c>
      <c r="G175" s="69" t="s">
        <v>13</v>
      </c>
      <c r="H175" s="314" t="s">
        <v>14</v>
      </c>
      <c r="I175" s="314" t="s">
        <v>15</v>
      </c>
      <c r="J175" s="71" t="s">
        <v>16</v>
      </c>
      <c r="L175" s="24">
        <v>150</v>
      </c>
      <c r="U175" s="269" t="s">
        <v>19</v>
      </c>
      <c r="V175" s="462" t="s">
        <v>20</v>
      </c>
      <c r="W175" s="267" t="s">
        <v>21</v>
      </c>
      <c r="X175" s="267"/>
      <c r="Y175" s="267"/>
      <c r="Z175" s="267"/>
      <c r="AA175" s="522" t="s">
        <v>22</v>
      </c>
      <c r="AB175" s="523" t="s">
        <v>23</v>
      </c>
      <c r="AC175" s="523" t="s">
        <v>24</v>
      </c>
      <c r="AD175" s="24">
        <v>150</v>
      </c>
    </row>
    <row r="176" spans="1:30" ht="26.4">
      <c r="A176" s="157">
        <v>100</v>
      </c>
      <c r="B176" s="19" t="s">
        <v>251</v>
      </c>
      <c r="C176" s="220" t="s">
        <v>252</v>
      </c>
      <c r="D176" s="232">
        <v>32</v>
      </c>
      <c r="E176" s="2">
        <v>150</v>
      </c>
      <c r="F176" s="13" t="s">
        <v>29</v>
      </c>
      <c r="G176" s="13" t="s">
        <v>204</v>
      </c>
      <c r="H176" s="197">
        <v>3886</v>
      </c>
      <c r="I176" s="225">
        <f>H176*E176</f>
        <v>582900</v>
      </c>
      <c r="J176" s="6">
        <f t="shared" ref="J176:J186" si="46">I176</f>
        <v>582900</v>
      </c>
      <c r="U176" s="265">
        <v>3480</v>
      </c>
      <c r="V176" s="265">
        <v>4176</v>
      </c>
      <c r="W176" s="265">
        <v>4002</v>
      </c>
      <c r="AA176" s="265">
        <f>AVERAGE(U176,V176,W176)</f>
        <v>3886</v>
      </c>
      <c r="AB176" s="265">
        <f>_xlfn.STDEV.P(U176,V176,W176)</f>
        <v>295.7431317883815</v>
      </c>
      <c r="AC176" s="264">
        <f>+AB176/AA176</f>
        <v>7.6104768859593802E-2</v>
      </c>
    </row>
    <row r="177" spans="1:30" ht="81.75" customHeight="1">
      <c r="A177" s="157">
        <v>101</v>
      </c>
      <c r="B177" s="110" t="s">
        <v>253</v>
      </c>
      <c r="C177" s="220" t="s">
        <v>254</v>
      </c>
      <c r="D177" s="233">
        <v>31</v>
      </c>
      <c r="E177" s="2">
        <v>150</v>
      </c>
      <c r="F177" s="13" t="s">
        <v>29</v>
      </c>
      <c r="G177" s="13" t="s">
        <v>204</v>
      </c>
      <c r="H177" s="197">
        <v>61362</v>
      </c>
      <c r="I177" s="225">
        <f>H177*E177</f>
        <v>9204300</v>
      </c>
      <c r="J177" s="6">
        <f t="shared" si="46"/>
        <v>9204300</v>
      </c>
      <c r="U177" s="265">
        <v>50000</v>
      </c>
      <c r="V177" s="265">
        <v>65000</v>
      </c>
      <c r="W177" s="265">
        <v>69086</v>
      </c>
      <c r="AA177" s="265">
        <f>AVERAGE(U177,V177,W177)</f>
        <v>61362</v>
      </c>
      <c r="AB177" s="265">
        <f t="shared" ref="AB177:AB186" si="47">_xlfn.STDEV.P(U177,V177,W177)</f>
        <v>8205.4913320288142</v>
      </c>
      <c r="AC177" s="264">
        <f>+AB177/AA177</f>
        <v>0.13372268394167097</v>
      </c>
    </row>
    <row r="178" spans="1:30" ht="39.6">
      <c r="A178" s="157">
        <v>102</v>
      </c>
      <c r="B178" s="110" t="s">
        <v>255</v>
      </c>
      <c r="C178" s="357" t="s">
        <v>176</v>
      </c>
      <c r="D178" s="233">
        <v>38</v>
      </c>
      <c r="E178" s="2">
        <v>150</v>
      </c>
      <c r="F178" s="13" t="s">
        <v>29</v>
      </c>
      <c r="G178" s="13" t="s">
        <v>204</v>
      </c>
      <c r="H178" s="197">
        <v>18540</v>
      </c>
      <c r="I178" s="225">
        <f>H178*E178</f>
        <v>2781000</v>
      </c>
      <c r="J178" s="6">
        <f t="shared" si="46"/>
        <v>2781000</v>
      </c>
      <c r="U178" s="265">
        <v>20000</v>
      </c>
      <c r="V178" s="265">
        <v>16000</v>
      </c>
      <c r="W178" s="265">
        <v>19619</v>
      </c>
      <c r="AA178" s="265">
        <f t="shared" ref="AA178:AA186" si="48">AVERAGE(U178,V178,W178)</f>
        <v>18539.666666666668</v>
      </c>
      <c r="AB178" s="265">
        <f t="shared" si="47"/>
        <v>1802.5390117522807</v>
      </c>
      <c r="AC178" s="264">
        <f t="shared" ref="AC178:AC186" si="49">+AB178/AA178</f>
        <v>9.7226074457592584E-2</v>
      </c>
    </row>
    <row r="179" spans="1:30" ht="66">
      <c r="A179" s="157">
        <v>103</v>
      </c>
      <c r="B179" s="532" t="s">
        <v>234</v>
      </c>
      <c r="C179" s="363" t="s">
        <v>256</v>
      </c>
      <c r="D179" s="474" t="s">
        <v>218</v>
      </c>
      <c r="E179" s="154">
        <v>1</v>
      </c>
      <c r="F179" s="13">
        <v>52</v>
      </c>
      <c r="G179" s="95" t="s">
        <v>108</v>
      </c>
      <c r="H179" s="221">
        <v>70667</v>
      </c>
      <c r="I179" s="225">
        <f>H179*F179</f>
        <v>3674684</v>
      </c>
      <c r="J179" s="6">
        <f t="shared" si="46"/>
        <v>3674684</v>
      </c>
      <c r="U179" s="265">
        <v>69000</v>
      </c>
      <c r="V179" s="265">
        <v>73000</v>
      </c>
      <c r="W179" s="265">
        <v>70000</v>
      </c>
      <c r="AA179" s="265">
        <f t="shared" si="48"/>
        <v>70666.666666666672</v>
      </c>
      <c r="AB179" s="265">
        <f t="shared" si="47"/>
        <v>1699.6731711975949</v>
      </c>
      <c r="AC179" s="264">
        <f t="shared" si="49"/>
        <v>2.4051978837701812E-2</v>
      </c>
    </row>
    <row r="180" spans="1:30" ht="66">
      <c r="A180" s="157">
        <v>104</v>
      </c>
      <c r="B180" s="19" t="s">
        <v>234</v>
      </c>
      <c r="C180" s="590" t="s">
        <v>257</v>
      </c>
      <c r="D180" s="357" t="s">
        <v>218</v>
      </c>
      <c r="E180" s="154">
        <v>1</v>
      </c>
      <c r="F180" s="19">
        <v>20</v>
      </c>
      <c r="G180" s="95" t="s">
        <v>108</v>
      </c>
      <c r="H180" s="221">
        <v>70667</v>
      </c>
      <c r="I180" s="225">
        <f>H180*F180</f>
        <v>1413340</v>
      </c>
      <c r="J180" s="6">
        <f t="shared" si="46"/>
        <v>1413340</v>
      </c>
      <c r="U180" s="265">
        <v>69000</v>
      </c>
      <c r="V180" s="265">
        <v>73000</v>
      </c>
      <c r="W180" s="265">
        <v>70000</v>
      </c>
      <c r="AA180" s="265">
        <f t="shared" si="48"/>
        <v>70666.666666666672</v>
      </c>
      <c r="AB180" s="265">
        <f t="shared" si="47"/>
        <v>1699.6731711975949</v>
      </c>
      <c r="AC180" s="264">
        <f t="shared" si="49"/>
        <v>2.4051978837701812E-2</v>
      </c>
    </row>
    <row r="181" spans="1:30" ht="26.4">
      <c r="A181" s="157">
        <v>105</v>
      </c>
      <c r="B181" s="19" t="s">
        <v>55</v>
      </c>
      <c r="C181" s="220" t="s">
        <v>242</v>
      </c>
      <c r="D181" s="220" t="s">
        <v>29</v>
      </c>
      <c r="E181" s="154">
        <v>1</v>
      </c>
      <c r="F181" s="5" t="s">
        <v>55</v>
      </c>
      <c r="G181" s="4" t="s">
        <v>55</v>
      </c>
      <c r="H181" s="221">
        <v>2000000</v>
      </c>
      <c r="I181" s="221">
        <f>H181*E181</f>
        <v>2000000</v>
      </c>
      <c r="J181" s="6">
        <f t="shared" si="46"/>
        <v>2000000</v>
      </c>
      <c r="U181" s="265">
        <v>0</v>
      </c>
      <c r="V181" s="265">
        <v>0</v>
      </c>
      <c r="W181" s="265">
        <v>0</v>
      </c>
      <c r="AA181" s="265">
        <f t="shared" si="48"/>
        <v>0</v>
      </c>
      <c r="AB181" s="265">
        <f t="shared" si="47"/>
        <v>0</v>
      </c>
      <c r="AC181" s="264">
        <v>0</v>
      </c>
    </row>
    <row r="182" spans="1:30" ht="60" customHeight="1">
      <c r="A182" s="157">
        <v>106</v>
      </c>
      <c r="B182" s="23" t="s">
        <v>62</v>
      </c>
      <c r="C182" s="220" t="s">
        <v>63</v>
      </c>
      <c r="D182" s="232">
        <v>116</v>
      </c>
      <c r="E182" s="2">
        <v>1</v>
      </c>
      <c r="F182" s="13">
        <v>1</v>
      </c>
      <c r="G182" s="13" t="s">
        <v>45</v>
      </c>
      <c r="H182" s="197">
        <v>728333</v>
      </c>
      <c r="I182" s="225">
        <f>H182*F182*E182</f>
        <v>728333</v>
      </c>
      <c r="J182" s="6">
        <f t="shared" si="46"/>
        <v>728333</v>
      </c>
      <c r="U182" s="265">
        <v>617000</v>
      </c>
      <c r="V182" s="265">
        <v>950000</v>
      </c>
      <c r="W182" s="265">
        <v>618000</v>
      </c>
      <c r="AA182" s="265">
        <f>AVERAGE(U182,V182,W182)</f>
        <v>728333.33333333337</v>
      </c>
      <c r="AB182" s="265">
        <f t="shared" si="47"/>
        <v>156742.53482135033</v>
      </c>
      <c r="AC182" s="264">
        <f t="shared" ref="AC182" si="50">+AB182/AA182</f>
        <v>0.2152071416311446</v>
      </c>
    </row>
    <row r="183" spans="1:30" ht="26.4">
      <c r="A183" s="157">
        <v>107</v>
      </c>
      <c r="B183" s="19" t="s">
        <v>238</v>
      </c>
      <c r="C183" s="357" t="s">
        <v>207</v>
      </c>
      <c r="D183" s="355" t="s">
        <v>239</v>
      </c>
      <c r="E183" s="7">
        <v>2</v>
      </c>
      <c r="F183" s="13">
        <v>3</v>
      </c>
      <c r="G183" s="13" t="s">
        <v>108</v>
      </c>
      <c r="H183" s="342">
        <v>196667</v>
      </c>
      <c r="I183" s="225">
        <f>H183*F183*E183</f>
        <v>1180002</v>
      </c>
      <c r="J183" s="6">
        <f t="shared" si="46"/>
        <v>1180002</v>
      </c>
      <c r="U183" s="265">
        <v>350000</v>
      </c>
      <c r="V183" s="265">
        <v>360000</v>
      </c>
      <c r="W183" s="265">
        <v>320000</v>
      </c>
      <c r="AA183" s="265">
        <f t="shared" si="48"/>
        <v>343333.33333333331</v>
      </c>
      <c r="AB183" s="265">
        <f t="shared" si="47"/>
        <v>16996.73171197595</v>
      </c>
      <c r="AC183" s="264">
        <f t="shared" si="49"/>
        <v>4.9505043821289181E-2</v>
      </c>
    </row>
    <row r="184" spans="1:30" ht="39.6">
      <c r="A184" s="157">
        <v>108</v>
      </c>
      <c r="B184" s="550" t="s">
        <v>258</v>
      </c>
      <c r="C184" s="45" t="s">
        <v>49</v>
      </c>
      <c r="D184" s="241">
        <v>99</v>
      </c>
      <c r="E184" s="154">
        <v>950</v>
      </c>
      <c r="F184" s="13" t="s">
        <v>29</v>
      </c>
      <c r="G184" s="13" t="s">
        <v>204</v>
      </c>
      <c r="H184" s="197">
        <v>14598</v>
      </c>
      <c r="I184" s="225">
        <f>H184*E184</f>
        <v>13868100</v>
      </c>
      <c r="J184" s="6">
        <f t="shared" si="46"/>
        <v>13868100</v>
      </c>
      <c r="U184" s="265">
        <v>14250</v>
      </c>
      <c r="V184" s="265">
        <v>15545</v>
      </c>
      <c r="W184" s="265">
        <v>14000</v>
      </c>
      <c r="AA184" s="265">
        <f>AVERAGE(U184,V184,W184)</f>
        <v>14598.333333333334</v>
      </c>
      <c r="AB184" s="265">
        <f t="shared" si="47"/>
        <v>677.13038298067488</v>
      </c>
      <c r="AC184" s="264">
        <f t="shared" si="49"/>
        <v>4.6384088342094405E-2</v>
      </c>
    </row>
    <row r="185" spans="1:30" ht="47.25" customHeight="1">
      <c r="A185" s="157">
        <v>109</v>
      </c>
      <c r="B185" s="19" t="s">
        <v>259</v>
      </c>
      <c r="C185" s="95" t="s">
        <v>260</v>
      </c>
      <c r="D185" s="354">
        <v>26</v>
      </c>
      <c r="E185" s="2">
        <v>150</v>
      </c>
      <c r="F185" s="13" t="s">
        <v>29</v>
      </c>
      <c r="G185" s="13" t="s">
        <v>204</v>
      </c>
      <c r="H185" s="197">
        <v>62667</v>
      </c>
      <c r="I185" s="225">
        <f>H185*E185</f>
        <v>9400050</v>
      </c>
      <c r="J185" s="6">
        <f t="shared" si="46"/>
        <v>9400050</v>
      </c>
      <c r="U185" s="265">
        <v>60000</v>
      </c>
      <c r="V185" s="265">
        <v>70000</v>
      </c>
      <c r="W185" s="265">
        <v>58000</v>
      </c>
      <c r="AA185" s="265">
        <f t="shared" si="48"/>
        <v>62666.666666666664</v>
      </c>
      <c r="AB185" s="265">
        <f t="shared" si="47"/>
        <v>5249.3385826745407</v>
      </c>
      <c r="AC185" s="264">
        <f t="shared" si="49"/>
        <v>8.3766041212891607E-2</v>
      </c>
    </row>
    <row r="186" spans="1:30" ht="90" customHeight="1">
      <c r="A186" s="157">
        <v>110</v>
      </c>
      <c r="B186" s="19" t="s">
        <v>261</v>
      </c>
      <c r="C186" s="23" t="s">
        <v>262</v>
      </c>
      <c r="D186" s="220" t="s">
        <v>263</v>
      </c>
      <c r="E186" s="7">
        <v>2</v>
      </c>
      <c r="F186" s="19">
        <v>32</v>
      </c>
      <c r="G186" s="19" t="s">
        <v>108</v>
      </c>
      <c r="H186" s="221">
        <v>70667</v>
      </c>
      <c r="I186" s="225">
        <f>F186*H186*E186</f>
        <v>4522688</v>
      </c>
      <c r="J186" s="6">
        <f t="shared" si="46"/>
        <v>4522688</v>
      </c>
      <c r="U186" s="265">
        <v>69000</v>
      </c>
      <c r="V186" s="265">
        <v>73000</v>
      </c>
      <c r="W186" s="265">
        <v>70000</v>
      </c>
      <c r="AA186" s="265">
        <f t="shared" si="48"/>
        <v>70666.666666666672</v>
      </c>
      <c r="AB186" s="265">
        <f t="shared" si="47"/>
        <v>1699.6731711975949</v>
      </c>
      <c r="AC186" s="264">
        <f t="shared" si="49"/>
        <v>2.4051978837701812E-2</v>
      </c>
    </row>
    <row r="187" spans="1:30" ht="13.2">
      <c r="A187" s="595" t="s">
        <v>473</v>
      </c>
      <c r="B187" s="596"/>
      <c r="C187" s="596"/>
      <c r="D187" s="596"/>
      <c r="E187" s="596"/>
      <c r="F187" s="596"/>
      <c r="G187" s="596"/>
      <c r="H187" s="597"/>
      <c r="I187" s="320">
        <f>SUM(I176:I186)</f>
        <v>49355397</v>
      </c>
      <c r="J187" s="121">
        <f>SUM(J176:J186)</f>
        <v>49355397</v>
      </c>
    </row>
    <row r="188" spans="1:30" ht="13.2">
      <c r="A188" s="595" t="s">
        <v>264</v>
      </c>
      <c r="B188" s="596"/>
      <c r="C188" s="596"/>
      <c r="D188" s="596"/>
      <c r="E188" s="596"/>
      <c r="F188" s="596"/>
      <c r="G188" s="596"/>
      <c r="H188" s="597"/>
      <c r="I188" s="320">
        <f>I169+I173+I187</f>
        <v>124558042</v>
      </c>
      <c r="J188" s="121">
        <f>J187+J173+J169</f>
        <v>124558042</v>
      </c>
    </row>
    <row r="189" spans="1:30" ht="13.2">
      <c r="A189" s="729" t="s">
        <v>265</v>
      </c>
      <c r="B189" s="730"/>
      <c r="C189" s="730"/>
      <c r="D189" s="730"/>
      <c r="E189" s="730"/>
      <c r="F189" s="730"/>
      <c r="G189" s="730"/>
      <c r="H189" s="730"/>
      <c r="I189" s="730"/>
      <c r="J189" s="731"/>
    </row>
    <row r="190" spans="1:30" ht="13.2">
      <c r="A190" s="601" t="s">
        <v>266</v>
      </c>
      <c r="B190" s="602"/>
      <c r="C190" s="602"/>
      <c r="D190" s="602"/>
      <c r="E190" s="602"/>
      <c r="F190" s="602"/>
      <c r="G190" s="602"/>
      <c r="H190" s="602"/>
      <c r="I190" s="602"/>
      <c r="J190" s="602"/>
      <c r="K190" s="505"/>
      <c r="U190" s="725" t="s">
        <v>6</v>
      </c>
      <c r="V190" s="726"/>
      <c r="W190" s="726"/>
      <c r="X190" s="726"/>
      <c r="Y190" s="726"/>
      <c r="Z190" s="726"/>
      <c r="AA190" s="726"/>
      <c r="AB190" s="726"/>
      <c r="AC190" s="727"/>
    </row>
    <row r="191" spans="1:30" ht="39.6">
      <c r="A191" s="69" t="s">
        <v>7</v>
      </c>
      <c r="B191" s="90" t="s">
        <v>8</v>
      </c>
      <c r="C191" s="90" t="s">
        <v>9</v>
      </c>
      <c r="D191" s="364" t="s">
        <v>10</v>
      </c>
      <c r="E191" s="90" t="s">
        <v>11</v>
      </c>
      <c r="F191" s="90" t="s">
        <v>12</v>
      </c>
      <c r="G191" s="89" t="s">
        <v>13</v>
      </c>
      <c r="H191" s="314" t="s">
        <v>14</v>
      </c>
      <c r="I191" s="325" t="s">
        <v>15</v>
      </c>
      <c r="J191" s="91" t="s">
        <v>16</v>
      </c>
      <c r="L191" s="24">
        <v>200</v>
      </c>
      <c r="U191" s="269" t="s">
        <v>19</v>
      </c>
      <c r="V191" s="462" t="s">
        <v>20</v>
      </c>
      <c r="W191" s="267" t="s">
        <v>21</v>
      </c>
      <c r="X191" s="267"/>
      <c r="Y191" s="267"/>
      <c r="Z191" s="267"/>
      <c r="AA191" s="522" t="s">
        <v>22</v>
      </c>
      <c r="AB191" s="523" t="s">
        <v>23</v>
      </c>
      <c r="AC191" s="523" t="s">
        <v>24</v>
      </c>
      <c r="AD191" s="24">
        <v>100</v>
      </c>
    </row>
    <row r="192" spans="1:30" ht="26.4">
      <c r="A192" s="139">
        <v>111</v>
      </c>
      <c r="B192" s="17" t="s">
        <v>91</v>
      </c>
      <c r="C192" s="186" t="s">
        <v>92</v>
      </c>
      <c r="D192" s="220" t="s">
        <v>55</v>
      </c>
      <c r="E192" s="238">
        <v>30</v>
      </c>
      <c r="F192" s="5" t="s">
        <v>29</v>
      </c>
      <c r="G192" s="5" t="s">
        <v>51</v>
      </c>
      <c r="H192" s="344">
        <v>4275</v>
      </c>
      <c r="I192" s="326">
        <f t="shared" ref="I192:I198" si="51">H192*E192</f>
        <v>128250</v>
      </c>
      <c r="J192" s="185">
        <f>I192</f>
        <v>128250</v>
      </c>
      <c r="U192" s="266">
        <v>3500</v>
      </c>
      <c r="V192" s="266">
        <v>5000</v>
      </c>
      <c r="W192" s="266">
        <v>4325</v>
      </c>
      <c r="X192" s="266"/>
      <c r="Y192" s="266"/>
      <c r="Z192" s="266"/>
      <c r="AA192" s="265">
        <f>AVERAGE(U192,V192,W192)</f>
        <v>4275</v>
      </c>
      <c r="AB192" s="265">
        <f t="shared" ref="AB192" si="52">_xlfn.STDEV.P(U192,V192,W192)</f>
        <v>613.39220731926491</v>
      </c>
      <c r="AC192" s="264">
        <f>+AB192/AA192</f>
        <v>0.14348355726766432</v>
      </c>
    </row>
    <row r="193" spans="1:30" ht="26.25" customHeight="1">
      <c r="A193" s="187">
        <v>112</v>
      </c>
      <c r="B193" s="31" t="s">
        <v>267</v>
      </c>
      <c r="C193" s="31" t="s">
        <v>268</v>
      </c>
      <c r="D193" s="45" t="s">
        <v>55</v>
      </c>
      <c r="E193" s="45">
        <v>1</v>
      </c>
      <c r="F193" s="31" t="s">
        <v>29</v>
      </c>
      <c r="G193" s="187" t="s">
        <v>55</v>
      </c>
      <c r="H193" s="329">
        <v>400000</v>
      </c>
      <c r="I193" s="326">
        <f t="shared" si="51"/>
        <v>400000</v>
      </c>
      <c r="J193" s="188">
        <v>400000</v>
      </c>
      <c r="K193" s="58"/>
      <c r="U193" s="265">
        <v>0</v>
      </c>
      <c r="V193" s="265">
        <v>0</v>
      </c>
      <c r="W193" s="265">
        <v>0</v>
      </c>
      <c r="AA193" s="265">
        <v>0</v>
      </c>
      <c r="AB193" s="265">
        <v>0</v>
      </c>
      <c r="AC193" s="264">
        <v>0</v>
      </c>
    </row>
    <row r="194" spans="1:30" ht="26.4">
      <c r="A194" s="139">
        <v>113</v>
      </c>
      <c r="B194" s="45" t="s">
        <v>269</v>
      </c>
      <c r="C194" s="45" t="s">
        <v>86</v>
      </c>
      <c r="D194" s="45" t="s">
        <v>55</v>
      </c>
      <c r="E194" s="239">
        <v>100</v>
      </c>
      <c r="F194" s="31" t="s">
        <v>29</v>
      </c>
      <c r="G194" s="187" t="s">
        <v>55</v>
      </c>
      <c r="H194" s="327">
        <v>3886</v>
      </c>
      <c r="I194" s="327">
        <f t="shared" si="51"/>
        <v>388600</v>
      </c>
      <c r="J194" s="189">
        <f t="shared" ref="J194:J195" si="53">I194</f>
        <v>388600</v>
      </c>
      <c r="U194" s="265">
        <v>3480</v>
      </c>
      <c r="V194" s="265">
        <v>4176</v>
      </c>
      <c r="W194" s="265">
        <v>4002</v>
      </c>
      <c r="AA194" s="265">
        <f>AVERAGE(U194,V194,W194)</f>
        <v>3886</v>
      </c>
      <c r="AB194" s="265">
        <f t="shared" si="42"/>
        <v>295.7431317883815</v>
      </c>
      <c r="AC194" s="264">
        <f>+AB194/AA194</f>
        <v>7.6104768859593802E-2</v>
      </c>
    </row>
    <row r="195" spans="1:30" ht="83.25" customHeight="1">
      <c r="A195" s="187">
        <v>114</v>
      </c>
      <c r="B195" s="45" t="s">
        <v>253</v>
      </c>
      <c r="C195" s="45" t="s">
        <v>270</v>
      </c>
      <c r="D195" s="45" t="s">
        <v>55</v>
      </c>
      <c r="E195" s="239">
        <v>100</v>
      </c>
      <c r="F195" s="31" t="s">
        <v>29</v>
      </c>
      <c r="G195" s="187" t="s">
        <v>55</v>
      </c>
      <c r="H195" s="327">
        <v>61362</v>
      </c>
      <c r="I195" s="327">
        <f t="shared" si="51"/>
        <v>6136200</v>
      </c>
      <c r="J195" s="189">
        <f t="shared" si="53"/>
        <v>6136200</v>
      </c>
      <c r="U195" s="265">
        <v>50000</v>
      </c>
      <c r="V195" s="265">
        <v>65000</v>
      </c>
      <c r="W195" s="265">
        <v>69086</v>
      </c>
      <c r="AA195" s="265">
        <f>AVERAGE(U196,V196,W196)</f>
        <v>23800</v>
      </c>
      <c r="AB195" s="265">
        <f t="shared" si="42"/>
        <v>8205.4913320288142</v>
      </c>
      <c r="AC195" s="264">
        <f>+AB195/AA194</f>
        <v>2.11155206691426</v>
      </c>
    </row>
    <row r="196" spans="1:30" ht="23.25" customHeight="1">
      <c r="A196" s="139">
        <v>115</v>
      </c>
      <c r="B196" s="45" t="s">
        <v>271</v>
      </c>
      <c r="C196" s="31" t="s">
        <v>272</v>
      </c>
      <c r="D196" s="45" t="s">
        <v>55</v>
      </c>
      <c r="E196" s="239">
        <v>100</v>
      </c>
      <c r="F196" s="31" t="s">
        <v>29</v>
      </c>
      <c r="G196" s="31" t="s">
        <v>51</v>
      </c>
      <c r="H196" s="329">
        <v>22167</v>
      </c>
      <c r="I196" s="328">
        <f t="shared" si="51"/>
        <v>2216700</v>
      </c>
      <c r="J196" s="188">
        <f>I196</f>
        <v>2216700</v>
      </c>
      <c r="U196" s="265">
        <v>22000</v>
      </c>
      <c r="V196" s="265">
        <v>26400</v>
      </c>
      <c r="W196" s="265">
        <v>23000</v>
      </c>
      <c r="AA196" s="265">
        <f>AVERAGE(U197,V197,W197)</f>
        <v>22500</v>
      </c>
      <c r="AB196" s="265">
        <f t="shared" si="42"/>
        <v>1883.2595855767379</v>
      </c>
      <c r="AC196" s="264">
        <f>+AB196/AA195</f>
        <v>7.9128554015829328E-2</v>
      </c>
    </row>
    <row r="197" spans="1:30" ht="54.75" customHeight="1">
      <c r="A197" s="187">
        <v>116</v>
      </c>
      <c r="B197" s="27" t="s">
        <v>185</v>
      </c>
      <c r="C197" s="31" t="s">
        <v>186</v>
      </c>
      <c r="D197" s="45" t="s">
        <v>55</v>
      </c>
      <c r="E197" s="190">
        <v>100</v>
      </c>
      <c r="F197" s="31" t="s">
        <v>29</v>
      </c>
      <c r="G197" s="191" t="s">
        <v>51</v>
      </c>
      <c r="H197" s="345">
        <v>22500</v>
      </c>
      <c r="I197" s="329">
        <f t="shared" si="51"/>
        <v>2250000</v>
      </c>
      <c r="J197" s="192">
        <f>I197</f>
        <v>2250000</v>
      </c>
      <c r="U197" s="265">
        <v>21500</v>
      </c>
      <c r="V197" s="265">
        <v>24000</v>
      </c>
      <c r="W197" s="265">
        <v>22000</v>
      </c>
      <c r="AA197" s="265">
        <f>AVERAGE(U197,V197,W197)</f>
        <v>22500</v>
      </c>
      <c r="AB197" s="265">
        <f t="shared" si="42"/>
        <v>1080.1234497346434</v>
      </c>
      <c r="AC197" s="264">
        <f>+AB197/AA196</f>
        <v>4.8005486654873038E-2</v>
      </c>
    </row>
    <row r="198" spans="1:30" ht="39.6">
      <c r="A198" s="139">
        <v>117</v>
      </c>
      <c r="B198" s="139" t="s">
        <v>273</v>
      </c>
      <c r="C198" s="27" t="s">
        <v>274</v>
      </c>
      <c r="D198" s="239" t="s">
        <v>275</v>
      </c>
      <c r="E198" s="239">
        <v>100</v>
      </c>
      <c r="F198" s="31" t="s">
        <v>29</v>
      </c>
      <c r="G198" s="191" t="s">
        <v>51</v>
      </c>
      <c r="H198" s="329">
        <v>1116667</v>
      </c>
      <c r="I198" s="330">
        <f t="shared" si="51"/>
        <v>111666700</v>
      </c>
      <c r="J198" s="188">
        <f>+I198</f>
        <v>111666700</v>
      </c>
      <c r="K198" s="304" t="s">
        <v>276</v>
      </c>
      <c r="U198" s="265">
        <v>1000000</v>
      </c>
      <c r="V198" s="265">
        <v>1250000</v>
      </c>
      <c r="W198" s="265">
        <v>1100000</v>
      </c>
      <c r="AA198" s="265">
        <f>AVERAGE(U198,V198,W198)</f>
        <v>1116666.6666666667</v>
      </c>
      <c r="AB198" s="265">
        <f t="shared" si="42"/>
        <v>102740.23338281627</v>
      </c>
      <c r="AC198" s="264">
        <f>+AB198/AA197</f>
        <v>4.5662325947918339</v>
      </c>
    </row>
    <row r="199" spans="1:30" ht="13.2">
      <c r="A199" s="769" t="s">
        <v>474</v>
      </c>
      <c r="B199" s="769"/>
      <c r="C199" s="769"/>
      <c r="D199" s="769"/>
      <c r="E199" s="769"/>
      <c r="F199" s="769"/>
      <c r="G199" s="769"/>
      <c r="H199" s="769"/>
      <c r="I199" s="320">
        <f>SUM(I192:I198)</f>
        <v>123186450</v>
      </c>
      <c r="J199" s="237">
        <f>SUM(J192:J198)</f>
        <v>123186450</v>
      </c>
    </row>
    <row r="200" spans="1:30" ht="13.2">
      <c r="A200" s="660" t="s">
        <v>278</v>
      </c>
      <c r="B200" s="661"/>
      <c r="C200" s="661"/>
      <c r="D200" s="661"/>
      <c r="E200" s="661"/>
      <c r="F200" s="661"/>
      <c r="G200" s="661"/>
      <c r="H200" s="661"/>
      <c r="I200" s="661"/>
      <c r="J200" s="662"/>
      <c r="U200" s="725" t="s">
        <v>6</v>
      </c>
      <c r="V200" s="726"/>
      <c r="W200" s="726"/>
      <c r="X200" s="726"/>
      <c r="Y200" s="726"/>
      <c r="Z200" s="726"/>
      <c r="AA200" s="726"/>
      <c r="AB200" s="726"/>
      <c r="AC200" s="727"/>
    </row>
    <row r="201" spans="1:30" ht="39.6">
      <c r="A201" s="69" t="s">
        <v>7</v>
      </c>
      <c r="B201" s="70" t="s">
        <v>8</v>
      </c>
      <c r="C201" s="70" t="s">
        <v>9</v>
      </c>
      <c r="D201" s="353" t="s">
        <v>10</v>
      </c>
      <c r="E201" s="70" t="s">
        <v>11</v>
      </c>
      <c r="F201" s="70" t="s">
        <v>12</v>
      </c>
      <c r="G201" s="69" t="s">
        <v>13</v>
      </c>
      <c r="H201" s="314" t="s">
        <v>14</v>
      </c>
      <c r="I201" s="316" t="s">
        <v>15</v>
      </c>
      <c r="J201" s="175" t="s">
        <v>16</v>
      </c>
      <c r="L201" s="24">
        <v>30</v>
      </c>
      <c r="U201" s="269" t="s">
        <v>19</v>
      </c>
      <c r="V201" s="462" t="s">
        <v>20</v>
      </c>
      <c r="W201" s="267" t="s">
        <v>21</v>
      </c>
      <c r="X201" s="267"/>
      <c r="Y201" s="267"/>
      <c r="Z201" s="267"/>
      <c r="AA201" s="522" t="s">
        <v>22</v>
      </c>
      <c r="AB201" s="523" t="s">
        <v>23</v>
      </c>
      <c r="AC201" s="523" t="s">
        <v>24</v>
      </c>
      <c r="AD201" s="571">
        <v>20</v>
      </c>
    </row>
    <row r="202" spans="1:30" ht="26.4">
      <c r="A202" s="139">
        <v>118</v>
      </c>
      <c r="B202" s="551" t="s">
        <v>91</v>
      </c>
      <c r="C202" s="36" t="s">
        <v>92</v>
      </c>
      <c r="D202" s="220">
        <v>8</v>
      </c>
      <c r="E202" s="2">
        <v>20</v>
      </c>
      <c r="F202" s="13" t="s">
        <v>29</v>
      </c>
      <c r="G202" s="13" t="s">
        <v>51</v>
      </c>
      <c r="H202" s="197">
        <v>4275</v>
      </c>
      <c r="I202" s="225">
        <f>H202*E202</f>
        <v>85500</v>
      </c>
      <c r="J202" s="21">
        <f>I202</f>
        <v>85500</v>
      </c>
      <c r="U202" s="266">
        <v>3500</v>
      </c>
      <c r="V202" s="266">
        <v>5000</v>
      </c>
      <c r="W202" s="266">
        <v>4325</v>
      </c>
      <c r="X202" s="266"/>
      <c r="Y202" s="266"/>
      <c r="Z202" s="266"/>
      <c r="AA202" s="265">
        <f>AVERAGE(U202,V202,W202)</f>
        <v>4275</v>
      </c>
      <c r="AB202" s="265">
        <f t="shared" ref="AB202" si="54">_xlfn.STDEV.P(U202,V202,W202)</f>
        <v>613.39220731926491</v>
      </c>
      <c r="AC202" s="264">
        <f>+AB202/AA202</f>
        <v>0.14348355726766432</v>
      </c>
    </row>
    <row r="203" spans="1:30" ht="26.4">
      <c r="A203" s="183">
        <v>119</v>
      </c>
      <c r="B203" s="532" t="s">
        <v>16</v>
      </c>
      <c r="C203" s="5" t="s">
        <v>279</v>
      </c>
      <c r="D203" s="45" t="s">
        <v>29</v>
      </c>
      <c r="E203" s="2">
        <v>1</v>
      </c>
      <c r="F203" s="13" t="s">
        <v>29</v>
      </c>
      <c r="G203" s="13" t="s">
        <v>55</v>
      </c>
      <c r="H203" s="197">
        <v>500000</v>
      </c>
      <c r="I203" s="225">
        <f>H203*E203</f>
        <v>500000</v>
      </c>
      <c r="J203" s="6">
        <f t="shared" ref="J203:J213" si="55">I203</f>
        <v>500000</v>
      </c>
      <c r="U203" s="265">
        <v>0</v>
      </c>
      <c r="V203" s="265">
        <v>0</v>
      </c>
      <c r="W203" s="265">
        <v>0</v>
      </c>
      <c r="AA203" s="265">
        <v>0</v>
      </c>
      <c r="AB203" s="265">
        <v>0</v>
      </c>
      <c r="AC203" s="264">
        <v>0</v>
      </c>
    </row>
    <row r="204" spans="1:30" ht="26.4">
      <c r="A204" s="139">
        <v>120</v>
      </c>
      <c r="B204" s="551" t="s">
        <v>269</v>
      </c>
      <c r="C204" s="18" t="s">
        <v>86</v>
      </c>
      <c r="D204" s="45">
        <v>33</v>
      </c>
      <c r="E204" s="7">
        <v>20</v>
      </c>
      <c r="F204" s="19" t="s">
        <v>29</v>
      </c>
      <c r="G204" s="19" t="s">
        <v>51</v>
      </c>
      <c r="H204" s="222">
        <v>3886</v>
      </c>
      <c r="I204" s="225">
        <f>H204*E204</f>
        <v>77720</v>
      </c>
      <c r="J204" s="6">
        <f t="shared" si="55"/>
        <v>77720</v>
      </c>
      <c r="U204" s="265">
        <v>3480</v>
      </c>
      <c r="V204" s="265">
        <v>4176</v>
      </c>
      <c r="W204" s="265">
        <v>4002</v>
      </c>
      <c r="AA204" s="265">
        <f>AVERAGE(U204,V204,W204)</f>
        <v>3886</v>
      </c>
      <c r="AB204" s="265">
        <f t="shared" ref="AB204:AB263" si="56">_xlfn.STDEV.P(U204,V204,W204)</f>
        <v>295.7431317883815</v>
      </c>
      <c r="AC204" s="264">
        <f>+AB204/AA204</f>
        <v>7.6104768859593802E-2</v>
      </c>
    </row>
    <row r="205" spans="1:30" ht="66">
      <c r="A205" s="285">
        <v>121</v>
      </c>
      <c r="B205" s="27" t="s">
        <v>253</v>
      </c>
      <c r="C205" s="240" t="s">
        <v>270</v>
      </c>
      <c r="D205" s="45">
        <v>31</v>
      </c>
      <c r="E205" s="7">
        <v>20</v>
      </c>
      <c r="F205" s="19" t="s">
        <v>29</v>
      </c>
      <c r="G205" s="19" t="s">
        <v>51</v>
      </c>
      <c r="H205" s="327">
        <v>61362</v>
      </c>
      <c r="I205" s="225">
        <f>H205*E205</f>
        <v>1227240</v>
      </c>
      <c r="J205" s="6">
        <f t="shared" si="55"/>
        <v>1227240</v>
      </c>
      <c r="U205" s="265">
        <v>50000</v>
      </c>
      <c r="V205" s="265">
        <v>65000</v>
      </c>
      <c r="W205" s="265">
        <v>69086</v>
      </c>
      <c r="AA205" s="265">
        <f>AVERAGE(U205,V205,W205)</f>
        <v>61362</v>
      </c>
      <c r="AB205" s="265">
        <f t="shared" si="56"/>
        <v>8205.4913320288142</v>
      </c>
      <c r="AC205" s="264">
        <f t="shared" ref="AC205:AC213" si="57">+AB205/AA205</f>
        <v>0.13372268394167097</v>
      </c>
    </row>
    <row r="206" spans="1:30" ht="49.2" customHeight="1">
      <c r="A206" s="139">
        <v>122</v>
      </c>
      <c r="B206" s="532" t="s">
        <v>280</v>
      </c>
      <c r="C206" s="5" t="s">
        <v>281</v>
      </c>
      <c r="D206" s="220" t="s">
        <v>29</v>
      </c>
      <c r="E206" s="7">
        <v>20</v>
      </c>
      <c r="F206" s="19" t="s">
        <v>29</v>
      </c>
      <c r="G206" s="19" t="s">
        <v>282</v>
      </c>
      <c r="H206" s="222">
        <v>457733</v>
      </c>
      <c r="I206" s="225">
        <f t="shared" ref="I206" si="58">H206*E206</f>
        <v>9154660</v>
      </c>
      <c r="J206" s="6">
        <f t="shared" si="55"/>
        <v>9154660</v>
      </c>
      <c r="U206" s="265">
        <v>389000</v>
      </c>
      <c r="V206" s="265">
        <v>547200</v>
      </c>
      <c r="W206" s="265">
        <v>437000</v>
      </c>
      <c r="AA206" s="265">
        <f>AVERAGE(U206,V206,W206)</f>
        <v>457733.33333333331</v>
      </c>
      <c r="AB206" s="265">
        <f t="shared" si="56"/>
        <v>66227.95650042528</v>
      </c>
      <c r="AC206" s="264">
        <f t="shared" si="57"/>
        <v>0.14468676776964451</v>
      </c>
    </row>
    <row r="207" spans="1:30" ht="56.25" customHeight="1">
      <c r="A207" s="285">
        <v>123</v>
      </c>
      <c r="B207" s="27" t="s">
        <v>185</v>
      </c>
      <c r="C207" s="5" t="s">
        <v>186</v>
      </c>
      <c r="D207" s="45">
        <v>100</v>
      </c>
      <c r="E207" s="7">
        <v>40</v>
      </c>
      <c r="F207" s="19" t="s">
        <v>29</v>
      </c>
      <c r="G207" s="19" t="s">
        <v>51</v>
      </c>
      <c r="H207" s="222">
        <v>22500</v>
      </c>
      <c r="I207" s="225">
        <f>H207*E207</f>
        <v>900000</v>
      </c>
      <c r="J207" s="6">
        <f t="shared" si="55"/>
        <v>900000</v>
      </c>
      <c r="U207" s="265">
        <v>21500</v>
      </c>
      <c r="V207" s="265">
        <v>24000</v>
      </c>
      <c r="W207" s="265">
        <v>22000</v>
      </c>
      <c r="AA207" s="265">
        <f t="shared" ref="AA207:AA213" si="59">AVERAGE(U207,V207,W207)</f>
        <v>22500</v>
      </c>
      <c r="AB207" s="265">
        <f t="shared" si="56"/>
        <v>1080.1234497346434</v>
      </c>
      <c r="AC207" s="264">
        <f t="shared" si="57"/>
        <v>4.8005486654873038E-2</v>
      </c>
    </row>
    <row r="208" spans="1:30" ht="39.6">
      <c r="A208" s="139">
        <v>124</v>
      </c>
      <c r="B208" s="551" t="s">
        <v>283</v>
      </c>
      <c r="C208" s="36" t="s">
        <v>284</v>
      </c>
      <c r="D208" s="45">
        <v>76</v>
      </c>
      <c r="E208" s="2">
        <v>1</v>
      </c>
      <c r="F208" s="13" t="s">
        <v>285</v>
      </c>
      <c r="G208" s="13" t="s">
        <v>286</v>
      </c>
      <c r="H208" s="197">
        <v>4345833</v>
      </c>
      <c r="I208" s="225">
        <f>E208*H208</f>
        <v>4345833</v>
      </c>
      <c r="J208" s="6">
        <f t="shared" si="55"/>
        <v>4345833</v>
      </c>
      <c r="U208" s="265">
        <v>3771000</v>
      </c>
      <c r="V208" s="265">
        <v>5000000</v>
      </c>
      <c r="W208" s="265">
        <v>4266500</v>
      </c>
      <c r="AA208" s="265">
        <f t="shared" si="59"/>
        <v>4345833.333333333</v>
      </c>
      <c r="AB208" s="265">
        <f t="shared" si="56"/>
        <v>504863.40286809811</v>
      </c>
      <c r="AC208" s="264">
        <f t="shared" si="57"/>
        <v>0.1161718280808663</v>
      </c>
    </row>
    <row r="209" spans="1:30" ht="45" customHeight="1">
      <c r="A209" s="183">
        <v>125</v>
      </c>
      <c r="B209" s="27" t="s">
        <v>287</v>
      </c>
      <c r="C209" s="240" t="s">
        <v>288</v>
      </c>
      <c r="D209" s="370" t="s">
        <v>289</v>
      </c>
      <c r="E209" s="7">
        <v>1</v>
      </c>
      <c r="F209" s="13">
        <v>1</v>
      </c>
      <c r="G209" s="13" t="s">
        <v>45</v>
      </c>
      <c r="H209" s="318">
        <v>440000</v>
      </c>
      <c r="I209" s="225">
        <f>H209*E209*F209</f>
        <v>440000</v>
      </c>
      <c r="J209" s="6">
        <f t="shared" si="55"/>
        <v>440000</v>
      </c>
      <c r="U209" s="265">
        <v>400000</v>
      </c>
      <c r="V209" s="265">
        <v>470000</v>
      </c>
      <c r="W209" s="265">
        <v>450000</v>
      </c>
      <c r="AA209" s="265">
        <f t="shared" si="59"/>
        <v>440000</v>
      </c>
      <c r="AB209" s="265">
        <f t="shared" si="56"/>
        <v>29439.202887759489</v>
      </c>
      <c r="AC209" s="264">
        <f t="shared" si="57"/>
        <v>6.690727929036247E-2</v>
      </c>
    </row>
    <row r="210" spans="1:30" ht="43.2" customHeight="1">
      <c r="A210" s="139">
        <v>126</v>
      </c>
      <c r="B210" s="532" t="s">
        <v>290</v>
      </c>
      <c r="C210" s="5" t="s">
        <v>291</v>
      </c>
      <c r="D210" s="220" t="s">
        <v>275</v>
      </c>
      <c r="E210" s="7">
        <v>20</v>
      </c>
      <c r="F210" s="19" t="s">
        <v>29</v>
      </c>
      <c r="G210" s="19" t="s">
        <v>51</v>
      </c>
      <c r="H210" s="222">
        <v>1766667</v>
      </c>
      <c r="I210" s="225">
        <f>H210*E210</f>
        <v>35333340</v>
      </c>
      <c r="J210" s="6">
        <f>I210</f>
        <v>35333340</v>
      </c>
      <c r="U210" s="265">
        <v>1650000</v>
      </c>
      <c r="V210" s="265">
        <v>1950000</v>
      </c>
      <c r="W210" s="265">
        <v>1700000</v>
      </c>
      <c r="AA210" s="265">
        <f t="shared" si="59"/>
        <v>1766666.6666666667</v>
      </c>
      <c r="AB210" s="265">
        <f t="shared" si="56"/>
        <v>131233.46456686352</v>
      </c>
      <c r="AC210" s="264">
        <f t="shared" si="57"/>
        <v>7.4283093151054816E-2</v>
      </c>
    </row>
    <row r="211" spans="1:30" ht="66">
      <c r="A211" s="285">
        <v>127</v>
      </c>
      <c r="B211" s="551" t="s">
        <v>292</v>
      </c>
      <c r="C211" s="18" t="s">
        <v>293</v>
      </c>
      <c r="D211" s="367" t="s">
        <v>27</v>
      </c>
      <c r="E211" s="7">
        <v>1</v>
      </c>
      <c r="F211" s="19">
        <v>1</v>
      </c>
      <c r="G211" s="19" t="s">
        <v>37</v>
      </c>
      <c r="H211" s="222">
        <v>5299667</v>
      </c>
      <c r="I211" s="225">
        <f>H211*F211*E211</f>
        <v>5299667</v>
      </c>
      <c r="J211" s="6">
        <f t="shared" si="55"/>
        <v>5299667</v>
      </c>
      <c r="U211" s="265">
        <v>5000000</v>
      </c>
      <c r="V211" s="265">
        <v>5510000</v>
      </c>
      <c r="W211" s="265">
        <v>5389000</v>
      </c>
      <c r="AA211" s="265">
        <f t="shared" si="59"/>
        <v>5299666.666666667</v>
      </c>
      <c r="AB211" s="265">
        <f t="shared" si="56"/>
        <v>217578.08304657484</v>
      </c>
      <c r="AC211" s="264">
        <f t="shared" si="57"/>
        <v>4.1055050578006444E-2</v>
      </c>
    </row>
    <row r="212" spans="1:30" ht="32.25" customHeight="1">
      <c r="A212" s="139">
        <v>128</v>
      </c>
      <c r="B212" s="19" t="s">
        <v>294</v>
      </c>
      <c r="C212" s="5" t="s">
        <v>295</v>
      </c>
      <c r="D212" s="367" t="s">
        <v>296</v>
      </c>
      <c r="E212" s="7">
        <v>20</v>
      </c>
      <c r="F212" s="19" t="s">
        <v>29</v>
      </c>
      <c r="G212" s="19" t="s">
        <v>51</v>
      </c>
      <c r="H212" s="222">
        <v>386523</v>
      </c>
      <c r="I212" s="225">
        <f>H212*E212</f>
        <v>7730460</v>
      </c>
      <c r="J212" s="6">
        <f t="shared" si="55"/>
        <v>7730460</v>
      </c>
      <c r="U212" s="265">
        <v>323000</v>
      </c>
      <c r="V212" s="265">
        <v>465120</v>
      </c>
      <c r="W212" s="265">
        <v>371450</v>
      </c>
      <c r="AA212" s="265">
        <f t="shared" si="59"/>
        <v>386523.33333333331</v>
      </c>
      <c r="AB212" s="265">
        <f t="shared" si="56"/>
        <v>58991.115903630402</v>
      </c>
      <c r="AC212" s="264">
        <f t="shared" si="57"/>
        <v>0.15261980536827549</v>
      </c>
    </row>
    <row r="213" spans="1:30" ht="39" customHeight="1">
      <c r="A213" s="285">
        <v>129</v>
      </c>
      <c r="B213" s="285" t="s">
        <v>297</v>
      </c>
      <c r="C213" s="285" t="s">
        <v>298</v>
      </c>
      <c r="D213" s="220" t="s">
        <v>275</v>
      </c>
      <c r="E213" s="7">
        <v>20</v>
      </c>
      <c r="F213" s="19" t="s">
        <v>29</v>
      </c>
      <c r="G213" s="19" t="s">
        <v>204</v>
      </c>
      <c r="H213" s="225">
        <v>4010633</v>
      </c>
      <c r="I213" s="225">
        <f>H213*E213</f>
        <v>80212660</v>
      </c>
      <c r="J213" s="6">
        <f t="shared" si="55"/>
        <v>80212660</v>
      </c>
      <c r="K213" s="557"/>
      <c r="U213" s="265">
        <v>4000000</v>
      </c>
      <c r="V213" s="265">
        <v>4032000</v>
      </c>
      <c r="W213" s="265">
        <v>3999900</v>
      </c>
      <c r="AA213" s="265">
        <f t="shared" si="59"/>
        <v>4010633.3333333335</v>
      </c>
      <c r="AB213" s="265">
        <f t="shared" si="56"/>
        <v>15108.57004778708</v>
      </c>
      <c r="AC213" s="264">
        <f t="shared" si="57"/>
        <v>3.7671282294036053E-3</v>
      </c>
    </row>
    <row r="214" spans="1:30" ht="13.2">
      <c r="A214" s="775" t="s">
        <v>475</v>
      </c>
      <c r="B214" s="776"/>
      <c r="C214" s="776"/>
      <c r="D214" s="776"/>
      <c r="E214" s="776"/>
      <c r="F214" s="776"/>
      <c r="G214" s="776"/>
      <c r="H214" s="777"/>
      <c r="I214" s="320">
        <f>SUM(I202:I213)</f>
        <v>145307080</v>
      </c>
      <c r="J214" s="121">
        <f>SUM(J202:J213)</f>
        <v>145307080</v>
      </c>
    </row>
    <row r="215" spans="1:30" ht="13.2">
      <c r="A215" s="669" t="s">
        <v>299</v>
      </c>
      <c r="B215" s="670"/>
      <c r="C215" s="670"/>
      <c r="D215" s="670"/>
      <c r="E215" s="670"/>
      <c r="F215" s="670"/>
      <c r="G215" s="670"/>
      <c r="H215" s="670"/>
      <c r="I215" s="670"/>
      <c r="J215" s="671"/>
    </row>
    <row r="216" spans="1:30" ht="13.2">
      <c r="A216" s="672"/>
      <c r="B216" s="599"/>
      <c r="C216" s="599"/>
      <c r="D216" s="599"/>
      <c r="E216" s="599"/>
      <c r="F216" s="599"/>
      <c r="G216" s="599"/>
      <c r="H216" s="599"/>
      <c r="I216" s="599"/>
      <c r="J216" s="673"/>
      <c r="U216" s="725" t="s">
        <v>6</v>
      </c>
      <c r="V216" s="726"/>
      <c r="W216" s="726"/>
      <c r="X216" s="726"/>
      <c r="Y216" s="726"/>
      <c r="Z216" s="726"/>
      <c r="AA216" s="726"/>
      <c r="AB216" s="726"/>
      <c r="AC216" s="727"/>
    </row>
    <row r="217" spans="1:30" ht="39.6">
      <c r="A217" s="89" t="s">
        <v>7</v>
      </c>
      <c r="B217" s="90" t="s">
        <v>8</v>
      </c>
      <c r="C217" s="90" t="s">
        <v>9</v>
      </c>
      <c r="D217" s="364" t="s">
        <v>10</v>
      </c>
      <c r="E217" s="90" t="s">
        <v>11</v>
      </c>
      <c r="F217" s="90" t="s">
        <v>12</v>
      </c>
      <c r="G217" s="89" t="s">
        <v>13</v>
      </c>
      <c r="H217" s="325" t="s">
        <v>14</v>
      </c>
      <c r="I217" s="325" t="s">
        <v>15</v>
      </c>
      <c r="J217" s="91" t="s">
        <v>16</v>
      </c>
      <c r="L217" s="24">
        <v>200</v>
      </c>
      <c r="U217" s="269" t="s">
        <v>19</v>
      </c>
      <c r="V217" s="268" t="s">
        <v>20</v>
      </c>
      <c r="W217" s="267" t="s">
        <v>21</v>
      </c>
      <c r="X217" s="267"/>
      <c r="Y217" s="267"/>
      <c r="Z217" s="267"/>
      <c r="AA217" s="522" t="s">
        <v>22</v>
      </c>
      <c r="AB217" s="531" t="s">
        <v>23</v>
      </c>
      <c r="AC217" s="531" t="s">
        <v>24</v>
      </c>
      <c r="AD217" s="571">
        <v>30</v>
      </c>
    </row>
    <row r="218" spans="1:30" ht="118.5" customHeight="1">
      <c r="A218" s="567">
        <v>130</v>
      </c>
      <c r="B218" s="385" t="s">
        <v>300</v>
      </c>
      <c r="C218" s="31" t="s">
        <v>301</v>
      </c>
      <c r="D218" s="74" t="s">
        <v>27</v>
      </c>
      <c r="E218" s="568">
        <v>1</v>
      </c>
      <c r="F218" s="220">
        <v>1</v>
      </c>
      <c r="G218" s="220" t="s">
        <v>139</v>
      </c>
      <c r="H218" s="222">
        <v>6500000</v>
      </c>
      <c r="I218" s="225">
        <f>+H218*E218*F218</f>
        <v>6500000</v>
      </c>
      <c r="J218" s="6">
        <f>I218</f>
        <v>6500000</v>
      </c>
      <c r="U218" s="265">
        <v>6000000</v>
      </c>
      <c r="V218" s="265">
        <v>6500000</v>
      </c>
      <c r="W218" s="265">
        <v>7000000</v>
      </c>
      <c r="AA218" s="265">
        <f t="shared" ref="AA218" si="60">AVERAGE(U218,V218,W218)</f>
        <v>6500000</v>
      </c>
      <c r="AB218" s="265">
        <f t="shared" ref="AB218:AB223" si="61">_xlfn.STDEV.P(U218,V218,W218)</f>
        <v>408248.290463863</v>
      </c>
      <c r="AC218" s="264">
        <f t="shared" ref="AC218:AC219" si="62">+AB218/AA218</f>
        <v>6.2807429302132775E-2</v>
      </c>
    </row>
    <row r="219" spans="1:30" ht="52.8">
      <c r="A219" s="567">
        <v>131</v>
      </c>
      <c r="B219" s="5" t="s">
        <v>302</v>
      </c>
      <c r="C219" s="18" t="s">
        <v>303</v>
      </c>
      <c r="D219" s="371" t="s">
        <v>29</v>
      </c>
      <c r="E219" s="239">
        <v>210</v>
      </c>
      <c r="F219" s="241" t="s">
        <v>29</v>
      </c>
      <c r="G219" s="232" t="s">
        <v>304</v>
      </c>
      <c r="H219" s="224">
        <v>14598</v>
      </c>
      <c r="I219" s="317">
        <f>+H219*E219</f>
        <v>3065580</v>
      </c>
      <c r="J219" s="111">
        <f t="shared" ref="J219:J220" si="63">I219</f>
        <v>3065580</v>
      </c>
      <c r="U219" s="265">
        <v>14250</v>
      </c>
      <c r="V219" s="265">
        <v>15545</v>
      </c>
      <c r="W219" s="265">
        <v>14000</v>
      </c>
      <c r="AA219" s="265">
        <f>AVERAGE(U219,V219,W219)</f>
        <v>14598.333333333334</v>
      </c>
      <c r="AB219" s="265">
        <f t="shared" si="61"/>
        <v>677.13038298067488</v>
      </c>
      <c r="AC219" s="264">
        <f t="shared" si="62"/>
        <v>4.6384088342094405E-2</v>
      </c>
    </row>
    <row r="220" spans="1:30" ht="26.4">
      <c r="A220" s="674">
        <v>132</v>
      </c>
      <c r="B220" s="666" t="s">
        <v>305</v>
      </c>
      <c r="C220" s="5" t="s">
        <v>306</v>
      </c>
      <c r="D220" s="371" t="s">
        <v>29</v>
      </c>
      <c r="E220" s="250">
        <v>30</v>
      </c>
      <c r="F220" s="241" t="s">
        <v>29</v>
      </c>
      <c r="G220" s="273" t="s">
        <v>304</v>
      </c>
      <c r="H220" s="196">
        <v>3886</v>
      </c>
      <c r="I220" s="230">
        <f>+H220*E220</f>
        <v>116580</v>
      </c>
      <c r="J220" s="168">
        <f t="shared" si="63"/>
        <v>116580</v>
      </c>
      <c r="U220" s="265">
        <v>3480</v>
      </c>
      <c r="V220" s="265">
        <v>4176</v>
      </c>
      <c r="W220" s="265">
        <v>4002</v>
      </c>
      <c r="AA220" s="265">
        <f>AVERAGE(U220,V220,W220)</f>
        <v>3886</v>
      </c>
      <c r="AB220" s="265">
        <f t="shared" si="61"/>
        <v>295.7431317883815</v>
      </c>
      <c r="AC220" s="264">
        <f>+AB220/AA220</f>
        <v>7.6104768859593802E-2</v>
      </c>
    </row>
    <row r="221" spans="1:30" ht="13.2">
      <c r="A221" s="675"/>
      <c r="B221" s="667"/>
      <c r="C221" s="5" t="s">
        <v>307</v>
      </c>
      <c r="D221" s="371" t="s">
        <v>29</v>
      </c>
      <c r="E221" s="242">
        <v>30</v>
      </c>
      <c r="F221" s="232" t="s">
        <v>29</v>
      </c>
      <c r="G221" s="273" t="s">
        <v>304</v>
      </c>
      <c r="H221" s="196">
        <v>61362</v>
      </c>
      <c r="I221" s="230">
        <f>H221*E221</f>
        <v>1840860</v>
      </c>
      <c r="J221" s="168">
        <f>H221*E221</f>
        <v>1840860</v>
      </c>
      <c r="U221" s="265">
        <v>50000</v>
      </c>
      <c r="V221" s="265">
        <v>65000</v>
      </c>
      <c r="W221" s="265">
        <v>69086</v>
      </c>
      <c r="AA221" s="265">
        <f>AVERAGE(U221,V221,W221)</f>
        <v>61362</v>
      </c>
      <c r="AB221" s="265">
        <f t="shared" si="61"/>
        <v>8205.4913320288142</v>
      </c>
      <c r="AC221" s="264">
        <f t="shared" ref="AC221:AC223" si="64">+AB221/AA221</f>
        <v>0.13372268394167097</v>
      </c>
    </row>
    <row r="222" spans="1:30" ht="54.75" customHeight="1">
      <c r="A222" s="675"/>
      <c r="B222" s="667"/>
      <c r="C222" s="5" t="s">
        <v>308</v>
      </c>
      <c r="D222" s="371" t="s">
        <v>29</v>
      </c>
      <c r="E222" s="231">
        <v>30</v>
      </c>
      <c r="F222" s="232" t="s">
        <v>29</v>
      </c>
      <c r="G222" s="273" t="s">
        <v>304</v>
      </c>
      <c r="H222" s="196">
        <v>15333</v>
      </c>
      <c r="I222" s="230">
        <f>H222*E222</f>
        <v>459990</v>
      </c>
      <c r="J222" s="168">
        <f>H222*E222</f>
        <v>459990</v>
      </c>
      <c r="U222" s="265">
        <v>15000</v>
      </c>
      <c r="V222" s="265">
        <v>18000</v>
      </c>
      <c r="W222" s="265">
        <v>13000</v>
      </c>
      <c r="AA222" s="265">
        <f>AVERAGE(U222,V222,W222)</f>
        <v>15333.333333333334</v>
      </c>
      <c r="AB222" s="265">
        <f t="shared" si="61"/>
        <v>2054.8046676563254</v>
      </c>
      <c r="AC222" s="274">
        <f t="shared" si="64"/>
        <v>0.13400900006454294</v>
      </c>
    </row>
    <row r="223" spans="1:30" ht="26.4">
      <c r="A223" s="675"/>
      <c r="B223" s="667"/>
      <c r="C223" s="5" t="s">
        <v>309</v>
      </c>
      <c r="D223" s="371" t="s">
        <v>29</v>
      </c>
      <c r="E223" s="231">
        <v>30</v>
      </c>
      <c r="F223" s="232" t="s">
        <v>29</v>
      </c>
      <c r="G223" s="273" t="s">
        <v>304</v>
      </c>
      <c r="H223" s="196">
        <v>156667</v>
      </c>
      <c r="I223" s="230">
        <f>H223*E223</f>
        <v>4700010</v>
      </c>
      <c r="J223" s="168">
        <f>H223*E223</f>
        <v>4700010</v>
      </c>
      <c r="U223" s="265">
        <v>170000</v>
      </c>
      <c r="V223" s="265">
        <v>150000</v>
      </c>
      <c r="W223" s="265">
        <v>135000</v>
      </c>
      <c r="AA223" s="265">
        <f>AVERAGE(U223,V223,V223)</f>
        <v>156666.66666666666</v>
      </c>
      <c r="AB223" s="265">
        <f t="shared" si="61"/>
        <v>14337.208778404378</v>
      </c>
      <c r="AC223" s="274">
        <f t="shared" si="64"/>
        <v>9.1514098585559867E-2</v>
      </c>
    </row>
    <row r="224" spans="1:30" ht="52.8">
      <c r="A224" s="567">
        <v>133</v>
      </c>
      <c r="B224" s="5" t="s">
        <v>310</v>
      </c>
      <c r="C224" s="19" t="s">
        <v>311</v>
      </c>
      <c r="D224" s="371" t="s">
        <v>29</v>
      </c>
      <c r="E224" s="243">
        <v>30</v>
      </c>
      <c r="F224" s="232" t="s">
        <v>29</v>
      </c>
      <c r="G224" s="232" t="s">
        <v>312</v>
      </c>
      <c r="H224" s="342">
        <v>2600000</v>
      </c>
      <c r="I224" s="315">
        <f t="shared" ref="I224" si="65">+H224*E224</f>
        <v>78000000</v>
      </c>
      <c r="J224" s="21">
        <f t="shared" ref="J224:J229" si="66">I224</f>
        <v>78000000</v>
      </c>
      <c r="K224" s="557" t="s">
        <v>313</v>
      </c>
      <c r="U224" s="265">
        <v>2500000</v>
      </c>
      <c r="V224" s="265">
        <v>2800000</v>
      </c>
      <c r="W224" s="265">
        <v>2500000</v>
      </c>
      <c r="AA224" s="265">
        <f>AVERAGE(U224,V224,V224)</f>
        <v>2700000</v>
      </c>
      <c r="AB224" s="265">
        <f t="shared" si="56"/>
        <v>141421.35623730952</v>
      </c>
      <c r="AC224" s="264">
        <f>+AB224/AA223</f>
        <v>0.9026895078977204</v>
      </c>
    </row>
    <row r="225" spans="1:30" ht="52.8">
      <c r="A225" s="676">
        <v>134</v>
      </c>
      <c r="B225" s="666" t="s">
        <v>314</v>
      </c>
      <c r="C225" s="5" t="s">
        <v>315</v>
      </c>
      <c r="D225" s="371" t="s">
        <v>29</v>
      </c>
      <c r="E225" s="231">
        <v>60</v>
      </c>
      <c r="F225" s="232" t="s">
        <v>29</v>
      </c>
      <c r="G225" s="232" t="s">
        <v>304</v>
      </c>
      <c r="H225" s="197">
        <v>22500</v>
      </c>
      <c r="I225" s="225">
        <f>+H225*E225</f>
        <v>1350000</v>
      </c>
      <c r="J225" s="6">
        <f t="shared" si="66"/>
        <v>1350000</v>
      </c>
      <c r="K225" s="463"/>
      <c r="U225" s="265">
        <v>21500</v>
      </c>
      <c r="V225" s="265">
        <v>24000</v>
      </c>
      <c r="W225" s="265">
        <v>22000</v>
      </c>
      <c r="AA225" s="265">
        <f>AVERAGE(U225,V225,W225)</f>
        <v>22500</v>
      </c>
      <c r="AB225" s="265">
        <f t="shared" si="56"/>
        <v>1080.1234497346434</v>
      </c>
      <c r="AC225" s="264">
        <f t="shared" ref="AC225:AC229" si="67">+AB225/AA224</f>
        <v>4.0004572212394199E-4</v>
      </c>
    </row>
    <row r="226" spans="1:30" ht="13.2">
      <c r="A226" s="677"/>
      <c r="B226" s="667"/>
      <c r="C226" s="5" t="s">
        <v>476</v>
      </c>
      <c r="D226" s="371" t="s">
        <v>29</v>
      </c>
      <c r="E226" s="231">
        <v>1</v>
      </c>
      <c r="F226" s="232" t="s">
        <v>29</v>
      </c>
      <c r="G226" s="232" t="s">
        <v>304</v>
      </c>
      <c r="H226" s="197">
        <v>728333</v>
      </c>
      <c r="I226" s="225">
        <f>H226*E226</f>
        <v>728333</v>
      </c>
      <c r="J226" s="6">
        <f t="shared" si="66"/>
        <v>728333</v>
      </c>
      <c r="K226" s="463"/>
      <c r="U226" s="265">
        <v>617000</v>
      </c>
      <c r="V226" s="265">
        <v>950000</v>
      </c>
      <c r="W226" s="265">
        <v>618000</v>
      </c>
      <c r="AA226" s="265">
        <f>AVERAGE(U226,V226,W226)</f>
        <v>728333.33333333337</v>
      </c>
      <c r="AB226" s="265">
        <f t="shared" si="56"/>
        <v>156742.53482135033</v>
      </c>
      <c r="AC226" s="264">
        <f t="shared" si="67"/>
        <v>6.9663348809489039</v>
      </c>
    </row>
    <row r="227" spans="1:30" s="498" customFormat="1" ht="42" customHeight="1">
      <c r="A227" s="678"/>
      <c r="B227" s="668"/>
      <c r="C227" s="5" t="s">
        <v>317</v>
      </c>
      <c r="D227" s="371" t="s">
        <v>29</v>
      </c>
      <c r="E227" s="243">
        <v>1</v>
      </c>
      <c r="F227" s="232">
        <v>1</v>
      </c>
      <c r="G227" s="232" t="s">
        <v>45</v>
      </c>
      <c r="H227" s="318">
        <v>440000</v>
      </c>
      <c r="I227" s="225">
        <f>H227*E227</f>
        <v>440000</v>
      </c>
      <c r="J227" s="6">
        <f t="shared" si="66"/>
        <v>440000</v>
      </c>
      <c r="K227" s="463"/>
      <c r="U227" s="266">
        <v>400000</v>
      </c>
      <c r="V227" s="266">
        <v>470000</v>
      </c>
      <c r="W227" s="266">
        <v>450000</v>
      </c>
      <c r="X227" s="266"/>
      <c r="Y227" s="266"/>
      <c r="Z227" s="266"/>
      <c r="AA227" s="265">
        <f t="shared" ref="AA227:AA229" si="68">AVERAGE(U227,V227,W227)</f>
        <v>440000</v>
      </c>
      <c r="AB227" s="265">
        <f>_xlfn.STDEV.P(U227,V227,W227)</f>
        <v>29439.202887759489</v>
      </c>
      <c r="AC227" s="264">
        <f t="shared" si="67"/>
        <v>4.0419958198296781E-2</v>
      </c>
    </row>
    <row r="228" spans="1:30" s="498" customFormat="1" ht="50.25" customHeight="1">
      <c r="A228" s="8">
        <v>135</v>
      </c>
      <c r="B228" s="5" t="s">
        <v>318</v>
      </c>
      <c r="C228" s="5" t="s">
        <v>284</v>
      </c>
      <c r="D228" s="371" t="s">
        <v>29</v>
      </c>
      <c r="E228" s="231">
        <v>1</v>
      </c>
      <c r="F228" s="232">
        <v>1</v>
      </c>
      <c r="G228" s="232" t="s">
        <v>286</v>
      </c>
      <c r="H228" s="197">
        <v>4169333</v>
      </c>
      <c r="I228" s="225">
        <f>+H228*E228</f>
        <v>4169333</v>
      </c>
      <c r="J228" s="6">
        <f t="shared" si="66"/>
        <v>4169333</v>
      </c>
      <c r="K228" s="463"/>
      <c r="U228" s="266">
        <v>3790000</v>
      </c>
      <c r="V228" s="266">
        <v>4452000</v>
      </c>
      <c r="W228" s="266">
        <v>4266000</v>
      </c>
      <c r="X228" s="266"/>
      <c r="Y228" s="266"/>
      <c r="Z228" s="266"/>
      <c r="AA228" s="265">
        <f t="shared" si="68"/>
        <v>4169333.3333333335</v>
      </c>
      <c r="AB228" s="265">
        <f>_xlfn.STDEV.P(U228,V228,W228)</f>
        <v>278770.31565231062</v>
      </c>
      <c r="AC228" s="264">
        <f t="shared" si="67"/>
        <v>0.63356889920979687</v>
      </c>
    </row>
    <row r="229" spans="1:30" s="498" customFormat="1" ht="63.75" customHeight="1">
      <c r="A229" s="8">
        <v>136</v>
      </c>
      <c r="B229" s="5" t="s">
        <v>16</v>
      </c>
      <c r="C229" s="5" t="s">
        <v>319</v>
      </c>
      <c r="D229" s="371" t="s">
        <v>29</v>
      </c>
      <c r="E229" s="231">
        <v>1</v>
      </c>
      <c r="F229" s="232" t="s">
        <v>29</v>
      </c>
      <c r="G229" s="232" t="s">
        <v>55</v>
      </c>
      <c r="H229" s="197">
        <v>800000</v>
      </c>
      <c r="I229" s="225">
        <v>800000</v>
      </c>
      <c r="J229" s="6">
        <f t="shared" si="66"/>
        <v>800000</v>
      </c>
      <c r="K229" s="463"/>
      <c r="U229" s="266">
        <v>0</v>
      </c>
      <c r="V229" s="266">
        <v>0</v>
      </c>
      <c r="W229" s="266">
        <v>0</v>
      </c>
      <c r="X229" s="266"/>
      <c r="Y229" s="266"/>
      <c r="Z229" s="266"/>
      <c r="AA229" s="265">
        <f t="shared" si="68"/>
        <v>0</v>
      </c>
      <c r="AB229" s="265">
        <f t="shared" si="56"/>
        <v>0</v>
      </c>
      <c r="AC229" s="264">
        <f t="shared" si="67"/>
        <v>0</v>
      </c>
    </row>
    <row r="230" spans="1:30" s="498" customFormat="1" ht="13.2">
      <c r="A230" s="595" t="s">
        <v>477</v>
      </c>
      <c r="B230" s="596"/>
      <c r="C230" s="596"/>
      <c r="D230" s="596"/>
      <c r="E230" s="596"/>
      <c r="F230" s="596"/>
      <c r="G230" s="596"/>
      <c r="H230" s="597"/>
      <c r="I230" s="320">
        <f>SUM(I218:I229)</f>
        <v>102170686</v>
      </c>
      <c r="J230" s="121">
        <f>SUM(J218:J229)</f>
        <v>102170686</v>
      </c>
      <c r="K230" s="463"/>
      <c r="U230" s="266"/>
      <c r="V230" s="266"/>
      <c r="W230" s="266"/>
      <c r="X230" s="266"/>
      <c r="Y230" s="266"/>
      <c r="Z230" s="266"/>
      <c r="AA230" s="265"/>
      <c r="AB230" s="265"/>
      <c r="AC230" s="264"/>
    </row>
    <row r="231" spans="1:30" s="498" customFormat="1" ht="13.2">
      <c r="A231" s="660" t="s">
        <v>320</v>
      </c>
      <c r="B231" s="661"/>
      <c r="C231" s="661"/>
      <c r="D231" s="661"/>
      <c r="E231" s="661"/>
      <c r="F231" s="661"/>
      <c r="G231" s="661"/>
      <c r="H231" s="661"/>
      <c r="I231" s="661"/>
      <c r="J231" s="662"/>
      <c r="K231" s="463"/>
      <c r="M231" s="24"/>
      <c r="U231" s="725" t="s">
        <v>6</v>
      </c>
      <c r="V231" s="726"/>
      <c r="W231" s="726"/>
      <c r="X231" s="726"/>
      <c r="Y231" s="726"/>
      <c r="Z231" s="726"/>
      <c r="AA231" s="726"/>
      <c r="AB231" s="726"/>
      <c r="AC231" s="727"/>
    </row>
    <row r="232" spans="1:30" s="498" customFormat="1" ht="39.6">
      <c r="A232" s="49" t="s">
        <v>7</v>
      </c>
      <c r="B232" s="50" t="s">
        <v>8</v>
      </c>
      <c r="C232" s="50" t="s">
        <v>9</v>
      </c>
      <c r="D232" s="372" t="s">
        <v>10</v>
      </c>
      <c r="E232" s="50" t="s">
        <v>11</v>
      </c>
      <c r="F232" s="50" t="s">
        <v>12</v>
      </c>
      <c r="G232" s="49" t="s">
        <v>13</v>
      </c>
      <c r="H232" s="346" t="s">
        <v>14</v>
      </c>
      <c r="I232" s="314" t="s">
        <v>15</v>
      </c>
      <c r="J232" s="80" t="s">
        <v>16</v>
      </c>
      <c r="K232" s="463"/>
      <c r="L232" s="498">
        <v>150</v>
      </c>
      <c r="U232" s="269" t="s">
        <v>19</v>
      </c>
      <c r="V232" s="462" t="s">
        <v>20</v>
      </c>
      <c r="W232" s="267" t="s">
        <v>21</v>
      </c>
      <c r="X232" s="267"/>
      <c r="Y232" s="267"/>
      <c r="Z232" s="267"/>
      <c r="AA232" s="522" t="s">
        <v>22</v>
      </c>
      <c r="AB232" s="531" t="s">
        <v>23</v>
      </c>
      <c r="AC232" s="531" t="s">
        <v>24</v>
      </c>
      <c r="AD232" s="498">
        <v>100</v>
      </c>
    </row>
    <row r="233" spans="1:30" ht="26.4">
      <c r="A233" s="187">
        <v>137</v>
      </c>
      <c r="B233" s="17" t="s">
        <v>91</v>
      </c>
      <c r="C233" s="19" t="s">
        <v>92</v>
      </c>
      <c r="D233" s="371" t="s">
        <v>29</v>
      </c>
      <c r="E233" s="13">
        <v>12</v>
      </c>
      <c r="F233" s="13" t="s">
        <v>29</v>
      </c>
      <c r="G233" s="52" t="s">
        <v>51</v>
      </c>
      <c r="H233" s="225">
        <v>42275</v>
      </c>
      <c r="I233" s="225">
        <f t="shared" ref="I233:I238" si="69">H233*E233</f>
        <v>507300</v>
      </c>
      <c r="J233" s="6">
        <f t="shared" ref="J233:J238" si="70">I233</f>
        <v>507300</v>
      </c>
      <c r="U233" s="266">
        <v>3500</v>
      </c>
      <c r="V233" s="266">
        <v>5000</v>
      </c>
      <c r="W233" s="266">
        <v>4325</v>
      </c>
      <c r="X233" s="266"/>
      <c r="Y233" s="266"/>
      <c r="Z233" s="266"/>
      <c r="AA233" s="265">
        <f>AVERAGE(U233,V233,W233)</f>
        <v>4275</v>
      </c>
      <c r="AB233" s="265">
        <f t="shared" ref="AB233" si="71">_xlfn.STDEV.P(U233,V233,W233)</f>
        <v>613.39220731926491</v>
      </c>
      <c r="AC233" s="264">
        <f>+AB233/AA233</f>
        <v>0.14348355726766432</v>
      </c>
    </row>
    <row r="234" spans="1:30" ht="46.5" customHeight="1">
      <c r="A234" s="187">
        <v>138</v>
      </c>
      <c r="B234" s="446" t="s">
        <v>55</v>
      </c>
      <c r="C234" s="19" t="s">
        <v>321</v>
      </c>
      <c r="D234" s="231" t="s">
        <v>55</v>
      </c>
      <c r="E234" s="13">
        <v>1</v>
      </c>
      <c r="F234" s="13" t="s">
        <v>29</v>
      </c>
      <c r="G234" s="52" t="s">
        <v>55</v>
      </c>
      <c r="H234" s="225">
        <v>400000</v>
      </c>
      <c r="I234" s="225">
        <f t="shared" si="69"/>
        <v>400000</v>
      </c>
      <c r="J234" s="6">
        <f t="shared" si="70"/>
        <v>400000</v>
      </c>
      <c r="U234" s="265">
        <v>0</v>
      </c>
      <c r="V234" s="265">
        <v>0</v>
      </c>
      <c r="W234" s="265">
        <v>0</v>
      </c>
      <c r="AA234" s="265">
        <v>0</v>
      </c>
      <c r="AB234" s="265">
        <f t="shared" si="56"/>
        <v>0</v>
      </c>
      <c r="AC234" s="264">
        <v>0</v>
      </c>
    </row>
    <row r="235" spans="1:30" ht="46.5" customHeight="1">
      <c r="A235" s="187">
        <v>139</v>
      </c>
      <c r="B235" s="45" t="s">
        <v>322</v>
      </c>
      <c r="C235" s="19" t="s">
        <v>86</v>
      </c>
      <c r="D235" s="371" t="s">
        <v>29</v>
      </c>
      <c r="E235" s="13">
        <v>100</v>
      </c>
      <c r="F235" s="13" t="s">
        <v>29</v>
      </c>
      <c r="G235" s="52" t="s">
        <v>55</v>
      </c>
      <c r="H235" s="225">
        <v>3938</v>
      </c>
      <c r="I235" s="225">
        <f t="shared" si="69"/>
        <v>393800</v>
      </c>
      <c r="J235" s="6">
        <f t="shared" si="70"/>
        <v>393800</v>
      </c>
      <c r="U235" s="265">
        <v>3480</v>
      </c>
      <c r="V235" s="265">
        <v>4176</v>
      </c>
      <c r="W235" s="265">
        <v>4002</v>
      </c>
      <c r="AA235" s="265">
        <f>AVERAGE(U235,V235,W235)</f>
        <v>3886</v>
      </c>
      <c r="AB235" s="265">
        <f t="shared" si="56"/>
        <v>295.7431317883815</v>
      </c>
      <c r="AC235" s="264">
        <f>+AB235/AA235</f>
        <v>7.6104768859593802E-2</v>
      </c>
    </row>
    <row r="236" spans="1:30" ht="75" customHeight="1">
      <c r="A236" s="187">
        <v>140</v>
      </c>
      <c r="B236" s="45" t="s">
        <v>323</v>
      </c>
      <c r="C236" s="19" t="s">
        <v>270</v>
      </c>
      <c r="D236" s="371" t="s">
        <v>29</v>
      </c>
      <c r="E236" s="13">
        <v>100</v>
      </c>
      <c r="F236" s="13" t="s">
        <v>29</v>
      </c>
      <c r="G236" s="52" t="s">
        <v>55</v>
      </c>
      <c r="H236" s="197">
        <v>61362</v>
      </c>
      <c r="I236" s="225">
        <f t="shared" si="69"/>
        <v>6136200</v>
      </c>
      <c r="J236" s="6">
        <f t="shared" si="70"/>
        <v>6136200</v>
      </c>
      <c r="U236" s="265">
        <v>50000</v>
      </c>
      <c r="V236" s="265">
        <v>65000</v>
      </c>
      <c r="W236" s="265">
        <v>69086</v>
      </c>
      <c r="AA236" s="265">
        <f>AVERAGE(U236,V236,W236)</f>
        <v>61362</v>
      </c>
      <c r="AB236" s="265">
        <f t="shared" si="56"/>
        <v>8205.4913320288142</v>
      </c>
      <c r="AC236" s="264">
        <f t="shared" ref="AC236" si="72">+AB236/AA236</f>
        <v>0.13372268394167097</v>
      </c>
    </row>
    <row r="237" spans="1:30" ht="39.6">
      <c r="A237" s="187">
        <v>141</v>
      </c>
      <c r="B237" s="27" t="s">
        <v>185</v>
      </c>
      <c r="C237" s="19" t="s">
        <v>186</v>
      </c>
      <c r="D237" s="371" t="s">
        <v>29</v>
      </c>
      <c r="E237" s="13">
        <v>200</v>
      </c>
      <c r="F237" s="13" t="s">
        <v>29</v>
      </c>
      <c r="G237" s="52" t="s">
        <v>51</v>
      </c>
      <c r="H237" s="225">
        <v>22500</v>
      </c>
      <c r="I237" s="225">
        <f t="shared" si="69"/>
        <v>4500000</v>
      </c>
      <c r="J237" s="6">
        <f t="shared" si="70"/>
        <v>4500000</v>
      </c>
      <c r="U237" s="265">
        <v>21500</v>
      </c>
      <c r="V237" s="265">
        <v>24000</v>
      </c>
      <c r="W237" s="265">
        <v>22000</v>
      </c>
      <c r="AA237" s="265">
        <f>AVERAGE(U237,V237,W237)</f>
        <v>22500</v>
      </c>
      <c r="AB237" s="265">
        <f t="shared" si="56"/>
        <v>1080.1234497346434</v>
      </c>
      <c r="AC237" s="264">
        <f>+AB237/AA236</f>
        <v>1.7602481172951392E-2</v>
      </c>
    </row>
    <row r="238" spans="1:30" ht="52.8">
      <c r="A238" s="187">
        <v>142</v>
      </c>
      <c r="B238" s="139" t="s">
        <v>324</v>
      </c>
      <c r="C238" s="19" t="s">
        <v>325</v>
      </c>
      <c r="D238" s="220" t="s">
        <v>29</v>
      </c>
      <c r="E238" s="19">
        <v>100</v>
      </c>
      <c r="F238" s="13" t="s">
        <v>29</v>
      </c>
      <c r="G238" s="52" t="s">
        <v>51</v>
      </c>
      <c r="H238" s="225">
        <v>1723333</v>
      </c>
      <c r="I238" s="225">
        <f t="shared" si="69"/>
        <v>172333300</v>
      </c>
      <c r="J238" s="6">
        <f t="shared" si="70"/>
        <v>172333300</v>
      </c>
      <c r="K238" s="304" t="s">
        <v>326</v>
      </c>
      <c r="U238" s="265">
        <v>1600000</v>
      </c>
      <c r="V238" s="265">
        <v>1920000</v>
      </c>
      <c r="W238" s="265">
        <v>1650000</v>
      </c>
      <c r="AA238" s="265">
        <f>AVERAGE(U238,V238,W238)</f>
        <v>1723333.3333333333</v>
      </c>
      <c r="AB238" s="265">
        <f t="shared" si="56"/>
        <v>140554.45761538675</v>
      </c>
      <c r="AC238" s="264">
        <f>+AB238/AA237</f>
        <v>6.2468647829060782</v>
      </c>
    </row>
    <row r="239" spans="1:30" ht="13.2">
      <c r="A239" s="595" t="s">
        <v>478</v>
      </c>
      <c r="B239" s="596"/>
      <c r="C239" s="596"/>
      <c r="D239" s="596"/>
      <c r="E239" s="596"/>
      <c r="F239" s="596"/>
      <c r="G239" s="596"/>
      <c r="H239" s="597"/>
      <c r="I239" s="320">
        <f>SUM(I233:I238)</f>
        <v>184270600</v>
      </c>
      <c r="J239" s="121">
        <f>SUM(J233:J238)</f>
        <v>184270600</v>
      </c>
    </row>
    <row r="240" spans="1:30" ht="13.2">
      <c r="A240" s="598" t="s">
        <v>327</v>
      </c>
      <c r="B240" s="599"/>
      <c r="C240" s="599"/>
      <c r="D240" s="599"/>
      <c r="E240" s="599"/>
      <c r="F240" s="599"/>
      <c r="G240" s="599"/>
      <c r="H240" s="599"/>
      <c r="I240" s="599"/>
      <c r="J240" s="600"/>
      <c r="U240" s="725" t="s">
        <v>6</v>
      </c>
      <c r="V240" s="726"/>
      <c r="W240" s="726"/>
      <c r="X240" s="726"/>
      <c r="Y240" s="726"/>
      <c r="Z240" s="726"/>
      <c r="AA240" s="726"/>
      <c r="AB240" s="726"/>
      <c r="AC240" s="727"/>
    </row>
    <row r="241" spans="1:30" ht="39.6">
      <c r="A241" s="69" t="s">
        <v>328</v>
      </c>
      <c r="B241" s="70" t="s">
        <v>8</v>
      </c>
      <c r="C241" s="70" t="s">
        <v>9</v>
      </c>
      <c r="D241" s="353" t="s">
        <v>329</v>
      </c>
      <c r="E241" s="70" t="s">
        <v>330</v>
      </c>
      <c r="F241" s="70" t="s">
        <v>12</v>
      </c>
      <c r="G241" s="69" t="s">
        <v>13</v>
      </c>
      <c r="H241" s="314" t="s">
        <v>331</v>
      </c>
      <c r="I241" s="314" t="s">
        <v>332</v>
      </c>
      <c r="J241" s="71" t="s">
        <v>16</v>
      </c>
      <c r="L241" s="24">
        <v>80</v>
      </c>
      <c r="U241" s="461" t="s">
        <v>19</v>
      </c>
      <c r="V241" s="462" t="s">
        <v>20</v>
      </c>
      <c r="W241" s="267" t="s">
        <v>21</v>
      </c>
      <c r="X241" s="267"/>
      <c r="Y241" s="267"/>
      <c r="Z241" s="267"/>
      <c r="AA241" s="522" t="s">
        <v>22</v>
      </c>
      <c r="AB241" s="531" t="s">
        <v>23</v>
      </c>
      <c r="AC241" s="531" t="s">
        <v>24</v>
      </c>
      <c r="AD241" s="24">
        <v>20</v>
      </c>
    </row>
    <row r="242" spans="1:30" ht="26.4">
      <c r="A242" s="139">
        <v>143</v>
      </c>
      <c r="B242" s="17" t="s">
        <v>91</v>
      </c>
      <c r="C242" s="186" t="s">
        <v>92</v>
      </c>
      <c r="D242" s="231">
        <v>8</v>
      </c>
      <c r="E242" s="2">
        <v>27</v>
      </c>
      <c r="F242" s="13" t="s">
        <v>29</v>
      </c>
      <c r="G242" s="13" t="s">
        <v>51</v>
      </c>
      <c r="H242" s="225">
        <v>4275</v>
      </c>
      <c r="I242" s="225">
        <f t="shared" ref="I242:I248" si="73">H242*E242</f>
        <v>115425</v>
      </c>
      <c r="J242" s="6">
        <f>I242</f>
        <v>115425</v>
      </c>
      <c r="U242" s="266">
        <v>3500</v>
      </c>
      <c r="V242" s="266">
        <v>5000</v>
      </c>
      <c r="W242" s="266">
        <v>4325</v>
      </c>
      <c r="X242" s="266"/>
      <c r="Y242" s="266"/>
      <c r="Z242" s="266"/>
      <c r="AA242" s="265">
        <f>AVERAGE(U242,V242,W242)</f>
        <v>4275</v>
      </c>
      <c r="AB242" s="265">
        <f t="shared" ref="AB242" si="74">_xlfn.STDEV.P(U242,V242,W242)</f>
        <v>613.39220731926491</v>
      </c>
      <c r="AC242" s="264">
        <f>+AB242/AA242</f>
        <v>0.14348355726766432</v>
      </c>
    </row>
    <row r="243" spans="1:30" ht="39" customHeight="1">
      <c r="A243" s="139">
        <v>144</v>
      </c>
      <c r="B243" s="285" t="s">
        <v>55</v>
      </c>
      <c r="C243" s="31" t="s">
        <v>321</v>
      </c>
      <c r="D243" s="358" t="s">
        <v>29</v>
      </c>
      <c r="E243" s="2">
        <v>1</v>
      </c>
      <c r="F243" s="13" t="s">
        <v>29</v>
      </c>
      <c r="G243" s="13" t="s">
        <v>55</v>
      </c>
      <c r="H243" s="225">
        <v>500000</v>
      </c>
      <c r="I243" s="225">
        <f t="shared" si="73"/>
        <v>500000</v>
      </c>
      <c r="J243" s="6">
        <f t="shared" ref="J243:J248" si="75">I243</f>
        <v>500000</v>
      </c>
      <c r="U243" s="265">
        <v>0</v>
      </c>
      <c r="V243" s="265">
        <v>0</v>
      </c>
      <c r="W243" s="265">
        <v>0</v>
      </c>
      <c r="AA243" s="265">
        <v>0</v>
      </c>
      <c r="AB243" s="265">
        <v>0</v>
      </c>
      <c r="AC243" s="264">
        <v>0</v>
      </c>
    </row>
    <row r="244" spans="1:30" ht="26.4">
      <c r="A244" s="139">
        <v>145</v>
      </c>
      <c r="B244" s="44" t="s">
        <v>322</v>
      </c>
      <c r="C244" s="191" t="s">
        <v>86</v>
      </c>
      <c r="D244" s="231">
        <v>33</v>
      </c>
      <c r="E244" s="7">
        <v>20</v>
      </c>
      <c r="F244" s="13" t="s">
        <v>29</v>
      </c>
      <c r="G244" s="13" t="s">
        <v>51</v>
      </c>
      <c r="H244" s="225">
        <v>3886</v>
      </c>
      <c r="I244" s="225">
        <f t="shared" si="73"/>
        <v>77720</v>
      </c>
      <c r="J244" s="6">
        <f t="shared" si="75"/>
        <v>77720</v>
      </c>
      <c r="U244" s="265">
        <v>3480</v>
      </c>
      <c r="V244" s="265">
        <v>4176</v>
      </c>
      <c r="W244" s="265">
        <v>4002</v>
      </c>
      <c r="AA244" s="265">
        <f t="shared" ref="AA244:AA249" si="76">AVERAGE(U244,V244,W244)</f>
        <v>3886</v>
      </c>
      <c r="AB244" s="265">
        <f t="shared" ref="AB244:AB247" si="77">_xlfn.STDEV.P(U244,V244,W244)</f>
        <v>295.7431317883815</v>
      </c>
      <c r="AC244" s="264">
        <f>+AB244/AA244</f>
        <v>7.6104768859593802E-2</v>
      </c>
    </row>
    <row r="245" spans="1:30" ht="73.5" customHeight="1">
      <c r="A245" s="139">
        <v>146</v>
      </c>
      <c r="B245" s="45" t="s">
        <v>323</v>
      </c>
      <c r="C245" s="45" t="s">
        <v>270</v>
      </c>
      <c r="D245" s="231">
        <v>31</v>
      </c>
      <c r="E245" s="7">
        <v>20</v>
      </c>
      <c r="F245" s="13" t="s">
        <v>29</v>
      </c>
      <c r="G245" s="13" t="s">
        <v>51</v>
      </c>
      <c r="H245" s="197">
        <v>61362</v>
      </c>
      <c r="I245" s="225">
        <f>H245*E245</f>
        <v>1227240</v>
      </c>
      <c r="J245" s="6">
        <f t="shared" si="75"/>
        <v>1227240</v>
      </c>
      <c r="U245" s="265">
        <v>50000</v>
      </c>
      <c r="V245" s="265">
        <v>65000</v>
      </c>
      <c r="W245" s="265">
        <v>69086</v>
      </c>
      <c r="AA245" s="265">
        <f t="shared" si="76"/>
        <v>61362</v>
      </c>
      <c r="AB245" s="265">
        <f t="shared" si="77"/>
        <v>8205.4913320288142</v>
      </c>
      <c r="AC245" s="264">
        <f t="shared" ref="AC245" si="78">+AB245/AA245</f>
        <v>0.13372268394167097</v>
      </c>
    </row>
    <row r="246" spans="1:30" ht="26.4">
      <c r="A246" s="139">
        <v>147</v>
      </c>
      <c r="B246" s="31" t="s">
        <v>333</v>
      </c>
      <c r="C246" s="27" t="s">
        <v>334</v>
      </c>
      <c r="D246" s="220" t="s">
        <v>29</v>
      </c>
      <c r="E246" s="7">
        <v>20</v>
      </c>
      <c r="F246" s="13" t="s">
        <v>29</v>
      </c>
      <c r="G246" s="13" t="s">
        <v>204</v>
      </c>
      <c r="H246" s="225">
        <v>153333</v>
      </c>
      <c r="I246" s="225">
        <f t="shared" si="73"/>
        <v>3066660</v>
      </c>
      <c r="J246" s="6">
        <f t="shared" si="75"/>
        <v>3066660</v>
      </c>
      <c r="U246" s="265">
        <v>140000</v>
      </c>
      <c r="V246" s="265">
        <v>168000</v>
      </c>
      <c r="W246" s="265">
        <v>152000</v>
      </c>
      <c r="AA246" s="265">
        <f t="shared" si="76"/>
        <v>153333.33333333334</v>
      </c>
      <c r="AB246" s="265">
        <f t="shared" si="77"/>
        <v>11469.767022723501</v>
      </c>
      <c r="AC246" s="264">
        <f>+AB246/AA245</f>
        <v>0.1869197063772938</v>
      </c>
    </row>
    <row r="247" spans="1:30" ht="50.25" customHeight="1">
      <c r="A247" s="139">
        <v>148</v>
      </c>
      <c r="B247" s="27" t="s">
        <v>185</v>
      </c>
      <c r="C247" s="31" t="s">
        <v>186</v>
      </c>
      <c r="D247" s="231">
        <v>100</v>
      </c>
      <c r="E247" s="7">
        <v>40</v>
      </c>
      <c r="F247" s="13" t="s">
        <v>29</v>
      </c>
      <c r="G247" s="13" t="s">
        <v>51</v>
      </c>
      <c r="H247" s="225">
        <v>22500</v>
      </c>
      <c r="I247" s="225">
        <f t="shared" si="73"/>
        <v>900000</v>
      </c>
      <c r="J247" s="6">
        <f t="shared" si="75"/>
        <v>900000</v>
      </c>
      <c r="U247" s="265">
        <v>21500</v>
      </c>
      <c r="V247" s="265">
        <v>24000</v>
      </c>
      <c r="W247" s="265">
        <v>22000</v>
      </c>
      <c r="AA247" s="265">
        <f t="shared" si="76"/>
        <v>22500</v>
      </c>
      <c r="AB247" s="265">
        <f t="shared" si="77"/>
        <v>1080.1234497346434</v>
      </c>
      <c r="AC247" s="264">
        <f>+AB247/AA246</f>
        <v>7.0442833678346301E-3</v>
      </c>
    </row>
    <row r="248" spans="1:30" ht="39.6">
      <c r="A248" s="139">
        <v>149</v>
      </c>
      <c r="B248" s="45" t="s">
        <v>335</v>
      </c>
      <c r="C248" s="45" t="s">
        <v>284</v>
      </c>
      <c r="D248" s="358">
        <v>76</v>
      </c>
      <c r="E248" s="2">
        <v>1</v>
      </c>
      <c r="F248" s="13" t="s">
        <v>285</v>
      </c>
      <c r="G248" s="13" t="s">
        <v>286</v>
      </c>
      <c r="H248" s="197">
        <v>4395158</v>
      </c>
      <c r="I248" s="225">
        <f t="shared" si="73"/>
        <v>4395158</v>
      </c>
      <c r="J248" s="6">
        <f t="shared" si="75"/>
        <v>4395158</v>
      </c>
      <c r="U248" s="265">
        <v>3779000</v>
      </c>
      <c r="V248" s="265">
        <v>4500000</v>
      </c>
      <c r="W248" s="265">
        <v>4906475</v>
      </c>
      <c r="AA248" s="265">
        <f t="shared" si="76"/>
        <v>4395158.333333333</v>
      </c>
      <c r="AB248" s="265">
        <f t="shared" si="56"/>
        <v>466221.54977244698</v>
      </c>
      <c r="AC248" s="264">
        <f>+AB248/AA247</f>
        <v>20.720957767664309</v>
      </c>
    </row>
    <row r="249" spans="1:30" ht="79.2">
      <c r="A249" s="139">
        <v>150</v>
      </c>
      <c r="B249" s="285" t="s">
        <v>336</v>
      </c>
      <c r="C249" s="285" t="s">
        <v>337</v>
      </c>
      <c r="D249" s="358" t="s">
        <v>275</v>
      </c>
      <c r="E249" s="2">
        <v>20</v>
      </c>
      <c r="F249" s="13" t="s">
        <v>29</v>
      </c>
      <c r="G249" s="13" t="s">
        <v>204</v>
      </c>
      <c r="H249" s="318">
        <v>4050000</v>
      </c>
      <c r="I249" s="318">
        <f>H249*E249</f>
        <v>81000000</v>
      </c>
      <c r="J249" s="6">
        <f>I249</f>
        <v>81000000</v>
      </c>
      <c r="K249" s="304" t="s">
        <v>338</v>
      </c>
      <c r="U249" s="265">
        <v>3800000</v>
      </c>
      <c r="V249" s="265">
        <v>4250000</v>
      </c>
      <c r="W249" s="265">
        <v>4100000</v>
      </c>
      <c r="AA249" s="265">
        <f t="shared" si="76"/>
        <v>4050000</v>
      </c>
      <c r="AB249" s="265">
        <f t="shared" si="56"/>
        <v>187082.86933869706</v>
      </c>
      <c r="AC249" s="264">
        <f>+AB249/AA248</f>
        <v>4.2565672303507551E-2</v>
      </c>
    </row>
    <row r="250" spans="1:30" ht="13.2">
      <c r="A250" s="595" t="s">
        <v>479</v>
      </c>
      <c r="B250" s="596"/>
      <c r="C250" s="596"/>
      <c r="D250" s="596"/>
      <c r="E250" s="596"/>
      <c r="F250" s="596"/>
      <c r="G250" s="596"/>
      <c r="H250" s="597"/>
      <c r="I250" s="223">
        <f>SUM(I242:I249)</f>
        <v>91282203</v>
      </c>
      <c r="J250" s="121">
        <f>SUM(J242:J249)</f>
        <v>91282203</v>
      </c>
    </row>
    <row r="251" spans="1:30" ht="13.2">
      <c r="A251" s="598" t="s">
        <v>339</v>
      </c>
      <c r="B251" s="599"/>
      <c r="C251" s="599"/>
      <c r="D251" s="599"/>
      <c r="E251" s="599"/>
      <c r="F251" s="599"/>
      <c r="G251" s="599"/>
      <c r="H251" s="599"/>
      <c r="I251" s="599"/>
      <c r="J251" s="600"/>
      <c r="U251" s="725" t="s">
        <v>6</v>
      </c>
      <c r="V251" s="726"/>
      <c r="W251" s="726"/>
      <c r="X251" s="726"/>
      <c r="Y251" s="726"/>
      <c r="Z251" s="726"/>
      <c r="AA251" s="726"/>
      <c r="AB251" s="726"/>
      <c r="AC251" s="727"/>
    </row>
    <row r="252" spans="1:30" ht="39.6">
      <c r="A252" s="69" t="s">
        <v>328</v>
      </c>
      <c r="B252" s="70" t="s">
        <v>8</v>
      </c>
      <c r="C252" s="70" t="s">
        <v>9</v>
      </c>
      <c r="D252" s="353" t="s">
        <v>329</v>
      </c>
      <c r="E252" s="70" t="s">
        <v>330</v>
      </c>
      <c r="F252" s="70" t="s">
        <v>12</v>
      </c>
      <c r="G252" s="69" t="s">
        <v>13</v>
      </c>
      <c r="H252" s="314" t="s">
        <v>331</v>
      </c>
      <c r="I252" s="325" t="s">
        <v>332</v>
      </c>
      <c r="J252" s="91" t="s">
        <v>16</v>
      </c>
      <c r="L252" s="24">
        <v>80</v>
      </c>
      <c r="U252" s="461" t="s">
        <v>19</v>
      </c>
      <c r="V252" s="462" t="s">
        <v>20</v>
      </c>
      <c r="W252" s="267" t="s">
        <v>21</v>
      </c>
      <c r="X252" s="267"/>
      <c r="Y252" s="267"/>
      <c r="Z252" s="267"/>
      <c r="AA252" s="522" t="s">
        <v>22</v>
      </c>
      <c r="AB252" s="531" t="s">
        <v>23</v>
      </c>
      <c r="AC252" s="531" t="s">
        <v>24</v>
      </c>
      <c r="AD252" s="24">
        <v>20</v>
      </c>
    </row>
    <row r="253" spans="1:30" ht="26.4">
      <c r="A253" s="139">
        <v>151</v>
      </c>
      <c r="B253" s="17" t="s">
        <v>91</v>
      </c>
      <c r="C253" s="186" t="s">
        <v>92</v>
      </c>
      <c r="D253" s="220" t="s">
        <v>55</v>
      </c>
      <c r="E253" s="238">
        <v>27</v>
      </c>
      <c r="F253" s="5" t="s">
        <v>29</v>
      </c>
      <c r="G253" s="5" t="s">
        <v>51</v>
      </c>
      <c r="H253" s="197">
        <v>4275</v>
      </c>
      <c r="I253" s="196">
        <f t="shared" ref="I253:I259" si="79">H253*E253</f>
        <v>115425</v>
      </c>
      <c r="J253" s="196">
        <f>I253</f>
        <v>115425</v>
      </c>
      <c r="K253" s="24"/>
      <c r="U253" s="266">
        <v>3500</v>
      </c>
      <c r="V253" s="266">
        <v>5000</v>
      </c>
      <c r="W253" s="266">
        <v>4325</v>
      </c>
      <c r="X253" s="266"/>
      <c r="Y253" s="266"/>
      <c r="Z253" s="266"/>
      <c r="AA253" s="265">
        <f>AVERAGE(U253,V253,W253)</f>
        <v>4275</v>
      </c>
      <c r="AB253" s="265">
        <f t="shared" ref="AB253:AB254" si="80">_xlfn.STDEV.P(U253,V253,W253)</f>
        <v>613.39220731926491</v>
      </c>
      <c r="AC253" s="264">
        <f>+AB253/AA253</f>
        <v>0.14348355726766432</v>
      </c>
    </row>
    <row r="254" spans="1:30" ht="66">
      <c r="A254" s="183">
        <v>152</v>
      </c>
      <c r="B254" s="31" t="s">
        <v>52</v>
      </c>
      <c r="C254" s="191" t="s">
        <v>53</v>
      </c>
      <c r="D254" s="45" t="s">
        <v>55</v>
      </c>
      <c r="E254" s="238">
        <v>1</v>
      </c>
      <c r="F254" s="184" t="s">
        <v>29</v>
      </c>
      <c r="G254" s="282" t="s">
        <v>55</v>
      </c>
      <c r="H254" s="197">
        <v>1052366</v>
      </c>
      <c r="I254" s="196">
        <f t="shared" si="79"/>
        <v>1052366</v>
      </c>
      <c r="J254" s="196">
        <f t="shared" ref="J254:J262" si="81">I254</f>
        <v>1052366</v>
      </c>
      <c r="K254" s="24"/>
      <c r="U254" s="265">
        <v>970000</v>
      </c>
      <c r="V254" s="265">
        <v>1116816</v>
      </c>
      <c r="W254" s="265">
        <v>1070282</v>
      </c>
      <c r="AA254" s="265">
        <f>AVERAGE(U254,V254,W254)</f>
        <v>1052366</v>
      </c>
      <c r="AB254" s="265">
        <f t="shared" si="80"/>
        <v>61261.579890390247</v>
      </c>
      <c r="AC254" s="264">
        <f>+AB254/AA254</f>
        <v>5.8213188083224135E-2</v>
      </c>
    </row>
    <row r="255" spans="1:30" ht="33" customHeight="1">
      <c r="A255" s="139">
        <v>153</v>
      </c>
      <c r="B255" s="285" t="s">
        <v>267</v>
      </c>
      <c r="C255" s="31" t="s">
        <v>268</v>
      </c>
      <c r="D255" s="45" t="s">
        <v>55</v>
      </c>
      <c r="E255" s="45">
        <v>1</v>
      </c>
      <c r="F255" s="31" t="s">
        <v>29</v>
      </c>
      <c r="G255" s="187" t="s">
        <v>55</v>
      </c>
      <c r="H255" s="197">
        <v>500000</v>
      </c>
      <c r="I255" s="196">
        <f t="shared" si="79"/>
        <v>500000</v>
      </c>
      <c r="J255" s="196">
        <f t="shared" si="81"/>
        <v>500000</v>
      </c>
      <c r="K255" s="24"/>
      <c r="U255" s="265">
        <v>0</v>
      </c>
      <c r="V255" s="265">
        <v>0</v>
      </c>
      <c r="W255" s="265">
        <v>0</v>
      </c>
      <c r="AA255" s="265">
        <v>0</v>
      </c>
      <c r="AB255" s="265">
        <v>0</v>
      </c>
      <c r="AC255" s="264">
        <v>0</v>
      </c>
    </row>
    <row r="256" spans="1:30" ht="26.4">
      <c r="A256" s="139">
        <v>154</v>
      </c>
      <c r="B256" s="44" t="s">
        <v>322</v>
      </c>
      <c r="C256" s="191" t="s">
        <v>86</v>
      </c>
      <c r="D256" s="45" t="s">
        <v>55</v>
      </c>
      <c r="E256" s="283">
        <v>20</v>
      </c>
      <c r="F256" s="31" t="s">
        <v>29</v>
      </c>
      <c r="G256" s="187" t="s">
        <v>51</v>
      </c>
      <c r="H256" s="197">
        <v>3886</v>
      </c>
      <c r="I256" s="196">
        <f t="shared" si="79"/>
        <v>77720</v>
      </c>
      <c r="J256" s="196">
        <f t="shared" si="81"/>
        <v>77720</v>
      </c>
      <c r="K256" s="506"/>
      <c r="U256" s="265">
        <v>3480</v>
      </c>
      <c r="V256" s="265">
        <v>4176</v>
      </c>
      <c r="W256" s="265">
        <v>4002</v>
      </c>
      <c r="AA256" s="265">
        <f>AVERAGE(U256,V256,W256)</f>
        <v>3886</v>
      </c>
      <c r="AB256" s="265">
        <f t="shared" ref="AB256:AB258" si="82">_xlfn.STDEV.P(U256,V256,W256)</f>
        <v>295.7431317883815</v>
      </c>
      <c r="AC256" s="264">
        <f>+AB256/AA256</f>
        <v>7.6104768859593802E-2</v>
      </c>
    </row>
    <row r="257" spans="1:30" ht="66">
      <c r="A257" s="183">
        <v>155</v>
      </c>
      <c r="B257" s="45" t="s">
        <v>323</v>
      </c>
      <c r="C257" s="45" t="s">
        <v>270</v>
      </c>
      <c r="D257" s="45" t="s">
        <v>55</v>
      </c>
      <c r="E257" s="239">
        <v>20</v>
      </c>
      <c r="F257" s="31" t="s">
        <v>29</v>
      </c>
      <c r="G257" s="139" t="s">
        <v>51</v>
      </c>
      <c r="H257" s="197">
        <v>61362</v>
      </c>
      <c r="I257" s="196">
        <f t="shared" si="79"/>
        <v>1227240</v>
      </c>
      <c r="J257" s="196">
        <f t="shared" si="81"/>
        <v>1227240</v>
      </c>
      <c r="K257" s="24"/>
      <c r="U257" s="265">
        <v>50000</v>
      </c>
      <c r="V257" s="265">
        <v>65000</v>
      </c>
      <c r="W257" s="265">
        <v>69086</v>
      </c>
      <c r="AA257" s="265">
        <f>AVERAGE(U257,V257,W257)</f>
        <v>61362</v>
      </c>
      <c r="AB257" s="265">
        <f t="shared" si="82"/>
        <v>8205.4913320288142</v>
      </c>
      <c r="AC257" s="264">
        <f t="shared" ref="AC257" si="83">+AB257/AA257</f>
        <v>0.13372268394167097</v>
      </c>
    </row>
    <row r="258" spans="1:30" ht="39.6">
      <c r="A258" s="139">
        <v>156</v>
      </c>
      <c r="B258" s="27" t="s">
        <v>185</v>
      </c>
      <c r="C258" s="31" t="s">
        <v>186</v>
      </c>
      <c r="D258" s="45" t="s">
        <v>55</v>
      </c>
      <c r="E258" s="190">
        <v>40</v>
      </c>
      <c r="F258" s="191" t="s">
        <v>29</v>
      </c>
      <c r="G258" s="191" t="s">
        <v>51</v>
      </c>
      <c r="H258" s="197">
        <v>22500</v>
      </c>
      <c r="I258" s="196">
        <f t="shared" si="79"/>
        <v>900000</v>
      </c>
      <c r="J258" s="196">
        <f t="shared" si="81"/>
        <v>900000</v>
      </c>
      <c r="K258" s="24"/>
      <c r="U258" s="265">
        <v>21500</v>
      </c>
      <c r="V258" s="265">
        <v>24000</v>
      </c>
      <c r="W258" s="265">
        <v>22000</v>
      </c>
      <c r="AA258" s="265">
        <f>AVERAGE(U258,V258,W258)</f>
        <v>22500</v>
      </c>
      <c r="AB258" s="265">
        <f t="shared" si="82"/>
        <v>1080.1234497346434</v>
      </c>
      <c r="AC258" s="264">
        <f t="shared" ref="AC258:AC263" si="84">+AB258/AA257</f>
        <v>1.7602481172951392E-2</v>
      </c>
    </row>
    <row r="259" spans="1:30" ht="13.2">
      <c r="A259" s="139">
        <v>157</v>
      </c>
      <c r="B259" s="627" t="s">
        <v>340</v>
      </c>
      <c r="C259" s="31" t="s">
        <v>341</v>
      </c>
      <c r="D259" s="244" t="s">
        <v>29</v>
      </c>
      <c r="E259" s="247">
        <v>20</v>
      </c>
      <c r="F259" s="31" t="s">
        <v>29</v>
      </c>
      <c r="G259" s="31" t="s">
        <v>51</v>
      </c>
      <c r="H259" s="197">
        <v>88333</v>
      </c>
      <c r="I259" s="196">
        <f t="shared" si="79"/>
        <v>1766660</v>
      </c>
      <c r="J259" s="196">
        <f t="shared" si="81"/>
        <v>1766660</v>
      </c>
      <c r="K259" s="24"/>
      <c r="U259" s="265">
        <v>90000</v>
      </c>
      <c r="V259" s="265">
        <v>90000</v>
      </c>
      <c r="W259" s="265">
        <v>85000</v>
      </c>
      <c r="AA259" s="265">
        <f t="shared" ref="AA259:AA263" si="85">AVERAGE(U259,V259,W259)</f>
        <v>88333.333333333328</v>
      </c>
      <c r="AB259" s="265">
        <f t="shared" si="56"/>
        <v>2357.0226039551585</v>
      </c>
      <c r="AC259" s="264">
        <f t="shared" si="84"/>
        <v>0.10475656017578482</v>
      </c>
    </row>
    <row r="260" spans="1:30" ht="13.2">
      <c r="A260" s="183">
        <v>158</v>
      </c>
      <c r="B260" s="628"/>
      <c r="C260" s="285" t="s">
        <v>342</v>
      </c>
      <c r="D260" s="244" t="s">
        <v>29</v>
      </c>
      <c r="E260" s="247">
        <v>20</v>
      </c>
      <c r="F260" s="31" t="s">
        <v>29</v>
      </c>
      <c r="G260" s="31" t="s">
        <v>51</v>
      </c>
      <c r="H260" s="197">
        <v>39083</v>
      </c>
      <c r="I260" s="196">
        <f t="shared" ref="I260:I262" si="86">H260*E260</f>
        <v>781660</v>
      </c>
      <c r="J260" s="196">
        <f t="shared" si="81"/>
        <v>781660</v>
      </c>
      <c r="K260" s="24"/>
      <c r="U260" s="265">
        <v>35000</v>
      </c>
      <c r="V260" s="265">
        <v>42000</v>
      </c>
      <c r="W260" s="265">
        <v>40250</v>
      </c>
      <c r="AA260" s="265">
        <f t="shared" si="85"/>
        <v>39083.333333333336</v>
      </c>
      <c r="AB260" s="265">
        <f t="shared" si="56"/>
        <v>2974.428049595791</v>
      </c>
      <c r="AC260" s="264">
        <f t="shared" si="84"/>
        <v>3.3672770372782539E-2</v>
      </c>
    </row>
    <row r="261" spans="1:30" ht="13.2">
      <c r="A261" s="139">
        <v>159</v>
      </c>
      <c r="B261" s="628"/>
      <c r="C261" s="285" t="s">
        <v>343</v>
      </c>
      <c r="D261" s="244" t="s">
        <v>29</v>
      </c>
      <c r="E261" s="247">
        <v>20</v>
      </c>
      <c r="F261" s="31" t="s">
        <v>29</v>
      </c>
      <c r="G261" s="31" t="s">
        <v>51</v>
      </c>
      <c r="H261" s="197">
        <v>47667</v>
      </c>
      <c r="I261" s="196">
        <f t="shared" si="86"/>
        <v>953340</v>
      </c>
      <c r="J261" s="196">
        <f t="shared" si="81"/>
        <v>953340</v>
      </c>
      <c r="K261" s="24"/>
      <c r="U261" s="265">
        <v>45000</v>
      </c>
      <c r="V261" s="265">
        <v>48000</v>
      </c>
      <c r="W261" s="265">
        <v>50000</v>
      </c>
      <c r="AA261" s="265">
        <f t="shared" si="85"/>
        <v>47666.666666666664</v>
      </c>
      <c r="AB261" s="265">
        <f t="shared" si="56"/>
        <v>2054.8046676563258</v>
      </c>
      <c r="AC261" s="264">
        <f t="shared" si="84"/>
        <v>5.2574959513594685E-2</v>
      </c>
    </row>
    <row r="262" spans="1:30" ht="26.4">
      <c r="A262" s="139">
        <v>160</v>
      </c>
      <c r="B262" s="629"/>
      <c r="C262" s="285" t="s">
        <v>344</v>
      </c>
      <c r="D262" s="244" t="s">
        <v>29</v>
      </c>
      <c r="E262" s="247">
        <v>20</v>
      </c>
      <c r="F262" s="31" t="s">
        <v>29</v>
      </c>
      <c r="G262" s="31" t="s">
        <v>51</v>
      </c>
      <c r="H262" s="197">
        <v>35733</v>
      </c>
      <c r="I262" s="196">
        <f t="shared" si="86"/>
        <v>714660</v>
      </c>
      <c r="J262" s="196">
        <f t="shared" si="81"/>
        <v>714660</v>
      </c>
      <c r="K262" s="24"/>
      <c r="U262" s="265">
        <v>32000</v>
      </c>
      <c r="V262" s="265">
        <v>38400</v>
      </c>
      <c r="W262" s="265">
        <v>36800</v>
      </c>
      <c r="AA262" s="265">
        <f t="shared" si="85"/>
        <v>35733.333333333336</v>
      </c>
      <c r="AB262" s="265">
        <f t="shared" si="56"/>
        <v>2719.4770739161518</v>
      </c>
      <c r="AC262" s="264">
        <f t="shared" si="84"/>
        <v>5.7051966585653535E-2</v>
      </c>
    </row>
    <row r="263" spans="1:30" ht="52.8">
      <c r="A263" s="183">
        <v>161</v>
      </c>
      <c r="B263" s="31" t="s">
        <v>345</v>
      </c>
      <c r="C263" s="31" t="s">
        <v>346</v>
      </c>
      <c r="D263" s="45" t="s">
        <v>55</v>
      </c>
      <c r="E263" s="247">
        <v>20</v>
      </c>
      <c r="F263" s="191" t="s">
        <v>29</v>
      </c>
      <c r="G263" s="191" t="s">
        <v>139</v>
      </c>
      <c r="H263" s="197">
        <v>1100000</v>
      </c>
      <c r="I263" s="196">
        <f>H263*E263</f>
        <v>22000000</v>
      </c>
      <c r="J263" s="196">
        <f>I263</f>
        <v>22000000</v>
      </c>
      <c r="K263" s="507" t="s">
        <v>347</v>
      </c>
      <c r="U263" s="265">
        <v>1000000</v>
      </c>
      <c r="V263" s="265">
        <v>1200000</v>
      </c>
      <c r="W263" s="265">
        <v>1100000</v>
      </c>
      <c r="AA263" s="265">
        <f t="shared" si="85"/>
        <v>1100000</v>
      </c>
      <c r="AB263" s="265">
        <f t="shared" si="56"/>
        <v>81649.658092772603</v>
      </c>
      <c r="AC263" s="264">
        <f t="shared" si="84"/>
        <v>2.2849717749843079</v>
      </c>
    </row>
    <row r="264" spans="1:30" ht="13.2">
      <c r="A264" s="595" t="s">
        <v>480</v>
      </c>
      <c r="B264" s="596"/>
      <c r="C264" s="596"/>
      <c r="D264" s="596"/>
      <c r="E264" s="596"/>
      <c r="F264" s="596"/>
      <c r="G264" s="596"/>
      <c r="H264" s="597"/>
      <c r="I264" s="331">
        <f>SUM(I253:I263)</f>
        <v>30089071</v>
      </c>
      <c r="J264" s="237">
        <f>SUM(J253:J263)</f>
        <v>30089071</v>
      </c>
    </row>
    <row r="265" spans="1:30" ht="13.2">
      <c r="A265" s="601" t="s">
        <v>348</v>
      </c>
      <c r="B265" s="602"/>
      <c r="C265" s="602"/>
      <c r="D265" s="602"/>
      <c r="E265" s="602"/>
      <c r="F265" s="602"/>
      <c r="G265" s="602"/>
      <c r="H265" s="602"/>
      <c r="I265" s="602"/>
      <c r="J265" s="602"/>
      <c r="K265" s="505"/>
      <c r="U265" s="725" t="s">
        <v>6</v>
      </c>
      <c r="V265" s="726"/>
      <c r="W265" s="726"/>
      <c r="X265" s="726"/>
      <c r="Y265" s="726"/>
      <c r="Z265" s="726"/>
      <c r="AA265" s="726"/>
      <c r="AB265" s="726"/>
      <c r="AC265" s="727"/>
    </row>
    <row r="266" spans="1:30" ht="39.6">
      <c r="A266" s="89" t="s">
        <v>7</v>
      </c>
      <c r="B266" s="90" t="s">
        <v>8</v>
      </c>
      <c r="C266" s="90" t="s">
        <v>9</v>
      </c>
      <c r="D266" s="364" t="s">
        <v>10</v>
      </c>
      <c r="E266" s="90" t="s">
        <v>11</v>
      </c>
      <c r="F266" s="90" t="s">
        <v>12</v>
      </c>
      <c r="G266" s="89" t="s">
        <v>13</v>
      </c>
      <c r="H266" s="314" t="s">
        <v>14</v>
      </c>
      <c r="I266" s="325" t="s">
        <v>15</v>
      </c>
      <c r="J266" s="91" t="s">
        <v>16</v>
      </c>
      <c r="L266" s="24">
        <v>50</v>
      </c>
      <c r="U266" s="461" t="s">
        <v>19</v>
      </c>
      <c r="V266" s="462" t="s">
        <v>20</v>
      </c>
      <c r="W266" s="267" t="s">
        <v>21</v>
      </c>
      <c r="X266" s="267"/>
      <c r="Y266" s="267"/>
      <c r="Z266" s="267"/>
      <c r="AA266" s="522" t="s">
        <v>22</v>
      </c>
      <c r="AB266" s="531" t="s">
        <v>23</v>
      </c>
      <c r="AC266" s="531" t="s">
        <v>24</v>
      </c>
      <c r="AD266" s="24">
        <v>20</v>
      </c>
    </row>
    <row r="267" spans="1:30" ht="26.4">
      <c r="A267" s="243">
        <v>162</v>
      </c>
      <c r="B267" s="474" t="s">
        <v>91</v>
      </c>
      <c r="C267" s="288" t="s">
        <v>92</v>
      </c>
      <c r="D267" s="220" t="s">
        <v>55</v>
      </c>
      <c r="E267" s="238">
        <v>30</v>
      </c>
      <c r="F267" s="220" t="s">
        <v>29</v>
      </c>
      <c r="G267" s="220" t="s">
        <v>51</v>
      </c>
      <c r="H267" s="197">
        <v>4275</v>
      </c>
      <c r="I267" s="197">
        <f>H267*E267</f>
        <v>128250</v>
      </c>
      <c r="J267" s="196">
        <f>I267</f>
        <v>128250</v>
      </c>
      <c r="U267" s="266">
        <v>3500</v>
      </c>
      <c r="V267" s="266">
        <v>5000</v>
      </c>
      <c r="W267" s="266">
        <v>4325</v>
      </c>
      <c r="X267" s="266"/>
      <c r="Y267" s="266"/>
      <c r="Z267" s="266"/>
      <c r="AA267" s="265">
        <f>AVERAGE(U267,V267,W267)</f>
        <v>4275</v>
      </c>
      <c r="AB267" s="265">
        <f t="shared" ref="AB267:AB327" si="87">_xlfn.STDEV.P(U267,V267,W267)</f>
        <v>613.39220731926491</v>
      </c>
      <c r="AC267" s="264">
        <f>+AB267/AA267</f>
        <v>0.14348355726766432</v>
      </c>
    </row>
    <row r="268" spans="1:30" ht="32.25" customHeight="1">
      <c r="A268" s="243">
        <v>163</v>
      </c>
      <c r="B268" s="205" t="s">
        <v>267</v>
      </c>
      <c r="C268" s="45" t="s">
        <v>268</v>
      </c>
      <c r="D268" s="45" t="s">
        <v>55</v>
      </c>
      <c r="E268" s="45">
        <v>1</v>
      </c>
      <c r="F268" s="45" t="s">
        <v>29</v>
      </c>
      <c r="G268" s="239" t="s">
        <v>55</v>
      </c>
      <c r="H268" s="222">
        <v>400000</v>
      </c>
      <c r="I268" s="197">
        <v>400000</v>
      </c>
      <c r="J268" s="196">
        <v>400000</v>
      </c>
      <c r="K268" s="58"/>
      <c r="U268" s="265">
        <v>0</v>
      </c>
      <c r="V268" s="265">
        <v>0</v>
      </c>
      <c r="W268" s="265">
        <v>0</v>
      </c>
      <c r="AA268" s="265">
        <v>0</v>
      </c>
      <c r="AB268" s="265">
        <f t="shared" si="87"/>
        <v>0</v>
      </c>
      <c r="AC268" s="264">
        <f>+AB268/AA267</f>
        <v>0</v>
      </c>
    </row>
    <row r="269" spans="1:30" ht="26.4">
      <c r="A269" s="243">
        <v>164</v>
      </c>
      <c r="B269" s="205" t="s">
        <v>269</v>
      </c>
      <c r="C269" s="45" t="s">
        <v>86</v>
      </c>
      <c r="D269" s="45" t="s">
        <v>55</v>
      </c>
      <c r="E269" s="239">
        <v>20</v>
      </c>
      <c r="F269" s="45" t="s">
        <v>29</v>
      </c>
      <c r="G269" s="239" t="s">
        <v>55</v>
      </c>
      <c r="H269" s="197">
        <v>3483</v>
      </c>
      <c r="I269" s="197">
        <f t="shared" ref="I269:I272" si="88">H269*E269</f>
        <v>69660</v>
      </c>
      <c r="J269" s="196">
        <f t="shared" ref="J269:J270" si="89">I269</f>
        <v>69660</v>
      </c>
      <c r="U269" s="265">
        <v>3480</v>
      </c>
      <c r="V269" s="265">
        <v>4176</v>
      </c>
      <c r="W269" s="265">
        <v>4002</v>
      </c>
      <c r="AA269" s="265">
        <f>AVERAGE(U269,V269,W269)</f>
        <v>3886</v>
      </c>
      <c r="AB269" s="265">
        <f t="shared" si="87"/>
        <v>295.7431317883815</v>
      </c>
      <c r="AC269" s="264">
        <f>+AB269/AA269</f>
        <v>7.6104768859593802E-2</v>
      </c>
    </row>
    <row r="270" spans="1:30" ht="66">
      <c r="A270" s="243">
        <v>165</v>
      </c>
      <c r="B270" s="205" t="s">
        <v>253</v>
      </c>
      <c r="C270" s="45" t="s">
        <v>270</v>
      </c>
      <c r="D270" s="45" t="s">
        <v>55</v>
      </c>
      <c r="E270" s="239">
        <v>20</v>
      </c>
      <c r="F270" s="45" t="s">
        <v>29</v>
      </c>
      <c r="G270" s="239" t="s">
        <v>55</v>
      </c>
      <c r="H270" s="222">
        <v>61362</v>
      </c>
      <c r="I270" s="197">
        <f>H270*E270</f>
        <v>1227240</v>
      </c>
      <c r="J270" s="196">
        <f t="shared" si="89"/>
        <v>1227240</v>
      </c>
      <c r="U270" s="265">
        <v>50000</v>
      </c>
      <c r="V270" s="265">
        <v>65000</v>
      </c>
      <c r="W270" s="265">
        <v>69086</v>
      </c>
      <c r="AA270" s="265">
        <f>AVERAGE(U270,V270,W270)</f>
        <v>61362</v>
      </c>
      <c r="AB270" s="265">
        <f t="shared" si="87"/>
        <v>8205.4913320288142</v>
      </c>
      <c r="AC270" s="264">
        <f t="shared" ref="AC270" si="90">+AB270/AA270</f>
        <v>0.13372268394167097</v>
      </c>
    </row>
    <row r="271" spans="1:30" ht="68.25" customHeight="1">
      <c r="A271" s="243">
        <v>166</v>
      </c>
      <c r="B271" s="45" t="s">
        <v>185</v>
      </c>
      <c r="C271" s="45" t="s">
        <v>186</v>
      </c>
      <c r="D271" s="45" t="s">
        <v>55</v>
      </c>
      <c r="E271" s="45">
        <v>40</v>
      </c>
      <c r="F271" s="45" t="s">
        <v>29</v>
      </c>
      <c r="G271" s="190" t="s">
        <v>51</v>
      </c>
      <c r="H271" s="197">
        <v>22500</v>
      </c>
      <c r="I271" s="197">
        <f t="shared" si="88"/>
        <v>900000</v>
      </c>
      <c r="J271" s="196">
        <f>I271</f>
        <v>900000</v>
      </c>
      <c r="U271" s="265">
        <v>21500</v>
      </c>
      <c r="V271" s="265">
        <v>24000</v>
      </c>
      <c r="W271" s="265">
        <v>22000</v>
      </c>
      <c r="AA271" s="265">
        <f>AVERAGE(U271,V271,W271)</f>
        <v>22500</v>
      </c>
      <c r="AB271" s="265">
        <f t="shared" si="87"/>
        <v>1080.1234497346434</v>
      </c>
      <c r="AC271" s="264">
        <f>+AB271/AA270</f>
        <v>1.7602481172951392E-2</v>
      </c>
    </row>
    <row r="272" spans="1:30" ht="39" customHeight="1">
      <c r="A272" s="243">
        <v>167</v>
      </c>
      <c r="B272" s="292" t="s">
        <v>273</v>
      </c>
      <c r="C272" s="45" t="s">
        <v>349</v>
      </c>
      <c r="D272" s="244" t="s">
        <v>29</v>
      </c>
      <c r="E272" s="239">
        <v>20</v>
      </c>
      <c r="F272" s="45" t="s">
        <v>29</v>
      </c>
      <c r="G272" s="190" t="s">
        <v>51</v>
      </c>
      <c r="H272" s="222">
        <v>1563333</v>
      </c>
      <c r="I272" s="197">
        <f t="shared" si="88"/>
        <v>31266660</v>
      </c>
      <c r="J272" s="196">
        <f>+I272</f>
        <v>31266660</v>
      </c>
      <c r="K272" s="304" t="s">
        <v>350</v>
      </c>
      <c r="U272" s="265">
        <v>1400000</v>
      </c>
      <c r="V272" s="265">
        <v>1680000</v>
      </c>
      <c r="W272" s="265">
        <v>1610000</v>
      </c>
      <c r="AA272" s="265">
        <f>AVERAGE(U272,V272,W272)</f>
        <v>1563333.3333333333</v>
      </c>
      <c r="AB272" s="265">
        <f t="shared" si="87"/>
        <v>118977.12198383165</v>
      </c>
      <c r="AC272" s="264">
        <f>+AB272/AA271</f>
        <v>5.2878720881702952</v>
      </c>
    </row>
    <row r="273" spans="1:30" ht="13.2">
      <c r="A273" s="772" t="s">
        <v>481</v>
      </c>
      <c r="B273" s="773"/>
      <c r="C273" s="773"/>
      <c r="D273" s="773"/>
      <c r="E273" s="773"/>
      <c r="F273" s="773"/>
      <c r="G273" s="773"/>
      <c r="H273" s="774"/>
      <c r="I273" s="198">
        <f>SUM(I267:I272)</f>
        <v>33991810</v>
      </c>
      <c r="J273" s="275">
        <f>SUM(J267:J272)</f>
        <v>33991810</v>
      </c>
    </row>
    <row r="274" spans="1:30" ht="13.2">
      <c r="A274" s="601" t="s">
        <v>351</v>
      </c>
      <c r="B274" s="602"/>
      <c r="C274" s="602"/>
      <c r="D274" s="602"/>
      <c r="E274" s="602"/>
      <c r="F274" s="602"/>
      <c r="G274" s="602"/>
      <c r="H274" s="602"/>
      <c r="I274" s="602"/>
      <c r="J274" s="602"/>
      <c r="U274" s="725" t="s">
        <v>6</v>
      </c>
      <c r="V274" s="726"/>
      <c r="W274" s="726"/>
      <c r="X274" s="726"/>
      <c r="Y274" s="726"/>
      <c r="Z274" s="726"/>
      <c r="AA274" s="726"/>
      <c r="AB274" s="726"/>
      <c r="AC274" s="727"/>
      <c r="AD274" s="571">
        <v>150</v>
      </c>
    </row>
    <row r="275" spans="1:30" ht="39.6">
      <c r="A275" s="89" t="s">
        <v>7</v>
      </c>
      <c r="B275" s="90" t="s">
        <v>8</v>
      </c>
      <c r="C275" s="90" t="s">
        <v>9</v>
      </c>
      <c r="D275" s="364" t="s">
        <v>10</v>
      </c>
      <c r="E275" s="90" t="s">
        <v>11</v>
      </c>
      <c r="F275" s="90" t="s">
        <v>12</v>
      </c>
      <c r="G275" s="89" t="s">
        <v>13</v>
      </c>
      <c r="H275" s="314" t="s">
        <v>14</v>
      </c>
      <c r="I275" s="325" t="s">
        <v>15</v>
      </c>
      <c r="J275" s="91" t="s">
        <v>16</v>
      </c>
      <c r="U275" s="461" t="s">
        <v>19</v>
      </c>
      <c r="V275" s="462" t="s">
        <v>20</v>
      </c>
      <c r="W275" s="267" t="s">
        <v>21</v>
      </c>
      <c r="X275" s="267"/>
      <c r="Y275" s="267"/>
      <c r="Z275" s="267"/>
      <c r="AA275" s="522" t="s">
        <v>22</v>
      </c>
      <c r="AB275" s="531" t="s">
        <v>23</v>
      </c>
      <c r="AC275" s="531" t="s">
        <v>24</v>
      </c>
      <c r="AD275" s="498"/>
    </row>
    <row r="276" spans="1:30" ht="35.25" customHeight="1">
      <c r="A276" s="243">
        <v>168</v>
      </c>
      <c r="B276" s="206" t="s">
        <v>91</v>
      </c>
      <c r="C276" s="288" t="s">
        <v>92</v>
      </c>
      <c r="D276" s="220" t="s">
        <v>55</v>
      </c>
      <c r="E276" s="238">
        <v>50</v>
      </c>
      <c r="F276" s="220" t="s">
        <v>29</v>
      </c>
      <c r="G276" s="220" t="s">
        <v>51</v>
      </c>
      <c r="H276" s="197">
        <v>4275</v>
      </c>
      <c r="I276" s="197">
        <f>H276*E276</f>
        <v>213750</v>
      </c>
      <c r="J276" s="196">
        <f>I276</f>
        <v>213750</v>
      </c>
      <c r="U276" s="266">
        <v>3500</v>
      </c>
      <c r="V276" s="266">
        <v>5000</v>
      </c>
      <c r="W276" s="266">
        <v>4325</v>
      </c>
      <c r="X276" s="266"/>
      <c r="Y276" s="266"/>
      <c r="Z276" s="266"/>
      <c r="AA276" s="265">
        <f>AVERAGE(U276,V276,W276)</f>
        <v>4275</v>
      </c>
      <c r="AB276" s="265">
        <f t="shared" ref="AB276" si="91">_xlfn.STDEV.P(U276,V276,W276)</f>
        <v>613.39220731926491</v>
      </c>
      <c r="AC276" s="264">
        <f>+AB276/AA276</f>
        <v>0.14348355726766432</v>
      </c>
    </row>
    <row r="277" spans="1:30" ht="39" customHeight="1">
      <c r="A277" s="243">
        <v>169</v>
      </c>
      <c r="B277" s="290" t="s">
        <v>267</v>
      </c>
      <c r="C277" s="45" t="s">
        <v>268</v>
      </c>
      <c r="D277" s="45" t="s">
        <v>55</v>
      </c>
      <c r="E277" s="45">
        <v>1</v>
      </c>
      <c r="F277" s="45" t="s">
        <v>29</v>
      </c>
      <c r="G277" s="239" t="s">
        <v>55</v>
      </c>
      <c r="H277" s="222">
        <v>1000000</v>
      </c>
      <c r="I277" s="197">
        <f t="shared" ref="I277:I284" si="92">H277*E277</f>
        <v>1000000</v>
      </c>
      <c r="J277" s="196">
        <f t="shared" ref="J277:J285" si="93">I277</f>
        <v>1000000</v>
      </c>
      <c r="L277" s="24">
        <v>150</v>
      </c>
      <c r="U277" s="265">
        <v>0</v>
      </c>
      <c r="V277" s="265">
        <v>0</v>
      </c>
      <c r="W277" s="265">
        <v>0</v>
      </c>
      <c r="AA277" s="265">
        <v>0</v>
      </c>
      <c r="AB277" s="265">
        <f t="shared" si="87"/>
        <v>0</v>
      </c>
      <c r="AC277" s="264">
        <v>0</v>
      </c>
    </row>
    <row r="278" spans="1:30" ht="116.25" customHeight="1">
      <c r="A278" s="243">
        <v>170</v>
      </c>
      <c r="B278" s="385" t="s">
        <v>300</v>
      </c>
      <c r="C278" s="31" t="s">
        <v>301</v>
      </c>
      <c r="D278" s="542" t="s">
        <v>27</v>
      </c>
      <c r="E278" s="249">
        <v>1</v>
      </c>
      <c r="F278" s="232">
        <v>1</v>
      </c>
      <c r="G278" s="232" t="s">
        <v>139</v>
      </c>
      <c r="H278" s="222">
        <v>6500000</v>
      </c>
      <c r="I278" s="197">
        <f>H278*E278*F278</f>
        <v>6500000</v>
      </c>
      <c r="J278" s="196">
        <f t="shared" si="93"/>
        <v>6500000</v>
      </c>
      <c r="U278" s="265">
        <v>6000000</v>
      </c>
      <c r="V278" s="265">
        <v>6500000</v>
      </c>
      <c r="W278" s="265">
        <v>7000000</v>
      </c>
      <c r="AA278" s="265">
        <f t="shared" ref="AA278:AA284" si="94">AVERAGE(U278,V278,W278)</f>
        <v>6500000</v>
      </c>
      <c r="AB278" s="265">
        <f t="shared" si="87"/>
        <v>408248.290463863</v>
      </c>
      <c r="AC278" s="264">
        <f t="shared" ref="AC278" si="95">+AB278/AA278</f>
        <v>6.2807429302132775E-2</v>
      </c>
    </row>
    <row r="279" spans="1:30" ht="33" customHeight="1">
      <c r="A279" s="243">
        <v>171</v>
      </c>
      <c r="B279" s="205" t="s">
        <v>269</v>
      </c>
      <c r="C279" s="45" t="s">
        <v>86</v>
      </c>
      <c r="D279" s="45" t="s">
        <v>55</v>
      </c>
      <c r="E279" s="239">
        <v>150</v>
      </c>
      <c r="F279" s="45" t="s">
        <v>29</v>
      </c>
      <c r="G279" s="239" t="s">
        <v>55</v>
      </c>
      <c r="H279" s="197">
        <v>3886</v>
      </c>
      <c r="I279" s="197">
        <f>H279*E279</f>
        <v>582900</v>
      </c>
      <c r="J279" s="196">
        <f t="shared" si="93"/>
        <v>582900</v>
      </c>
      <c r="K279" s="58"/>
      <c r="U279" s="265">
        <v>3480</v>
      </c>
      <c r="V279" s="265">
        <v>4176</v>
      </c>
      <c r="W279" s="265">
        <v>4002</v>
      </c>
      <c r="AA279" s="265">
        <f t="shared" si="94"/>
        <v>3886</v>
      </c>
      <c r="AB279" s="265">
        <f t="shared" si="87"/>
        <v>295.7431317883815</v>
      </c>
      <c r="AC279" s="264">
        <f>+AB279/AA279</f>
        <v>7.6104768859593802E-2</v>
      </c>
    </row>
    <row r="280" spans="1:30" ht="66">
      <c r="A280" s="243">
        <v>172</v>
      </c>
      <c r="B280" s="205" t="s">
        <v>253</v>
      </c>
      <c r="C280" s="45" t="s">
        <v>270</v>
      </c>
      <c r="D280" s="45" t="s">
        <v>55</v>
      </c>
      <c r="E280" s="239">
        <v>150</v>
      </c>
      <c r="F280" s="45" t="s">
        <v>29</v>
      </c>
      <c r="G280" s="239" t="s">
        <v>55</v>
      </c>
      <c r="H280" s="197">
        <v>61362</v>
      </c>
      <c r="I280" s="197">
        <f>H280*E280</f>
        <v>9204300</v>
      </c>
      <c r="J280" s="196">
        <f t="shared" si="93"/>
        <v>9204300</v>
      </c>
      <c r="U280" s="265">
        <v>50000</v>
      </c>
      <c r="V280" s="265">
        <v>65000</v>
      </c>
      <c r="W280" s="265">
        <v>69086</v>
      </c>
      <c r="AA280" s="265">
        <f t="shared" si="94"/>
        <v>61362</v>
      </c>
      <c r="AB280" s="265">
        <f t="shared" si="87"/>
        <v>8205.4913320288142</v>
      </c>
      <c r="AC280" s="264">
        <f t="shared" ref="AC280" si="96">+AB280/AA280</f>
        <v>0.13372268394167097</v>
      </c>
    </row>
    <row r="281" spans="1:30" ht="48.75" customHeight="1">
      <c r="A281" s="243">
        <v>173</v>
      </c>
      <c r="B281" s="247" t="s">
        <v>185</v>
      </c>
      <c r="C281" s="247" t="s">
        <v>186</v>
      </c>
      <c r="D281" s="247" t="s">
        <v>55</v>
      </c>
      <c r="E281" s="297">
        <v>450</v>
      </c>
      <c r="F281" s="247" t="s">
        <v>29</v>
      </c>
      <c r="G281" s="297" t="s">
        <v>51</v>
      </c>
      <c r="H281" s="224">
        <v>22500</v>
      </c>
      <c r="I281" s="197">
        <f>H281*E281</f>
        <v>10125000</v>
      </c>
      <c r="J281" s="196">
        <f t="shared" si="93"/>
        <v>10125000</v>
      </c>
      <c r="U281" s="265">
        <v>21500</v>
      </c>
      <c r="V281" s="265">
        <v>24000</v>
      </c>
      <c r="W281" s="265">
        <v>22000</v>
      </c>
      <c r="AA281" s="265">
        <f t="shared" si="94"/>
        <v>22500</v>
      </c>
      <c r="AB281" s="265">
        <f t="shared" si="87"/>
        <v>1080.1234497346434</v>
      </c>
      <c r="AC281" s="264">
        <f>+AB281/AA280</f>
        <v>1.7602481172951392E-2</v>
      </c>
    </row>
    <row r="282" spans="1:30" ht="23.25" customHeight="1">
      <c r="A282" s="243">
        <v>174</v>
      </c>
      <c r="B282" s="239" t="s">
        <v>352</v>
      </c>
      <c r="C282" s="45" t="s">
        <v>353</v>
      </c>
      <c r="D282" s="45" t="s">
        <v>29</v>
      </c>
      <c r="E282" s="239">
        <v>150</v>
      </c>
      <c r="F282" s="247" t="s">
        <v>29</v>
      </c>
      <c r="G282" s="190" t="s">
        <v>51</v>
      </c>
      <c r="H282" s="196">
        <v>821000</v>
      </c>
      <c r="I282" s="197">
        <f t="shared" si="92"/>
        <v>123150000</v>
      </c>
      <c r="J282" s="196">
        <f t="shared" si="93"/>
        <v>123150000</v>
      </c>
      <c r="U282" s="265">
        <v>800000</v>
      </c>
      <c r="V282" s="265">
        <v>843000</v>
      </c>
      <c r="W282" s="265">
        <v>820000</v>
      </c>
      <c r="AA282" s="265">
        <f t="shared" si="94"/>
        <v>821000</v>
      </c>
      <c r="AB282" s="265">
        <f t="shared" si="87"/>
        <v>17568.911937472585</v>
      </c>
      <c r="AC282" s="264">
        <f>+AB282/AA281</f>
        <v>0.78084053055433711</v>
      </c>
    </row>
    <row r="283" spans="1:30" ht="13.2">
      <c r="A283" s="243">
        <v>175</v>
      </c>
      <c r="B283" s="45" t="s">
        <v>324</v>
      </c>
      <c r="C283" s="45" t="s">
        <v>354</v>
      </c>
      <c r="D283" s="45" t="s">
        <v>29</v>
      </c>
      <c r="E283" s="239">
        <v>150</v>
      </c>
      <c r="F283" s="247" t="s">
        <v>29</v>
      </c>
      <c r="G283" s="190" t="s">
        <v>51</v>
      </c>
      <c r="H283" s="196">
        <v>1723333</v>
      </c>
      <c r="I283" s="197">
        <f>H283*E283</f>
        <v>258499950</v>
      </c>
      <c r="J283" s="196">
        <f>I283</f>
        <v>258499950</v>
      </c>
      <c r="U283" s="265">
        <v>1600000</v>
      </c>
      <c r="V283" s="265">
        <v>1920000</v>
      </c>
      <c r="W283" s="265">
        <v>1650000</v>
      </c>
      <c r="AA283" s="265">
        <f t="shared" si="94"/>
        <v>1723333.3333333333</v>
      </c>
      <c r="AB283" s="265">
        <f t="shared" si="87"/>
        <v>140554.45761538675</v>
      </c>
      <c r="AC283" s="264">
        <f>+AB283/AA282</f>
        <v>0.17119909575564768</v>
      </c>
    </row>
    <row r="284" spans="1:30" ht="24" customHeight="1">
      <c r="A284" s="243">
        <v>176</v>
      </c>
      <c r="B284" s="303" t="s">
        <v>355</v>
      </c>
      <c r="C284" s="247" t="s">
        <v>356</v>
      </c>
      <c r="D284" s="247" t="s">
        <v>29</v>
      </c>
      <c r="E284" s="303">
        <v>150</v>
      </c>
      <c r="F284" s="247" t="s">
        <v>29</v>
      </c>
      <c r="G284" s="297" t="s">
        <v>51</v>
      </c>
      <c r="H284" s="248">
        <v>91133</v>
      </c>
      <c r="I284" s="224">
        <f t="shared" si="92"/>
        <v>13669950</v>
      </c>
      <c r="J284" s="196">
        <f t="shared" si="93"/>
        <v>13669950</v>
      </c>
      <c r="U284" s="265">
        <v>90000</v>
      </c>
      <c r="V284" s="265">
        <v>92000</v>
      </c>
      <c r="W284" s="265">
        <v>91400</v>
      </c>
      <c r="AA284" s="265">
        <f t="shared" si="94"/>
        <v>91133.333333333328</v>
      </c>
      <c r="AB284" s="265">
        <f t="shared" si="87"/>
        <v>837.98700599843573</v>
      </c>
      <c r="AC284" s="264">
        <f>+AB284/AA283</f>
        <v>4.8625938452520449E-4</v>
      </c>
    </row>
    <row r="285" spans="1:30" ht="57.75" customHeight="1">
      <c r="A285" s="243">
        <v>177</v>
      </c>
      <c r="B285" s="205" t="s">
        <v>357</v>
      </c>
      <c r="C285" s="45" t="s">
        <v>358</v>
      </c>
      <c r="D285" s="45" t="s">
        <v>55</v>
      </c>
      <c r="E285" s="239">
        <v>1</v>
      </c>
      <c r="F285" s="247" t="s">
        <v>29</v>
      </c>
      <c r="G285" s="190" t="s">
        <v>55</v>
      </c>
      <c r="H285" s="196">
        <v>10000000</v>
      </c>
      <c r="I285" s="196">
        <f>H285*E285</f>
        <v>10000000</v>
      </c>
      <c r="J285" s="196">
        <f t="shared" si="93"/>
        <v>10000000</v>
      </c>
      <c r="U285" s="265">
        <v>0</v>
      </c>
      <c r="V285" s="265">
        <v>0</v>
      </c>
      <c r="W285" s="265">
        <v>0</v>
      </c>
      <c r="AA285" s="265">
        <v>0</v>
      </c>
      <c r="AB285" s="265">
        <f t="shared" si="87"/>
        <v>0</v>
      </c>
      <c r="AC285" s="264">
        <f>+AB285/AA284</f>
        <v>0</v>
      </c>
    </row>
    <row r="286" spans="1:30" ht="13.2">
      <c r="A286" s="778" t="s">
        <v>482</v>
      </c>
      <c r="B286" s="779"/>
      <c r="C286" s="779"/>
      <c r="D286" s="779"/>
      <c r="E286" s="779"/>
      <c r="F286" s="779"/>
      <c r="G286" s="779"/>
      <c r="H286" s="780"/>
      <c r="I286" s="202">
        <f>SUM(I276:I285)</f>
        <v>432945850</v>
      </c>
      <c r="J286" s="276">
        <f>SUM(J276:J285)</f>
        <v>432945850</v>
      </c>
    </row>
    <row r="287" spans="1:30" ht="13.2">
      <c r="A287" s="601" t="s">
        <v>359</v>
      </c>
      <c r="B287" s="602"/>
      <c r="C287" s="602"/>
      <c r="D287" s="602"/>
      <c r="E287" s="602"/>
      <c r="F287" s="602"/>
      <c r="G287" s="602"/>
      <c r="H287" s="602"/>
      <c r="I287" s="602"/>
      <c r="J287" s="602"/>
      <c r="U287" s="725" t="s">
        <v>6</v>
      </c>
      <c r="V287" s="726"/>
      <c r="W287" s="726"/>
      <c r="X287" s="726"/>
      <c r="Y287" s="726"/>
      <c r="Z287" s="726"/>
      <c r="AA287" s="726"/>
      <c r="AB287" s="726"/>
      <c r="AC287" s="727"/>
      <c r="AD287" s="571">
        <v>720</v>
      </c>
    </row>
    <row r="288" spans="1:30" ht="39.6">
      <c r="A288" s="89" t="s">
        <v>7</v>
      </c>
      <c r="B288" s="90" t="s">
        <v>8</v>
      </c>
      <c r="C288" s="90" t="s">
        <v>9</v>
      </c>
      <c r="D288" s="364" t="s">
        <v>10</v>
      </c>
      <c r="E288" s="90" t="s">
        <v>11</v>
      </c>
      <c r="F288" s="90" t="s">
        <v>12</v>
      </c>
      <c r="G288" s="89" t="s">
        <v>13</v>
      </c>
      <c r="H288" s="314" t="s">
        <v>14</v>
      </c>
      <c r="I288" s="325" t="s">
        <v>15</v>
      </c>
      <c r="J288" s="91" t="s">
        <v>16</v>
      </c>
      <c r="U288" s="461" t="s">
        <v>19</v>
      </c>
      <c r="V288" s="462" t="s">
        <v>20</v>
      </c>
      <c r="W288" s="267" t="s">
        <v>21</v>
      </c>
      <c r="X288" s="267"/>
      <c r="Y288" s="267"/>
      <c r="Z288" s="267"/>
      <c r="AA288" s="522" t="s">
        <v>22</v>
      </c>
      <c r="AB288" s="531" t="s">
        <v>23</v>
      </c>
      <c r="AC288" s="531" t="s">
        <v>24</v>
      </c>
    </row>
    <row r="289" spans="1:30" ht="133.19999999999999" customHeight="1">
      <c r="A289" s="201">
        <v>178</v>
      </c>
      <c r="B289" s="388" t="s">
        <v>360</v>
      </c>
      <c r="C289" s="388" t="s">
        <v>361</v>
      </c>
      <c r="D289" s="389" t="s">
        <v>29</v>
      </c>
      <c r="E289" s="187">
        <v>1</v>
      </c>
      <c r="F289" s="106" t="s">
        <v>29</v>
      </c>
      <c r="G289" s="190" t="s">
        <v>55</v>
      </c>
      <c r="H289" s="197">
        <v>25379333</v>
      </c>
      <c r="I289" s="196">
        <f>H289*E289</f>
        <v>25379333</v>
      </c>
      <c r="J289" s="196">
        <f>I289</f>
        <v>25379333</v>
      </c>
      <c r="U289" s="265">
        <v>24320000</v>
      </c>
      <c r="V289" s="265">
        <v>25000000</v>
      </c>
      <c r="W289" s="265">
        <v>26818000</v>
      </c>
      <c r="AA289" s="265">
        <f>AVERAGE(U289,V289,W289)</f>
        <v>25379333.333333332</v>
      </c>
      <c r="AB289" s="265">
        <f>_xlfn.STDEV.P(U289,V289,W289)</f>
        <v>1054489.2391843339</v>
      </c>
      <c r="AC289" s="264">
        <f>+AB289/AA289</f>
        <v>4.1549130756691824E-2</v>
      </c>
    </row>
    <row r="290" spans="1:30" ht="52.8">
      <c r="A290" s="201">
        <v>179</v>
      </c>
      <c r="B290" s="390" t="s">
        <v>362</v>
      </c>
      <c r="C290" s="370" t="s">
        <v>363</v>
      </c>
      <c r="D290" s="391" t="s">
        <v>29</v>
      </c>
      <c r="E290" s="187">
        <v>1</v>
      </c>
      <c r="F290" s="240" t="s">
        <v>364</v>
      </c>
      <c r="G290" s="390" t="s">
        <v>51</v>
      </c>
      <c r="H290" s="197">
        <v>4226667</v>
      </c>
      <c r="I290" s="196">
        <f>H290*E290</f>
        <v>4226667</v>
      </c>
      <c r="J290" s="196">
        <f t="shared" ref="J290:J296" si="97">I290</f>
        <v>4226667</v>
      </c>
      <c r="U290" s="265">
        <v>3790000</v>
      </c>
      <c r="V290" s="265">
        <v>4390000</v>
      </c>
      <c r="W290" s="265">
        <v>4500000</v>
      </c>
      <c r="AA290" s="265">
        <f t="shared" ref="AA290:AA295" si="98">AVERAGE(U290,V290,W290)</f>
        <v>4226666.666666667</v>
      </c>
      <c r="AB290" s="265">
        <f t="shared" ref="AB290:AB297" si="99">_xlfn.STDEV.P(U290,V290,W290)</f>
        <v>312018.51796897495</v>
      </c>
      <c r="AC290" s="264">
        <f t="shared" ref="AC290:AC297" si="100">+AB290/AA290</f>
        <v>7.3821415923259054E-2</v>
      </c>
    </row>
    <row r="291" spans="1:30" ht="33.75" customHeight="1">
      <c r="A291" s="201">
        <v>180</v>
      </c>
      <c r="B291" s="390" t="s">
        <v>365</v>
      </c>
      <c r="C291" s="390" t="s">
        <v>366</v>
      </c>
      <c r="D291" s="391" t="s">
        <v>29</v>
      </c>
      <c r="E291" s="187">
        <v>1</v>
      </c>
      <c r="F291" s="240" t="s">
        <v>29</v>
      </c>
      <c r="G291" s="390" t="s">
        <v>55</v>
      </c>
      <c r="H291" s="197">
        <v>1500000</v>
      </c>
      <c r="I291" s="196">
        <f>H291*E291</f>
        <v>1500000</v>
      </c>
      <c r="J291" s="196">
        <f t="shared" si="97"/>
        <v>1500000</v>
      </c>
      <c r="U291" s="265">
        <v>0</v>
      </c>
      <c r="V291" s="265">
        <v>0</v>
      </c>
      <c r="W291" s="265">
        <v>0</v>
      </c>
      <c r="AA291" s="265">
        <v>0</v>
      </c>
      <c r="AB291" s="265">
        <v>0</v>
      </c>
      <c r="AC291" s="264">
        <v>0</v>
      </c>
    </row>
    <row r="292" spans="1:30" ht="39.6">
      <c r="A292" s="201">
        <v>181</v>
      </c>
      <c r="B292" s="390" t="s">
        <v>258</v>
      </c>
      <c r="C292" s="390" t="s">
        <v>49</v>
      </c>
      <c r="D292" s="391" t="s">
        <v>29</v>
      </c>
      <c r="E292" s="187">
        <v>2160</v>
      </c>
      <c r="F292" s="106" t="s">
        <v>29</v>
      </c>
      <c r="G292" s="390" t="s">
        <v>51</v>
      </c>
      <c r="H292" s="197">
        <v>14598</v>
      </c>
      <c r="I292" s="196">
        <f>H292*E292</f>
        <v>31531680</v>
      </c>
      <c r="J292" s="196">
        <f t="shared" si="97"/>
        <v>31531680</v>
      </c>
      <c r="K292" s="304"/>
      <c r="U292" s="265">
        <v>14250</v>
      </c>
      <c r="V292" s="265">
        <v>15545</v>
      </c>
      <c r="W292" s="265">
        <v>14000</v>
      </c>
      <c r="AA292" s="265">
        <f>AVERAGE(U292,V292,W292)</f>
        <v>14598.333333333334</v>
      </c>
      <c r="AB292" s="265">
        <f t="shared" ref="AB292" si="101">_xlfn.STDEV.P(U292,V292,W292)</f>
        <v>677.13038298067488</v>
      </c>
      <c r="AC292" s="264">
        <f t="shared" ref="AC292" si="102">+AB292/AA292</f>
        <v>4.6384088342094405E-2</v>
      </c>
    </row>
    <row r="293" spans="1:30" ht="79.2">
      <c r="A293" s="201">
        <v>182</v>
      </c>
      <c r="B293" s="392" t="s">
        <v>367</v>
      </c>
      <c r="C293" s="392" t="s">
        <v>368</v>
      </c>
      <c r="D293" s="391" t="s">
        <v>29</v>
      </c>
      <c r="E293" s="187">
        <v>200</v>
      </c>
      <c r="F293" s="393">
        <v>1</v>
      </c>
      <c r="G293" s="394" t="s">
        <v>369</v>
      </c>
      <c r="H293" s="342">
        <v>70677</v>
      </c>
      <c r="I293" s="196">
        <f>H293*E293</f>
        <v>14135400</v>
      </c>
      <c r="J293" s="196">
        <f t="shared" si="97"/>
        <v>14135400</v>
      </c>
      <c r="K293" s="304"/>
      <c r="U293" s="265">
        <v>69000</v>
      </c>
      <c r="V293" s="265">
        <v>73000</v>
      </c>
      <c r="W293" s="265">
        <v>70000</v>
      </c>
      <c r="AA293" s="265">
        <f t="shared" si="98"/>
        <v>70666.666666666672</v>
      </c>
      <c r="AB293" s="265">
        <f t="shared" si="99"/>
        <v>1699.6731711975949</v>
      </c>
      <c r="AC293" s="264">
        <f t="shared" si="100"/>
        <v>2.4051978837701812E-2</v>
      </c>
    </row>
    <row r="294" spans="1:30" ht="44.25" customHeight="1">
      <c r="A294" s="201">
        <v>183</v>
      </c>
      <c r="B294" s="5" t="s">
        <v>370</v>
      </c>
      <c r="C294" s="5" t="s">
        <v>371</v>
      </c>
      <c r="D294" s="391" t="s">
        <v>29</v>
      </c>
      <c r="E294" s="187">
        <v>200</v>
      </c>
      <c r="F294" s="211" t="s">
        <v>29</v>
      </c>
      <c r="G294" s="211" t="s">
        <v>369</v>
      </c>
      <c r="H294" s="222">
        <v>151667</v>
      </c>
      <c r="I294" s="196">
        <f t="shared" ref="I294" si="103">H294*E294</f>
        <v>30333400</v>
      </c>
      <c r="J294" s="196">
        <f>I294</f>
        <v>30333400</v>
      </c>
      <c r="K294" s="304"/>
      <c r="U294" s="265">
        <v>145000</v>
      </c>
      <c r="V294" s="265">
        <v>150000</v>
      </c>
      <c r="W294" s="265">
        <v>160000</v>
      </c>
      <c r="AA294" s="265">
        <f t="shared" si="98"/>
        <v>151666.66666666666</v>
      </c>
      <c r="AB294" s="265">
        <f t="shared" si="99"/>
        <v>6236.0956446232358</v>
      </c>
      <c r="AC294" s="264">
        <f t="shared" si="100"/>
        <v>4.1117114140372987E-2</v>
      </c>
    </row>
    <row r="295" spans="1:30" ht="49.2" customHeight="1">
      <c r="A295" s="201">
        <v>184</v>
      </c>
      <c r="B295" s="23" t="s">
        <v>372</v>
      </c>
      <c r="C295" s="19" t="s">
        <v>373</v>
      </c>
      <c r="D295" s="391" t="s">
        <v>29</v>
      </c>
      <c r="E295" s="19">
        <v>1</v>
      </c>
      <c r="F295" s="181">
        <v>1</v>
      </c>
      <c r="G295" s="19" t="s">
        <v>374</v>
      </c>
      <c r="H295" s="222">
        <v>16666667</v>
      </c>
      <c r="I295" s="196">
        <f>H295*E295</f>
        <v>16666667</v>
      </c>
      <c r="J295" s="196">
        <f t="shared" si="97"/>
        <v>16666667</v>
      </c>
      <c r="L295" s="24">
        <v>0</v>
      </c>
      <c r="U295" s="265">
        <v>25000000</v>
      </c>
      <c r="V295" s="265">
        <v>10000000</v>
      </c>
      <c r="W295" s="265">
        <v>15000000</v>
      </c>
      <c r="AA295" s="265">
        <f t="shared" si="98"/>
        <v>16666666.666666666</v>
      </c>
      <c r="AB295" s="265">
        <f t="shared" si="99"/>
        <v>6236095.6446232358</v>
      </c>
      <c r="AC295" s="264">
        <f t="shared" si="100"/>
        <v>0.37416573867739417</v>
      </c>
    </row>
    <row r="296" spans="1:30" ht="71.099999999999994" customHeight="1">
      <c r="A296" s="201">
        <v>185</v>
      </c>
      <c r="B296" s="27" t="s">
        <v>185</v>
      </c>
      <c r="C296" s="31" t="s">
        <v>186</v>
      </c>
      <c r="D296" s="45" t="s">
        <v>55</v>
      </c>
      <c r="E296" s="190">
        <v>720</v>
      </c>
      <c r="F296" s="31" t="s">
        <v>29</v>
      </c>
      <c r="G296" s="191" t="s">
        <v>51</v>
      </c>
      <c r="H296" s="327">
        <v>22500</v>
      </c>
      <c r="I296" s="196">
        <f>H296*E296</f>
        <v>16200000</v>
      </c>
      <c r="J296" s="196">
        <f t="shared" si="97"/>
        <v>16200000</v>
      </c>
      <c r="U296" s="265">
        <v>21500</v>
      </c>
      <c r="V296" s="265">
        <v>24000</v>
      </c>
      <c r="W296" s="265">
        <v>22000</v>
      </c>
      <c r="AA296" s="265">
        <f>AVERAGE(U296,V296,W296)</f>
        <v>22500</v>
      </c>
      <c r="AB296" s="265">
        <f t="shared" si="99"/>
        <v>1080.1234497346434</v>
      </c>
      <c r="AC296" s="264">
        <f t="shared" si="100"/>
        <v>4.8005486654873038E-2</v>
      </c>
    </row>
    <row r="297" spans="1:30" ht="309" customHeight="1">
      <c r="A297" s="201">
        <v>186</v>
      </c>
      <c r="B297" s="5" t="s">
        <v>375</v>
      </c>
      <c r="C297" s="5" t="s">
        <v>376</v>
      </c>
      <c r="D297" s="391" t="s">
        <v>29</v>
      </c>
      <c r="E297" s="187">
        <v>720</v>
      </c>
      <c r="F297" s="184" t="s">
        <v>29</v>
      </c>
      <c r="G297" s="184" t="s">
        <v>204</v>
      </c>
      <c r="H297" s="222">
        <v>124333</v>
      </c>
      <c r="I297" s="196">
        <f>H297*E297</f>
        <v>89519760</v>
      </c>
      <c r="J297" s="196">
        <f>I297</f>
        <v>89519760</v>
      </c>
      <c r="U297" s="265">
        <v>123000</v>
      </c>
      <c r="V297" s="265">
        <v>126000</v>
      </c>
      <c r="W297" s="265">
        <v>124000</v>
      </c>
      <c r="AA297" s="265">
        <f>AVERAGE(U297,V297,W297)</f>
        <v>124333.33333333333</v>
      </c>
      <c r="AB297" s="265">
        <f t="shared" si="99"/>
        <v>1247.2191289246473</v>
      </c>
      <c r="AC297" s="264">
        <f t="shared" si="100"/>
        <v>1.0031253047651319E-2</v>
      </c>
    </row>
    <row r="298" spans="1:30" ht="13.2">
      <c r="A298" s="761" t="s">
        <v>483</v>
      </c>
      <c r="B298" s="762"/>
      <c r="C298" s="762"/>
      <c r="D298" s="762"/>
      <c r="E298" s="762"/>
      <c r="F298" s="762"/>
      <c r="G298" s="762"/>
      <c r="H298" s="763"/>
      <c r="I298" s="331">
        <f>SUM(I289:I297)</f>
        <v>229492907</v>
      </c>
      <c r="J298" s="237">
        <f>SUM(J289:J297)</f>
        <v>229492907</v>
      </c>
      <c r="L298" s="24">
        <v>100</v>
      </c>
    </row>
    <row r="299" spans="1:30" ht="13.2">
      <c r="A299" s="648" t="s">
        <v>377</v>
      </c>
      <c r="B299" s="649"/>
      <c r="C299" s="649"/>
      <c r="D299" s="649"/>
      <c r="E299" s="649"/>
      <c r="F299" s="649"/>
      <c r="G299" s="649"/>
      <c r="H299" s="649"/>
      <c r="I299" s="649"/>
      <c r="J299" s="649"/>
      <c r="U299" s="725" t="s">
        <v>6</v>
      </c>
      <c r="V299" s="726"/>
      <c r="W299" s="726"/>
      <c r="X299" s="726"/>
      <c r="Y299" s="726"/>
      <c r="Z299" s="726"/>
      <c r="AA299" s="726"/>
      <c r="AB299" s="726"/>
      <c r="AC299" s="727"/>
    </row>
    <row r="300" spans="1:30" ht="39.6">
      <c r="A300" s="89" t="s">
        <v>7</v>
      </c>
      <c r="B300" s="90" t="s">
        <v>8</v>
      </c>
      <c r="C300" s="90" t="s">
        <v>9</v>
      </c>
      <c r="D300" s="364" t="s">
        <v>10</v>
      </c>
      <c r="E300" s="90" t="s">
        <v>11</v>
      </c>
      <c r="F300" s="90" t="s">
        <v>12</v>
      </c>
      <c r="G300" s="89" t="s">
        <v>13</v>
      </c>
      <c r="H300" s="314" t="s">
        <v>14</v>
      </c>
      <c r="I300" s="325" t="s">
        <v>15</v>
      </c>
      <c r="J300" s="91" t="s">
        <v>16</v>
      </c>
      <c r="U300" s="461" t="s">
        <v>19</v>
      </c>
      <c r="V300" s="462" t="s">
        <v>20</v>
      </c>
      <c r="W300" s="267" t="s">
        <v>21</v>
      </c>
      <c r="X300" s="267"/>
      <c r="Y300" s="267"/>
      <c r="Z300" s="267"/>
      <c r="AA300" s="522" t="s">
        <v>22</v>
      </c>
      <c r="AB300" s="523" t="s">
        <v>23</v>
      </c>
      <c r="AC300" s="523" t="s">
        <v>24</v>
      </c>
      <c r="AD300" s="571">
        <v>100</v>
      </c>
    </row>
    <row r="301" spans="1:30" ht="26.4">
      <c r="A301" s="210">
        <v>187</v>
      </c>
      <c r="B301" s="206" t="s">
        <v>91</v>
      </c>
      <c r="C301" s="186" t="s">
        <v>92</v>
      </c>
      <c r="D301" s="220" t="s">
        <v>55</v>
      </c>
      <c r="E301" s="184">
        <v>30</v>
      </c>
      <c r="F301" s="5" t="s">
        <v>29</v>
      </c>
      <c r="G301" s="5" t="s">
        <v>51</v>
      </c>
      <c r="H301" s="197">
        <v>4275</v>
      </c>
      <c r="I301" s="196">
        <f>H301*E301</f>
        <v>128250</v>
      </c>
      <c r="J301" s="196">
        <f t="shared" ref="J301:J307" si="104">I301</f>
        <v>128250</v>
      </c>
      <c r="U301" s="266">
        <v>3500</v>
      </c>
      <c r="V301" s="266">
        <v>5000</v>
      </c>
      <c r="W301" s="266">
        <v>4325</v>
      </c>
      <c r="X301" s="266"/>
      <c r="Y301" s="266"/>
      <c r="Z301" s="266"/>
      <c r="AA301" s="265">
        <f>AVERAGE(U301,V301,W301)</f>
        <v>4275</v>
      </c>
      <c r="AB301" s="265">
        <f t="shared" ref="AB301" si="105">_xlfn.STDEV.P(U301,V301,W301)</f>
        <v>613.39220731926491</v>
      </c>
      <c r="AC301" s="264">
        <f>+AB301/AA301</f>
        <v>0.14348355726766432</v>
      </c>
    </row>
    <row r="302" spans="1:30" ht="117.75" customHeight="1">
      <c r="A302" s="7">
        <v>188</v>
      </c>
      <c r="B302" s="207" t="s">
        <v>267</v>
      </c>
      <c r="C302" s="31" t="s">
        <v>268</v>
      </c>
      <c r="D302" s="45" t="s">
        <v>55</v>
      </c>
      <c r="E302" s="31">
        <v>1</v>
      </c>
      <c r="F302" s="31" t="s">
        <v>29</v>
      </c>
      <c r="G302" s="187" t="s">
        <v>55</v>
      </c>
      <c r="H302" s="222">
        <v>400000</v>
      </c>
      <c r="I302" s="196">
        <f>H302*E302</f>
        <v>400000</v>
      </c>
      <c r="J302" s="196">
        <f t="shared" si="104"/>
        <v>400000</v>
      </c>
      <c r="K302" s="58"/>
      <c r="U302" s="265">
        <v>0</v>
      </c>
      <c r="V302" s="265">
        <v>0</v>
      </c>
      <c r="W302" s="265">
        <v>0</v>
      </c>
      <c r="AA302" s="265">
        <v>0</v>
      </c>
      <c r="AB302" s="265">
        <v>0</v>
      </c>
      <c r="AC302" s="264">
        <v>0</v>
      </c>
    </row>
    <row r="303" spans="1:30" ht="26.4">
      <c r="A303" s="210">
        <v>189</v>
      </c>
      <c r="B303" s="205" t="s">
        <v>269</v>
      </c>
      <c r="C303" s="45" t="s">
        <v>86</v>
      </c>
      <c r="D303" s="45" t="s">
        <v>55</v>
      </c>
      <c r="E303" s="187">
        <v>100</v>
      </c>
      <c r="F303" s="31" t="s">
        <v>29</v>
      </c>
      <c r="G303" s="187" t="s">
        <v>55</v>
      </c>
      <c r="H303" s="222">
        <v>3886</v>
      </c>
      <c r="I303" s="196">
        <f>H303*E303</f>
        <v>388600</v>
      </c>
      <c r="J303" s="196">
        <f t="shared" si="104"/>
        <v>388600</v>
      </c>
      <c r="U303" s="265">
        <v>3480</v>
      </c>
      <c r="V303" s="265">
        <v>4176</v>
      </c>
      <c r="W303" s="265">
        <v>4002</v>
      </c>
      <c r="AA303" s="265">
        <f>AVERAGE(U303,V303,W303)</f>
        <v>3886</v>
      </c>
      <c r="AB303" s="265">
        <f t="shared" ref="AB303:AB304" si="106">_xlfn.STDEV.P(U303,V303,W303)</f>
        <v>295.7431317883815</v>
      </c>
      <c r="AC303" s="264">
        <f>+AB303/AA303</f>
        <v>7.6104768859593802E-2</v>
      </c>
    </row>
    <row r="304" spans="1:30" ht="66">
      <c r="A304" s="7">
        <v>190</v>
      </c>
      <c r="B304" s="205" t="s">
        <v>253</v>
      </c>
      <c r="C304" s="45" t="s">
        <v>270</v>
      </c>
      <c r="D304" s="45" t="s">
        <v>55</v>
      </c>
      <c r="E304" s="187">
        <v>100</v>
      </c>
      <c r="F304" s="31" t="s">
        <v>29</v>
      </c>
      <c r="G304" s="187" t="s">
        <v>55</v>
      </c>
      <c r="H304" s="327">
        <v>61392</v>
      </c>
      <c r="I304" s="196">
        <f t="shared" ref="I304:I307" si="107">H304*E304</f>
        <v>6139200</v>
      </c>
      <c r="J304" s="196">
        <f t="shared" si="104"/>
        <v>6139200</v>
      </c>
      <c r="K304" s="24"/>
      <c r="U304" s="265">
        <v>50000</v>
      </c>
      <c r="V304" s="265">
        <v>65000</v>
      </c>
      <c r="W304" s="265">
        <v>69086</v>
      </c>
      <c r="AA304" s="265">
        <f>AVERAGE(U304,V304,W304)</f>
        <v>61362</v>
      </c>
      <c r="AB304" s="265">
        <f t="shared" si="106"/>
        <v>8205.4913320288142</v>
      </c>
      <c r="AC304" s="264">
        <f t="shared" ref="AC304:AC306" si="108">+AB304/AA304</f>
        <v>0.13372268394167097</v>
      </c>
    </row>
    <row r="305" spans="1:30" ht="39.6">
      <c r="A305" s="210">
        <v>191</v>
      </c>
      <c r="B305" s="205" t="s">
        <v>271</v>
      </c>
      <c r="C305" s="31" t="s">
        <v>272</v>
      </c>
      <c r="D305" s="45" t="s">
        <v>55</v>
      </c>
      <c r="E305" s="187">
        <v>100</v>
      </c>
      <c r="F305" s="31" t="s">
        <v>29</v>
      </c>
      <c r="G305" s="31" t="s">
        <v>51</v>
      </c>
      <c r="H305" s="329">
        <v>23800</v>
      </c>
      <c r="I305" s="196">
        <f t="shared" si="107"/>
        <v>2380000</v>
      </c>
      <c r="J305" s="196">
        <f t="shared" si="104"/>
        <v>2380000</v>
      </c>
      <c r="K305" s="304" t="s">
        <v>378</v>
      </c>
      <c r="U305" s="265">
        <v>22000</v>
      </c>
      <c r="V305" s="265">
        <v>26400</v>
      </c>
      <c r="W305" s="265">
        <v>23000</v>
      </c>
      <c r="AA305" s="265">
        <f>AVERAGE(U305,V305,W305)</f>
        <v>23800</v>
      </c>
      <c r="AB305" s="265">
        <f t="shared" si="87"/>
        <v>1883.2595855767379</v>
      </c>
      <c r="AC305" s="264">
        <f t="shared" si="108"/>
        <v>7.9128554015829328E-2</v>
      </c>
    </row>
    <row r="306" spans="1:30" ht="47.25" customHeight="1">
      <c r="A306" s="7">
        <v>192</v>
      </c>
      <c r="B306" s="27" t="s">
        <v>185</v>
      </c>
      <c r="C306" s="31" t="s">
        <v>186</v>
      </c>
      <c r="D306" s="45" t="s">
        <v>55</v>
      </c>
      <c r="E306" s="190">
        <v>200</v>
      </c>
      <c r="F306" s="31" t="s">
        <v>29</v>
      </c>
      <c r="G306" s="191" t="s">
        <v>51</v>
      </c>
      <c r="H306" s="327">
        <v>22500</v>
      </c>
      <c r="I306" s="196">
        <f t="shared" si="107"/>
        <v>4500000</v>
      </c>
      <c r="J306" s="196">
        <f t="shared" si="104"/>
        <v>4500000</v>
      </c>
      <c r="U306" s="265">
        <v>21500</v>
      </c>
      <c r="V306" s="265">
        <v>24000</v>
      </c>
      <c r="W306" s="265">
        <v>22000</v>
      </c>
      <c r="AA306" s="265">
        <f>AVERAGE(U306,V306,W306)</f>
        <v>22500</v>
      </c>
      <c r="AB306" s="265">
        <f t="shared" si="87"/>
        <v>1080.1234497346434</v>
      </c>
      <c r="AC306" s="264">
        <f t="shared" si="108"/>
        <v>4.8005486654873038E-2</v>
      </c>
    </row>
    <row r="307" spans="1:30" ht="60" customHeight="1">
      <c r="A307" s="210">
        <v>193</v>
      </c>
      <c r="B307" s="208" t="s">
        <v>379</v>
      </c>
      <c r="C307" s="27" t="s">
        <v>380</v>
      </c>
      <c r="D307" s="239" t="s">
        <v>275</v>
      </c>
      <c r="E307" s="187">
        <v>100</v>
      </c>
      <c r="F307" s="31" t="s">
        <v>29</v>
      </c>
      <c r="G307" s="191" t="s">
        <v>51</v>
      </c>
      <c r="H307" s="327">
        <v>1100000</v>
      </c>
      <c r="I307" s="196">
        <f t="shared" si="107"/>
        <v>110000000</v>
      </c>
      <c r="J307" s="196">
        <f t="shared" si="104"/>
        <v>110000000</v>
      </c>
      <c r="U307" s="265">
        <v>1100000</v>
      </c>
      <c r="V307" s="265">
        <v>1100000</v>
      </c>
      <c r="W307" s="265">
        <v>1100000</v>
      </c>
      <c r="AA307" s="265">
        <f>AVERAGE(U307,V307,W307)</f>
        <v>1100000</v>
      </c>
      <c r="AB307" s="265">
        <f>_xlfn.STDEV.P(U307,V307,W307)</f>
        <v>0</v>
      </c>
      <c r="AC307" s="264">
        <f>+AB307/AA306</f>
        <v>0</v>
      </c>
    </row>
    <row r="308" spans="1:30" ht="13.2">
      <c r="A308" s="710" t="s">
        <v>484</v>
      </c>
      <c r="B308" s="711"/>
      <c r="C308" s="711"/>
      <c r="D308" s="711"/>
      <c r="E308" s="711"/>
      <c r="F308" s="711"/>
      <c r="G308" s="711"/>
      <c r="H308" s="712"/>
      <c r="I308" s="332">
        <f>SUM(I301:I307)</f>
        <v>123936050</v>
      </c>
      <c r="J308" s="276">
        <f>SUM(J301:J307)</f>
        <v>123936050</v>
      </c>
    </row>
    <row r="309" spans="1:30" ht="13.2" customHeight="1">
      <c r="A309" s="595" t="s">
        <v>381</v>
      </c>
      <c r="B309" s="596"/>
      <c r="C309" s="596"/>
      <c r="D309" s="596"/>
      <c r="E309" s="596"/>
      <c r="F309" s="596"/>
      <c r="G309" s="596"/>
      <c r="H309" s="597"/>
      <c r="I309" s="320">
        <f>I308+I298+I286+I273+I264+I250+I239+I230+I214+I199</f>
        <v>1496672707</v>
      </c>
      <c r="J309" s="121">
        <f>J308+J298+J286+J273+J264+J250+J239+J230+J214+J199</f>
        <v>1496672707</v>
      </c>
    </row>
    <row r="310" spans="1:30" ht="13.2">
      <c r="A310" s="644" t="s">
        <v>382</v>
      </c>
      <c r="B310" s="645"/>
      <c r="C310" s="645"/>
      <c r="D310" s="645"/>
      <c r="E310" s="645"/>
      <c r="F310" s="645"/>
      <c r="G310" s="645"/>
      <c r="H310" s="645"/>
      <c r="I310" s="645"/>
      <c r="J310" s="646"/>
      <c r="U310" s="725"/>
      <c r="V310" s="726"/>
      <c r="W310" s="726"/>
      <c r="X310" s="726"/>
      <c r="Y310" s="726"/>
      <c r="Z310" s="726"/>
      <c r="AA310" s="726"/>
      <c r="AB310" s="726"/>
      <c r="AC310" s="727"/>
    </row>
    <row r="311" spans="1:30" ht="13.2">
      <c r="A311" s="601" t="s">
        <v>383</v>
      </c>
      <c r="B311" s="602"/>
      <c r="C311" s="602"/>
      <c r="D311" s="602"/>
      <c r="E311" s="602"/>
      <c r="F311" s="602"/>
      <c r="G311" s="602"/>
      <c r="H311" s="602"/>
      <c r="I311" s="602"/>
      <c r="J311" s="647"/>
      <c r="K311" s="475"/>
      <c r="U311" s="725" t="s">
        <v>6</v>
      </c>
      <c r="V311" s="726"/>
      <c r="W311" s="726"/>
      <c r="X311" s="726"/>
      <c r="Y311" s="726"/>
      <c r="Z311" s="726"/>
      <c r="AA311" s="726"/>
      <c r="AB311" s="726"/>
      <c r="AC311" s="727"/>
    </row>
    <row r="312" spans="1:30" ht="39.6">
      <c r="A312" s="89" t="s">
        <v>7</v>
      </c>
      <c r="B312" s="90" t="s">
        <v>8</v>
      </c>
      <c r="C312" s="90" t="s">
        <v>9</v>
      </c>
      <c r="D312" s="364" t="s">
        <v>10</v>
      </c>
      <c r="E312" s="90" t="s">
        <v>11</v>
      </c>
      <c r="F312" s="90" t="s">
        <v>12</v>
      </c>
      <c r="G312" s="89" t="s">
        <v>13</v>
      </c>
      <c r="H312" s="347" t="s">
        <v>14</v>
      </c>
      <c r="I312" s="323" t="s">
        <v>15</v>
      </c>
      <c r="J312" s="175" t="s">
        <v>16</v>
      </c>
      <c r="U312" s="269" t="s">
        <v>19</v>
      </c>
      <c r="V312" s="462" t="s">
        <v>20</v>
      </c>
      <c r="W312" s="267" t="s">
        <v>21</v>
      </c>
      <c r="X312" s="267"/>
      <c r="Y312" s="267"/>
      <c r="Z312" s="267"/>
      <c r="AA312" s="522" t="s">
        <v>22</v>
      </c>
      <c r="AB312" s="531" t="s">
        <v>23</v>
      </c>
      <c r="AC312" s="531" t="s">
        <v>24</v>
      </c>
      <c r="AD312" s="571">
        <v>300</v>
      </c>
    </row>
    <row r="313" spans="1:30" ht="158.25" customHeight="1" thickBot="1">
      <c r="A313" s="210">
        <v>194</v>
      </c>
      <c r="B313" s="5" t="s">
        <v>384</v>
      </c>
      <c r="C313" s="31" t="s">
        <v>485</v>
      </c>
      <c r="D313" s="356" t="s">
        <v>29</v>
      </c>
      <c r="E313" s="5">
        <v>1</v>
      </c>
      <c r="F313" s="210" t="s">
        <v>29</v>
      </c>
      <c r="G313" s="5" t="s">
        <v>386</v>
      </c>
      <c r="H313" s="196">
        <v>7991967</v>
      </c>
      <c r="I313" s="196">
        <f t="shared" ref="I313:I321" si="109">H313*E313</f>
        <v>7991967</v>
      </c>
      <c r="J313" s="196">
        <f t="shared" ref="J313:J326" si="110">I313</f>
        <v>7991967</v>
      </c>
      <c r="U313" s="265">
        <v>7986000</v>
      </c>
      <c r="V313" s="265">
        <v>7999900</v>
      </c>
      <c r="W313" s="265">
        <v>7990000</v>
      </c>
      <c r="AA313" s="265">
        <f>AVERAGE(U313,V313,W313)</f>
        <v>7991966.666666667</v>
      </c>
      <c r="AB313" s="265">
        <f t="shared" si="87"/>
        <v>5842.5641250700501</v>
      </c>
      <c r="AC313" s="264">
        <f>+AB313/AA313</f>
        <v>7.3105461631096848E-4</v>
      </c>
    </row>
    <row r="314" spans="1:30" ht="55.5" customHeight="1" thickBot="1">
      <c r="A314" s="210">
        <v>195</v>
      </c>
      <c r="B314" s="5" t="s">
        <v>387</v>
      </c>
      <c r="C314" s="31" t="s">
        <v>63</v>
      </c>
      <c r="D314" s="238" t="s">
        <v>388</v>
      </c>
      <c r="E314" s="184">
        <v>1</v>
      </c>
      <c r="F314" s="184" t="s">
        <v>29</v>
      </c>
      <c r="G314" s="184" t="s">
        <v>51</v>
      </c>
      <c r="H314" s="196">
        <v>2185000</v>
      </c>
      <c r="I314" s="196">
        <f t="shared" si="109"/>
        <v>2185000</v>
      </c>
      <c r="J314" s="196">
        <f t="shared" si="110"/>
        <v>2185000</v>
      </c>
      <c r="M314" s="509" t="s">
        <v>389</v>
      </c>
      <c r="N314" s="117" t="s">
        <v>390</v>
      </c>
      <c r="U314" s="265">
        <v>1851000</v>
      </c>
      <c r="V314" s="265">
        <v>2850000</v>
      </c>
      <c r="W314" s="265">
        <v>1854000</v>
      </c>
      <c r="AA314" s="265">
        <f t="shared" ref="AA314:AA322" si="111">AVERAGE(U314,V314,W314)</f>
        <v>2185000</v>
      </c>
      <c r="AB314" s="265">
        <f t="shared" si="87"/>
        <v>470227.60446405102</v>
      </c>
      <c r="AC314" s="264">
        <f>+AB314/AA313</f>
        <v>5.883753324764255E-2</v>
      </c>
    </row>
    <row r="315" spans="1:30" ht="66">
      <c r="A315" s="210">
        <v>196</v>
      </c>
      <c r="B315" s="5" t="s">
        <v>391</v>
      </c>
      <c r="C315" s="31" t="s">
        <v>392</v>
      </c>
      <c r="D315" s="238" t="s">
        <v>29</v>
      </c>
      <c r="E315" s="184">
        <v>1</v>
      </c>
      <c r="F315" s="184" t="s">
        <v>29</v>
      </c>
      <c r="G315" s="184" t="s">
        <v>51</v>
      </c>
      <c r="H315" s="196">
        <v>1233333</v>
      </c>
      <c r="I315" s="196">
        <f t="shared" si="109"/>
        <v>1233333</v>
      </c>
      <c r="J315" s="196">
        <f t="shared" si="110"/>
        <v>1233333</v>
      </c>
      <c r="M315" s="510" t="s">
        <v>393</v>
      </c>
      <c r="N315" s="511" t="s">
        <v>29</v>
      </c>
      <c r="U315" s="265">
        <v>1000000</v>
      </c>
      <c r="V315" s="265">
        <v>1200000</v>
      </c>
      <c r="W315" s="265">
        <v>1500000</v>
      </c>
      <c r="AA315" s="265">
        <f t="shared" si="111"/>
        <v>1233333.3333333333</v>
      </c>
      <c r="AB315" s="265">
        <f t="shared" si="87"/>
        <v>205480.46676563253</v>
      </c>
      <c r="AC315" s="264">
        <f>+AB315/AA314</f>
        <v>9.4041403554065234E-2</v>
      </c>
    </row>
    <row r="316" spans="1:30" ht="108" customHeight="1">
      <c r="A316" s="210">
        <v>197</v>
      </c>
      <c r="B316" s="5" t="s">
        <v>394</v>
      </c>
      <c r="C316" s="31" t="s">
        <v>395</v>
      </c>
      <c r="D316" s="238" t="s">
        <v>29</v>
      </c>
      <c r="E316" s="220">
        <v>300</v>
      </c>
      <c r="F316" s="210" t="s">
        <v>29</v>
      </c>
      <c r="G316" s="184" t="s">
        <v>51</v>
      </c>
      <c r="H316" s="197">
        <v>14598</v>
      </c>
      <c r="I316" s="196">
        <f t="shared" si="109"/>
        <v>4379400</v>
      </c>
      <c r="J316" s="196">
        <f t="shared" si="110"/>
        <v>4379400</v>
      </c>
      <c r="M316" s="510"/>
      <c r="N316" s="511"/>
      <c r="U316" s="265">
        <v>14250</v>
      </c>
      <c r="V316" s="265">
        <v>15545</v>
      </c>
      <c r="W316" s="265">
        <v>14000</v>
      </c>
      <c r="AA316" s="265">
        <f t="shared" si="111"/>
        <v>14598.333333333334</v>
      </c>
      <c r="AB316" s="265">
        <f t="shared" si="87"/>
        <v>677.13038298067488</v>
      </c>
      <c r="AC316" s="264">
        <f>+AB316/AA315</f>
        <v>5.4902463484919584E-4</v>
      </c>
    </row>
    <row r="317" spans="1:30" ht="60" customHeight="1">
      <c r="A317" s="210">
        <v>198</v>
      </c>
      <c r="B317" s="5" t="s">
        <v>396</v>
      </c>
      <c r="C317" s="31" t="s">
        <v>397</v>
      </c>
      <c r="D317" s="238" t="s">
        <v>29</v>
      </c>
      <c r="E317" s="220">
        <v>300</v>
      </c>
      <c r="F317" s="210" t="s">
        <v>29</v>
      </c>
      <c r="G317" s="184" t="s">
        <v>51</v>
      </c>
      <c r="H317" s="196">
        <v>23897</v>
      </c>
      <c r="I317" s="196">
        <f t="shared" si="109"/>
        <v>7169100</v>
      </c>
      <c r="J317" s="196">
        <f t="shared" si="110"/>
        <v>7169100</v>
      </c>
      <c r="M317" s="510"/>
      <c r="N317" s="511"/>
      <c r="U317" s="265">
        <v>22400</v>
      </c>
      <c r="V317" s="265">
        <v>25680</v>
      </c>
      <c r="W317" s="265">
        <v>23000</v>
      </c>
      <c r="AA317" s="265">
        <f>AVERAGE(U317,V317,W317)</f>
        <v>23693.333333333332</v>
      </c>
      <c r="AB317" s="265">
        <f t="shared" si="87"/>
        <v>1425.9811437120134</v>
      </c>
      <c r="AC317" s="264">
        <f>+AB317/AA316</f>
        <v>9.7681092159745173E-2</v>
      </c>
    </row>
    <row r="318" spans="1:30" ht="143.25" customHeight="1">
      <c r="A318" s="210">
        <v>199</v>
      </c>
      <c r="B318" s="5" t="s">
        <v>398</v>
      </c>
      <c r="C318" s="31" t="s">
        <v>399</v>
      </c>
      <c r="D318" s="220" t="s">
        <v>29</v>
      </c>
      <c r="E318" s="5">
        <v>1</v>
      </c>
      <c r="F318" s="210">
        <v>5</v>
      </c>
      <c r="G318" s="184" t="s">
        <v>166</v>
      </c>
      <c r="H318" s="196">
        <v>140667</v>
      </c>
      <c r="I318" s="246">
        <f>H318*E318*F318</f>
        <v>703335</v>
      </c>
      <c r="J318" s="212">
        <f t="shared" si="110"/>
        <v>703335</v>
      </c>
      <c r="M318" s="510"/>
      <c r="N318" s="511"/>
      <c r="U318" s="265">
        <v>600000</v>
      </c>
      <c r="V318" s="265">
        <v>720000</v>
      </c>
      <c r="W318" s="265">
        <v>790000</v>
      </c>
      <c r="AA318" s="265">
        <f t="shared" si="111"/>
        <v>703333.33333333337</v>
      </c>
      <c r="AB318" s="265">
        <f t="shared" si="87"/>
        <v>78457.3486395988</v>
      </c>
      <c r="AC318" s="264">
        <f>+AB318/AA318</f>
        <v>0.11155073266293668</v>
      </c>
      <c r="AD318" s="588"/>
    </row>
    <row r="319" spans="1:30" ht="99" customHeight="1">
      <c r="A319" s="210">
        <v>200</v>
      </c>
      <c r="B319" s="5" t="s">
        <v>400</v>
      </c>
      <c r="C319" s="31" t="s">
        <v>401</v>
      </c>
      <c r="D319" s="356" t="s">
        <v>29</v>
      </c>
      <c r="E319" s="210">
        <v>1</v>
      </c>
      <c r="F319" s="210">
        <v>2</v>
      </c>
      <c r="G319" s="184" t="s">
        <v>402</v>
      </c>
      <c r="H319" s="230">
        <v>1283334</v>
      </c>
      <c r="I319" s="246">
        <f>H319*F319*E319</f>
        <v>2566668</v>
      </c>
      <c r="J319" s="212">
        <f t="shared" si="110"/>
        <v>2566668</v>
      </c>
      <c r="M319" s="512" t="s">
        <v>403</v>
      </c>
      <c r="N319" s="113" t="s">
        <v>404</v>
      </c>
      <c r="U319" s="265">
        <v>2400000</v>
      </c>
      <c r="V319" s="265">
        <v>2500000</v>
      </c>
      <c r="W319" s="265">
        <v>2800000</v>
      </c>
      <c r="AA319" s="265">
        <f t="shared" si="111"/>
        <v>2566666.6666666665</v>
      </c>
      <c r="AB319" s="265">
        <f t="shared" si="87"/>
        <v>169967.31711975951</v>
      </c>
      <c r="AC319" s="264">
        <f t="shared" ref="AC319:AC327" si="112">+AB319/AA318</f>
        <v>0.24165969258733577</v>
      </c>
      <c r="AD319" s="499"/>
    </row>
    <row r="320" spans="1:30" ht="129.75" customHeight="1">
      <c r="A320" s="210">
        <v>201</v>
      </c>
      <c r="B320" s="5" t="s">
        <v>405</v>
      </c>
      <c r="C320" s="31" t="s">
        <v>406</v>
      </c>
      <c r="D320" s="356" t="s">
        <v>29</v>
      </c>
      <c r="E320" s="210">
        <v>3</v>
      </c>
      <c r="F320" s="210">
        <v>1</v>
      </c>
      <c r="G320" s="184" t="s">
        <v>369</v>
      </c>
      <c r="H320" s="246">
        <v>3336667</v>
      </c>
      <c r="I320" s="246">
        <f>H320*E320</f>
        <v>10010001</v>
      </c>
      <c r="J320" s="212">
        <f t="shared" si="110"/>
        <v>10010001</v>
      </c>
      <c r="M320" s="512" t="s">
        <v>407</v>
      </c>
      <c r="N320" s="114" t="s">
        <v>29</v>
      </c>
      <c r="U320" s="265">
        <v>3310000</v>
      </c>
      <c r="V320" s="265">
        <v>3420000</v>
      </c>
      <c r="W320" s="265">
        <v>3280000</v>
      </c>
      <c r="AA320" s="265">
        <f t="shared" si="111"/>
        <v>3336666.6666666665</v>
      </c>
      <c r="AB320" s="265">
        <f t="shared" si="87"/>
        <v>60184.900284225965</v>
      </c>
      <c r="AC320" s="264">
        <f t="shared" si="112"/>
        <v>2.3448662448399729E-2</v>
      </c>
      <c r="AD320" s="588"/>
    </row>
    <row r="321" spans="1:30" ht="54" customHeight="1">
      <c r="A321" s="210">
        <v>202</v>
      </c>
      <c r="B321" s="5" t="s">
        <v>408</v>
      </c>
      <c r="C321" s="31" t="s">
        <v>409</v>
      </c>
      <c r="D321" s="356" t="s">
        <v>29</v>
      </c>
      <c r="E321" s="210">
        <v>1</v>
      </c>
      <c r="F321" s="210">
        <v>1</v>
      </c>
      <c r="G321" s="184" t="s">
        <v>402</v>
      </c>
      <c r="H321" s="246">
        <v>533333</v>
      </c>
      <c r="I321" s="246">
        <f t="shared" si="109"/>
        <v>533333</v>
      </c>
      <c r="J321" s="212">
        <f t="shared" si="110"/>
        <v>533333</v>
      </c>
      <c r="M321" s="512" t="s">
        <v>410</v>
      </c>
      <c r="N321" s="513" t="s">
        <v>411</v>
      </c>
      <c r="U321" s="265">
        <v>680000</v>
      </c>
      <c r="V321" s="265">
        <v>470000</v>
      </c>
      <c r="W321" s="265">
        <v>450000</v>
      </c>
      <c r="AA321" s="265">
        <f t="shared" si="111"/>
        <v>533333.33333333337</v>
      </c>
      <c r="AB321" s="265">
        <f t="shared" si="87"/>
        <v>104029.91022884822</v>
      </c>
      <c r="AC321" s="264">
        <f t="shared" si="112"/>
        <v>3.1177795273381086E-2</v>
      </c>
    </row>
    <row r="322" spans="1:30" ht="114.75" customHeight="1">
      <c r="A322" s="210">
        <v>203</v>
      </c>
      <c r="B322" s="5" t="s">
        <v>412</v>
      </c>
      <c r="C322" s="31" t="s">
        <v>413</v>
      </c>
      <c r="D322" s="356" t="s">
        <v>29</v>
      </c>
      <c r="E322" s="210">
        <v>2</v>
      </c>
      <c r="F322" s="210">
        <v>2</v>
      </c>
      <c r="G322" s="184" t="s">
        <v>108</v>
      </c>
      <c r="H322" s="246">
        <f>1083333/F322</f>
        <v>541666.5</v>
      </c>
      <c r="I322" s="246">
        <f>H322*E322*F322</f>
        <v>2166666</v>
      </c>
      <c r="J322" s="212">
        <f t="shared" si="110"/>
        <v>2166666</v>
      </c>
      <c r="M322" s="277"/>
      <c r="N322" s="514"/>
      <c r="U322" s="265">
        <v>1000000</v>
      </c>
      <c r="V322" s="265">
        <v>1200000</v>
      </c>
      <c r="W322" s="265">
        <v>1050000</v>
      </c>
      <c r="AA322" s="265">
        <f t="shared" si="111"/>
        <v>1083333.3333333333</v>
      </c>
      <c r="AB322" s="265">
        <f t="shared" si="87"/>
        <v>84983.658559879754</v>
      </c>
      <c r="AC322" s="264">
        <f t="shared" si="112"/>
        <v>0.15934435979977452</v>
      </c>
    </row>
    <row r="323" spans="1:30" ht="127.2" customHeight="1">
      <c r="A323" s="210">
        <v>204</v>
      </c>
      <c r="B323" s="5" t="s">
        <v>202</v>
      </c>
      <c r="C323" s="31" t="s">
        <v>414</v>
      </c>
      <c r="D323" s="356" t="s">
        <v>29</v>
      </c>
      <c r="E323" s="210">
        <v>2</v>
      </c>
      <c r="F323" s="210">
        <v>2</v>
      </c>
      <c r="G323" s="184" t="s">
        <v>108</v>
      </c>
      <c r="H323" s="246">
        <f>1016667/2</f>
        <v>508333.5</v>
      </c>
      <c r="I323" s="246">
        <f>H323*E323*F323</f>
        <v>2033334</v>
      </c>
      <c r="J323" s="212">
        <f t="shared" si="110"/>
        <v>2033334</v>
      </c>
      <c r="M323" s="277"/>
      <c r="N323" s="514"/>
      <c r="U323" s="265">
        <v>1000000</v>
      </c>
      <c r="V323" s="265">
        <v>1000000</v>
      </c>
      <c r="W323" s="265">
        <v>1050000</v>
      </c>
      <c r="AA323" s="265">
        <f>AVERAGE(U323,V323,W323)</f>
        <v>1016666.6666666666</v>
      </c>
      <c r="AB323" s="265">
        <f t="shared" si="87"/>
        <v>23570.226039551584</v>
      </c>
      <c r="AC323" s="264">
        <f t="shared" si="112"/>
        <v>2.175713172881685E-2</v>
      </c>
    </row>
    <row r="324" spans="1:30" ht="77.25" customHeight="1">
      <c r="A324" s="210">
        <v>205</v>
      </c>
      <c r="B324" s="5" t="s">
        <v>415</v>
      </c>
      <c r="C324" s="31" t="s">
        <v>416</v>
      </c>
      <c r="D324" s="356" t="s">
        <v>29</v>
      </c>
      <c r="E324" s="210">
        <v>3</v>
      </c>
      <c r="F324" s="210">
        <v>1</v>
      </c>
      <c r="G324" s="5" t="s">
        <v>402</v>
      </c>
      <c r="H324" s="348">
        <v>1263333</v>
      </c>
      <c r="I324" s="246">
        <f>H324*E324</f>
        <v>3789999</v>
      </c>
      <c r="J324" s="212">
        <f t="shared" si="110"/>
        <v>3789999</v>
      </c>
      <c r="M324" s="277"/>
      <c r="N324" s="514"/>
      <c r="U324" s="265">
        <v>1200000</v>
      </c>
      <c r="V324" s="265">
        <v>1440000</v>
      </c>
      <c r="W324" s="265">
        <v>1150000</v>
      </c>
      <c r="AA324" s="265">
        <f>AVERAGE(U324,V324,W324)</f>
        <v>1263333.3333333333</v>
      </c>
      <c r="AB324" s="265">
        <f t="shared" si="87"/>
        <v>126578.91697365016</v>
      </c>
      <c r="AC324" s="264">
        <f t="shared" si="112"/>
        <v>0.12450385276096738</v>
      </c>
    </row>
    <row r="325" spans="1:30" ht="52.5" customHeight="1">
      <c r="A325" s="210">
        <v>206</v>
      </c>
      <c r="B325" s="5" t="s">
        <v>417</v>
      </c>
      <c r="C325" s="31" t="s">
        <v>418</v>
      </c>
      <c r="D325" s="356" t="s">
        <v>29</v>
      </c>
      <c r="E325" s="210">
        <v>1</v>
      </c>
      <c r="F325" s="210">
        <v>1</v>
      </c>
      <c r="G325" s="5" t="s">
        <v>402</v>
      </c>
      <c r="H325" s="246">
        <v>1526667</v>
      </c>
      <c r="I325" s="246">
        <f>H325*E325</f>
        <v>1526667</v>
      </c>
      <c r="J325" s="212">
        <f t="shared" si="110"/>
        <v>1526667</v>
      </c>
      <c r="M325" s="277"/>
      <c r="N325" s="514"/>
      <c r="U325" s="265">
        <v>1300000</v>
      </c>
      <c r="V325" s="265">
        <v>1700000</v>
      </c>
      <c r="W325" s="265">
        <v>1580000</v>
      </c>
      <c r="AA325" s="265">
        <f>AVERAGE(U325,V325,W325)</f>
        <v>1526666.6666666667</v>
      </c>
      <c r="AB325" s="265">
        <f t="shared" si="87"/>
        <v>167597.40119968713</v>
      </c>
      <c r="AC325" s="264">
        <f t="shared" si="112"/>
        <v>0.13266285055384205</v>
      </c>
    </row>
    <row r="326" spans="1:30" ht="248.1" customHeight="1">
      <c r="A326" s="210">
        <v>207</v>
      </c>
      <c r="B326" s="5" t="s">
        <v>243</v>
      </c>
      <c r="C326" s="31" t="s">
        <v>419</v>
      </c>
      <c r="D326" s="356" t="s">
        <v>29</v>
      </c>
      <c r="E326" s="243">
        <v>300</v>
      </c>
      <c r="F326" s="243">
        <v>300</v>
      </c>
      <c r="G326" s="5" t="s">
        <v>51</v>
      </c>
      <c r="H326" s="246">
        <v>124333</v>
      </c>
      <c r="I326" s="246">
        <f>H326*E326</f>
        <v>37299900</v>
      </c>
      <c r="J326" s="212">
        <f t="shared" si="110"/>
        <v>37299900</v>
      </c>
      <c r="M326" s="277"/>
      <c r="N326" s="514"/>
      <c r="U326" s="265">
        <v>123000</v>
      </c>
      <c r="V326" s="265">
        <v>126000</v>
      </c>
      <c r="W326" s="265">
        <v>124000</v>
      </c>
      <c r="AA326" s="265">
        <f>AVERAGE(U326,V326,W326)</f>
        <v>124333.33333333333</v>
      </c>
      <c r="AB326" s="265">
        <f t="shared" si="87"/>
        <v>1247.2191289246473</v>
      </c>
      <c r="AC326" s="264">
        <f t="shared" si="112"/>
        <v>8.1695576130435404E-4</v>
      </c>
    </row>
    <row r="327" spans="1:30" ht="87.75" customHeight="1">
      <c r="A327" s="210">
        <v>208</v>
      </c>
      <c r="B327" s="5" t="s">
        <v>16</v>
      </c>
      <c r="C327" s="31" t="s">
        <v>420</v>
      </c>
      <c r="D327" s="356" t="s">
        <v>29</v>
      </c>
      <c r="E327" s="5">
        <v>1</v>
      </c>
      <c r="F327" s="210"/>
      <c r="G327" s="5" t="s">
        <v>55</v>
      </c>
      <c r="H327" s="348">
        <v>7000000</v>
      </c>
      <c r="I327" s="246">
        <f>H327*E327</f>
        <v>7000000</v>
      </c>
      <c r="J327" s="246">
        <v>7000000</v>
      </c>
      <c r="U327" s="265">
        <v>0</v>
      </c>
      <c r="V327" s="265">
        <v>0</v>
      </c>
      <c r="W327" s="265">
        <v>0</v>
      </c>
      <c r="AA327" s="265">
        <v>0</v>
      </c>
      <c r="AB327" s="265">
        <f t="shared" si="87"/>
        <v>0</v>
      </c>
      <c r="AC327" s="264">
        <f t="shared" si="112"/>
        <v>0</v>
      </c>
    </row>
    <row r="328" spans="1:30" ht="13.2">
      <c r="A328" s="710" t="s">
        <v>486</v>
      </c>
      <c r="B328" s="711"/>
      <c r="C328" s="711"/>
      <c r="D328" s="711"/>
      <c r="E328" s="711"/>
      <c r="F328" s="711"/>
      <c r="G328" s="711"/>
      <c r="H328" s="712"/>
      <c r="I328" s="333">
        <f>SUM(I313:I327)</f>
        <v>90588703</v>
      </c>
      <c r="J328" s="305">
        <f>SUM(J313:J327)</f>
        <v>90588703</v>
      </c>
    </row>
    <row r="329" spans="1:30" ht="25.2" customHeight="1">
      <c r="A329" s="601" t="s">
        <v>487</v>
      </c>
      <c r="B329" s="602"/>
      <c r="C329" s="602"/>
      <c r="D329" s="602"/>
      <c r="E329" s="602"/>
      <c r="F329" s="602"/>
      <c r="G329" s="602"/>
      <c r="H329" s="602"/>
      <c r="I329" s="602"/>
      <c r="J329" s="647"/>
      <c r="U329" s="725" t="s">
        <v>6</v>
      </c>
      <c r="V329" s="726"/>
      <c r="W329" s="726"/>
      <c r="X329" s="726"/>
      <c r="Y329" s="726"/>
      <c r="Z329" s="726"/>
      <c r="AA329" s="726"/>
      <c r="AB329" s="726"/>
      <c r="AC329" s="727"/>
    </row>
    <row r="330" spans="1:30" ht="34.200000000000003" customHeight="1">
      <c r="A330" s="89" t="s">
        <v>7</v>
      </c>
      <c r="B330" s="90" t="s">
        <v>8</v>
      </c>
      <c r="C330" s="90" t="s">
        <v>9</v>
      </c>
      <c r="D330" s="364" t="s">
        <v>10</v>
      </c>
      <c r="E330" s="90" t="s">
        <v>11</v>
      </c>
      <c r="F330" s="90" t="s">
        <v>12</v>
      </c>
      <c r="G330" s="89" t="s">
        <v>13</v>
      </c>
      <c r="H330" s="346" t="s">
        <v>14</v>
      </c>
      <c r="I330" s="314" t="s">
        <v>15</v>
      </c>
      <c r="J330" s="71" t="s">
        <v>16</v>
      </c>
      <c r="U330" s="461" t="s">
        <v>19</v>
      </c>
      <c r="V330" s="462" t="s">
        <v>20</v>
      </c>
      <c r="W330" s="267" t="s">
        <v>21</v>
      </c>
      <c r="X330" s="267"/>
      <c r="Y330" s="267"/>
      <c r="Z330" s="267"/>
      <c r="AA330" s="522" t="s">
        <v>22</v>
      </c>
      <c r="AB330" s="523" t="s">
        <v>23</v>
      </c>
      <c r="AC330" s="523" t="s">
        <v>24</v>
      </c>
    </row>
    <row r="331" spans="1:30" ht="64.5" customHeight="1">
      <c r="A331" s="19">
        <v>209</v>
      </c>
      <c r="B331" s="764" t="s">
        <v>423</v>
      </c>
      <c r="C331" s="388" t="s">
        <v>424</v>
      </c>
      <c r="D331" s="356" t="s">
        <v>29</v>
      </c>
      <c r="E331" s="139">
        <v>1</v>
      </c>
      <c r="F331" s="211" t="s">
        <v>29</v>
      </c>
      <c r="G331" s="211" t="s">
        <v>29</v>
      </c>
      <c r="H331" s="399">
        <v>53995983.399999999</v>
      </c>
      <c r="I331" s="399">
        <f>H331*E331</f>
        <v>53995983.399999999</v>
      </c>
      <c r="J331" s="401">
        <f>I331</f>
        <v>53995983.399999999</v>
      </c>
      <c r="U331" s="265">
        <v>0</v>
      </c>
      <c r="V331" s="265">
        <v>0</v>
      </c>
      <c r="W331" s="265">
        <v>0</v>
      </c>
      <c r="AA331" s="265">
        <v>0</v>
      </c>
      <c r="AB331" s="265">
        <f t="shared" ref="AB331:AB337" si="113">_xlfn.STDEV.P(U331,V331,W331)</f>
        <v>0</v>
      </c>
      <c r="AC331" s="264">
        <v>0</v>
      </c>
      <c r="AD331" s="499"/>
    </row>
    <row r="332" spans="1:30" ht="72.75" customHeight="1">
      <c r="A332" s="110">
        <v>210</v>
      </c>
      <c r="B332" s="765"/>
      <c r="C332" s="398" t="s">
        <v>425</v>
      </c>
      <c r="D332" s="356" t="s">
        <v>29</v>
      </c>
      <c r="E332" s="145">
        <v>1</v>
      </c>
      <c r="F332" s="211" t="s">
        <v>29</v>
      </c>
      <c r="G332" s="211" t="s">
        <v>29</v>
      </c>
      <c r="H332" s="399">
        <v>53995983.399999999</v>
      </c>
      <c r="I332" s="399">
        <f>H332*E332</f>
        <v>53995983.399999999</v>
      </c>
      <c r="J332" s="401">
        <f>I332</f>
        <v>53995983.399999999</v>
      </c>
      <c r="U332" s="265">
        <v>0</v>
      </c>
      <c r="V332" s="265">
        <v>0</v>
      </c>
      <c r="W332" s="265">
        <v>0</v>
      </c>
      <c r="AA332" s="265">
        <v>0</v>
      </c>
      <c r="AB332" s="265">
        <v>0</v>
      </c>
      <c r="AC332" s="264">
        <v>0</v>
      </c>
      <c r="AD332" s="499"/>
    </row>
    <row r="333" spans="1:30" ht="13.2">
      <c r="A333" s="720" t="s">
        <v>488</v>
      </c>
      <c r="B333" s="720"/>
      <c r="C333" s="720"/>
      <c r="D333" s="720"/>
      <c r="E333" s="720"/>
      <c r="F333" s="720"/>
      <c r="G333" s="720"/>
      <c r="H333" s="720"/>
      <c r="I333" s="486">
        <f>SUM(I331:I332)</f>
        <v>107991966.8</v>
      </c>
      <c r="J333" s="487">
        <f>SUM(J331:J332)</f>
        <v>107991966.8</v>
      </c>
      <c r="L333" s="24" t="s">
        <v>426</v>
      </c>
      <c r="M333" s="515">
        <v>5201821000</v>
      </c>
      <c r="U333" s="725" t="s">
        <v>6</v>
      </c>
      <c r="V333" s="726"/>
      <c r="W333" s="726"/>
      <c r="X333" s="726"/>
      <c r="Y333" s="726"/>
      <c r="Z333" s="726"/>
      <c r="AA333" s="726"/>
      <c r="AB333" s="726"/>
      <c r="AC333" s="727"/>
    </row>
    <row r="334" spans="1:30" ht="13.2">
      <c r="A334" s="595" t="s">
        <v>421</v>
      </c>
      <c r="B334" s="596"/>
      <c r="C334" s="596"/>
      <c r="D334" s="596"/>
      <c r="E334" s="596"/>
      <c r="F334" s="596"/>
      <c r="G334" s="596"/>
      <c r="H334" s="597"/>
      <c r="I334" s="484"/>
      <c r="J334" s="306">
        <f>J328+J333</f>
        <v>198580669.80000001</v>
      </c>
      <c r="L334" s="277"/>
      <c r="O334" s="277"/>
    </row>
    <row r="335" spans="1:30" ht="51" customHeight="1">
      <c r="A335" s="625" t="s">
        <v>427</v>
      </c>
      <c r="B335" s="626"/>
      <c r="C335" s="626"/>
      <c r="D335" s="626"/>
      <c r="E335" s="626"/>
      <c r="F335" s="626"/>
      <c r="G335" s="626"/>
      <c r="H335" s="626"/>
      <c r="I335" s="626"/>
      <c r="J335" s="626"/>
      <c r="L335" s="516">
        <f>L32+L44+L51+L60+L80+L93+L113+L126+L135</f>
        <v>2110</v>
      </c>
      <c r="M335" s="517" t="e">
        <f>M333-#REF!</f>
        <v>#REF!</v>
      </c>
      <c r="U335" s="461" t="s">
        <v>19</v>
      </c>
      <c r="V335" s="462" t="s">
        <v>20</v>
      </c>
      <c r="W335" s="267" t="s">
        <v>21</v>
      </c>
      <c r="X335" s="267"/>
      <c r="Y335" s="267"/>
      <c r="Z335" s="267"/>
      <c r="AA335" s="522" t="s">
        <v>22</v>
      </c>
      <c r="AB335" s="523" t="s">
        <v>23</v>
      </c>
      <c r="AC335" s="523" t="s">
        <v>24</v>
      </c>
    </row>
    <row r="336" spans="1:30" ht="81.75" customHeight="1">
      <c r="A336" s="252">
        <v>211</v>
      </c>
      <c r="B336" s="146" t="s">
        <v>489</v>
      </c>
      <c r="C336" s="45" t="s">
        <v>490</v>
      </c>
      <c r="D336" s="239" t="s">
        <v>55</v>
      </c>
      <c r="E336" s="139">
        <v>1</v>
      </c>
      <c r="F336" s="139" t="s">
        <v>29</v>
      </c>
      <c r="G336" s="139" t="s">
        <v>29</v>
      </c>
      <c r="H336" s="401">
        <v>27150149</v>
      </c>
      <c r="I336" s="399">
        <f>H336*E336</f>
        <v>27150149</v>
      </c>
      <c r="J336" s="401">
        <f>I336</f>
        <v>27150149</v>
      </c>
      <c r="L336" s="24" t="s">
        <v>430</v>
      </c>
      <c r="U336" s="265">
        <v>0</v>
      </c>
      <c r="V336" s="265">
        <v>0</v>
      </c>
      <c r="W336" s="265">
        <v>0</v>
      </c>
      <c r="AA336" s="265">
        <v>0</v>
      </c>
      <c r="AB336" s="265">
        <f t="shared" si="113"/>
        <v>0</v>
      </c>
      <c r="AC336" s="264">
        <v>0</v>
      </c>
    </row>
    <row r="337" spans="1:33" ht="120.75" customHeight="1">
      <c r="A337" s="252">
        <v>212</v>
      </c>
      <c r="B337" s="146" t="s">
        <v>431</v>
      </c>
      <c r="C337" s="31" t="s">
        <v>432</v>
      </c>
      <c r="D337" s="239" t="s">
        <v>55</v>
      </c>
      <c r="E337" s="139">
        <v>1</v>
      </c>
      <c r="F337" s="139" t="s">
        <v>29</v>
      </c>
      <c r="G337" s="139" t="s">
        <v>29</v>
      </c>
      <c r="H337" s="401">
        <v>27150148.550000001</v>
      </c>
      <c r="I337" s="399">
        <f>H337*E337</f>
        <v>27150148.550000001</v>
      </c>
      <c r="J337" s="401">
        <f>I337</f>
        <v>27150148.550000001</v>
      </c>
      <c r="L337" s="518">
        <f>L154+L171+L175+L191+L201+L217+L232+L241+L252+L266+L295</f>
        <v>1100</v>
      </c>
      <c r="U337" s="265">
        <v>0</v>
      </c>
      <c r="V337" s="265">
        <v>0</v>
      </c>
      <c r="W337" s="265">
        <v>0</v>
      </c>
      <c r="AA337" s="265">
        <v>0</v>
      </c>
      <c r="AB337" s="265">
        <f t="shared" si="113"/>
        <v>0</v>
      </c>
      <c r="AC337" s="264">
        <v>0</v>
      </c>
      <c r="AE337" s="499"/>
      <c r="AG337" s="587"/>
    </row>
    <row r="338" spans="1:33" ht="24" customHeight="1">
      <c r="A338" s="781" t="s">
        <v>491</v>
      </c>
      <c r="B338" s="782"/>
      <c r="C338" s="782"/>
      <c r="D338" s="782"/>
      <c r="E338" s="782"/>
      <c r="F338" s="782"/>
      <c r="G338" s="782"/>
      <c r="H338" s="783"/>
      <c r="I338" s="486">
        <f>SUM(I336:I337)</f>
        <v>54300297.549999997</v>
      </c>
      <c r="J338" s="487">
        <f>SUM(J336:J337)</f>
        <v>54300297.549999997</v>
      </c>
      <c r="L338" s="24" t="s">
        <v>433</v>
      </c>
    </row>
    <row r="339" spans="1:33" ht="13.2">
      <c r="A339" s="781"/>
      <c r="B339" s="782"/>
      <c r="C339" s="782"/>
      <c r="D339" s="782"/>
      <c r="E339" s="782"/>
      <c r="F339" s="782"/>
      <c r="G339" s="782"/>
      <c r="H339" s="783"/>
      <c r="I339" s="486"/>
      <c r="J339" s="253"/>
      <c r="L339" s="24">
        <f>L335+L337</f>
        <v>3210</v>
      </c>
    </row>
    <row r="340" spans="1:33" ht="13.2">
      <c r="A340" s="784" t="s">
        <v>46</v>
      </c>
      <c r="B340" s="785"/>
      <c r="C340" s="785"/>
      <c r="D340" s="785"/>
      <c r="E340" s="785"/>
      <c r="F340" s="785"/>
      <c r="G340" s="785"/>
      <c r="H340" s="786"/>
      <c r="I340" s="488"/>
      <c r="J340" s="533">
        <f>J18</f>
        <v>869378000</v>
      </c>
      <c r="AD340" s="591"/>
    </row>
    <row r="341" spans="1:33" ht="12" customHeight="1">
      <c r="A341" s="619" t="s">
        <v>434</v>
      </c>
      <c r="B341" s="620"/>
      <c r="C341" s="620"/>
      <c r="D341" s="620"/>
      <c r="E341" s="620"/>
      <c r="F341" s="620"/>
      <c r="G341" s="620"/>
      <c r="H341" s="621"/>
      <c r="I341" s="489"/>
      <c r="J341" s="489">
        <f>J29</f>
        <v>51861500</v>
      </c>
    </row>
    <row r="342" spans="1:33" ht="13.2">
      <c r="A342" s="609" t="s">
        <v>436</v>
      </c>
      <c r="B342" s="610"/>
      <c r="C342" s="610"/>
      <c r="D342" s="610"/>
      <c r="E342" s="610"/>
      <c r="F342" s="610"/>
      <c r="G342" s="610"/>
      <c r="H342" s="611"/>
      <c r="I342" s="243"/>
      <c r="J342" s="534">
        <f>J57</f>
        <v>109422915</v>
      </c>
    </row>
    <row r="343" spans="1:33" ht="13.2">
      <c r="A343" s="609" t="s">
        <v>437</v>
      </c>
      <c r="B343" s="610"/>
      <c r="C343" s="610"/>
      <c r="D343" s="610"/>
      <c r="E343" s="610"/>
      <c r="F343" s="610"/>
      <c r="G343" s="610"/>
      <c r="H343" s="611"/>
      <c r="I343" s="243"/>
      <c r="J343" s="534">
        <f>J151</f>
        <v>943669552.64999998</v>
      </c>
      <c r="K343" s="519"/>
    </row>
    <row r="344" spans="1:33" ht="13.2">
      <c r="A344" s="606" t="s">
        <v>438</v>
      </c>
      <c r="B344" s="607"/>
      <c r="C344" s="607"/>
      <c r="D344" s="607"/>
      <c r="E344" s="607"/>
      <c r="F344" s="607"/>
      <c r="G344" s="607"/>
      <c r="H344" s="608"/>
      <c r="I344" s="243"/>
      <c r="J344" s="535">
        <f>J342+J343</f>
        <v>1053092467.65</v>
      </c>
      <c r="T344" s="499"/>
    </row>
    <row r="345" spans="1:33" ht="13.2">
      <c r="A345" s="609" t="s">
        <v>440</v>
      </c>
      <c r="B345" s="610"/>
      <c r="C345" s="610"/>
      <c r="D345" s="610"/>
      <c r="E345" s="610"/>
      <c r="F345" s="610"/>
      <c r="G345" s="610"/>
      <c r="H345" s="611"/>
      <c r="I345" s="243"/>
      <c r="J345" s="536">
        <f>J188</f>
        <v>124558042</v>
      </c>
      <c r="T345" s="277"/>
      <c r="U345" s="272"/>
      <c r="V345" s="272"/>
      <c r="W345" s="272"/>
      <c r="X345" s="272"/>
      <c r="Y345" s="272"/>
      <c r="Z345" s="272"/>
      <c r="AA345" s="272"/>
      <c r="AB345" s="272"/>
      <c r="AC345" s="569"/>
      <c r="AD345" s="277"/>
    </row>
    <row r="346" spans="1:33" ht="13.2">
      <c r="A346" s="609" t="s">
        <v>441</v>
      </c>
      <c r="B346" s="610"/>
      <c r="C346" s="610"/>
      <c r="D346" s="610"/>
      <c r="E346" s="610"/>
      <c r="F346" s="610"/>
      <c r="G346" s="610"/>
      <c r="H346" s="611"/>
      <c r="I346" s="243"/>
      <c r="J346" s="536">
        <f>J309</f>
        <v>1496672707</v>
      </c>
    </row>
    <row r="347" spans="1:33" ht="13.2">
      <c r="A347" s="606" t="s">
        <v>442</v>
      </c>
      <c r="B347" s="607"/>
      <c r="C347" s="607"/>
      <c r="D347" s="607"/>
      <c r="E347" s="607"/>
      <c r="F347" s="607"/>
      <c r="G347" s="607"/>
      <c r="H347" s="608"/>
      <c r="I347" s="243"/>
      <c r="J347" s="536">
        <f>J334</f>
        <v>198580669.80000001</v>
      </c>
    </row>
    <row r="348" spans="1:33" ht="13.2">
      <c r="A348" s="606" t="s">
        <v>443</v>
      </c>
      <c r="B348" s="607"/>
      <c r="C348" s="607"/>
      <c r="D348" s="607"/>
      <c r="E348" s="607"/>
      <c r="F348" s="607"/>
      <c r="G348" s="607"/>
      <c r="H348" s="608"/>
      <c r="I348" s="295"/>
      <c r="J348" s="582">
        <f>J345+J346+J347</f>
        <v>1819811418.8</v>
      </c>
      <c r="T348" s="499"/>
    </row>
    <row r="349" spans="1:33" ht="13.2">
      <c r="A349" s="606" t="s">
        <v>444</v>
      </c>
      <c r="B349" s="607"/>
      <c r="C349" s="607"/>
      <c r="D349" s="607"/>
      <c r="E349" s="607"/>
      <c r="F349" s="607"/>
      <c r="G349" s="607"/>
      <c r="H349" s="607"/>
      <c r="I349" s="239"/>
      <c r="J349" s="583">
        <f>J338</f>
        <v>54300297.549999997</v>
      </c>
      <c r="T349" s="475"/>
      <c r="U349" s="556"/>
      <c r="V349" s="556"/>
      <c r="W349" s="556"/>
      <c r="X349" s="556"/>
      <c r="Y349" s="556"/>
      <c r="Z349" s="556"/>
      <c r="AA349" s="556"/>
      <c r="AB349" s="556"/>
      <c r="AC349" s="570"/>
      <c r="AD349" s="277"/>
    </row>
    <row r="350" spans="1:33" ht="13.2">
      <c r="A350" s="606" t="s">
        <v>445</v>
      </c>
      <c r="B350" s="607"/>
      <c r="C350" s="607"/>
      <c r="D350" s="607"/>
      <c r="E350" s="607"/>
      <c r="F350" s="607"/>
      <c r="G350" s="607"/>
      <c r="H350" s="607"/>
      <c r="I350" s="239"/>
      <c r="J350" s="584">
        <f>+J349+J348+J344+J341+J340</f>
        <v>3848443684</v>
      </c>
      <c r="AD350" s="573"/>
    </row>
    <row r="351" spans="1:33" ht="13.2">
      <c r="A351" s="606"/>
      <c r="B351" s="607"/>
      <c r="C351" s="607"/>
      <c r="D351" s="607"/>
      <c r="E351" s="607"/>
      <c r="F351" s="607"/>
      <c r="G351" s="607"/>
      <c r="H351" s="607"/>
      <c r="I351" s="239"/>
      <c r="J351" s="583"/>
    </row>
    <row r="352" spans="1:33" ht="13.2">
      <c r="A352" s="787"/>
      <c r="B352" s="607"/>
      <c r="C352" s="607"/>
      <c r="D352" s="607"/>
      <c r="E352" s="607"/>
      <c r="F352" s="607"/>
      <c r="G352" s="607"/>
      <c r="H352" s="608"/>
      <c r="I352" s="543"/>
      <c r="J352" s="544"/>
    </row>
    <row r="353" spans="1:36" ht="13.2">
      <c r="A353" s="766" t="s">
        <v>492</v>
      </c>
      <c r="B353" s="767"/>
      <c r="C353" s="767"/>
      <c r="D353" s="767"/>
      <c r="E353" s="767"/>
      <c r="F353" s="767"/>
      <c r="G353" s="767"/>
      <c r="H353" s="768"/>
      <c r="I353" s="337"/>
      <c r="J353" s="490">
        <f>J340+J341+J344+J348+J349+J351+J352</f>
        <v>3848443684</v>
      </c>
    </row>
    <row r="354" spans="1:36" ht="15.75" customHeight="1">
      <c r="I354" s="521" t="s">
        <v>447</v>
      </c>
      <c r="J354" s="491">
        <v>3848443684</v>
      </c>
    </row>
    <row r="355" spans="1:36" ht="15.75" customHeight="1">
      <c r="J355" s="213">
        <f>J354-J353</f>
        <v>0</v>
      </c>
    </row>
    <row r="356" spans="1:36" ht="15.75" customHeight="1">
      <c r="J356" s="552"/>
    </row>
    <row r="357" spans="1:36" ht="15.75" customHeight="1" thickBot="1">
      <c r="J357" s="58"/>
    </row>
    <row r="358" spans="1:36" ht="15.75" customHeight="1" thickBot="1">
      <c r="J358" s="58"/>
      <c r="T358" s="574" t="s">
        <v>493</v>
      </c>
      <c r="U358" s="575"/>
      <c r="V358" s="575"/>
      <c r="W358" s="575"/>
      <c r="X358" s="575"/>
      <c r="Y358" s="575"/>
      <c r="Z358" s="575"/>
      <c r="AA358" s="575"/>
      <c r="AB358" s="575"/>
      <c r="AC358" s="576"/>
      <c r="AD358" s="577">
        <f>J340+J344+J341</f>
        <v>1974331967.6500001</v>
      </c>
      <c r="AF358" s="586"/>
      <c r="AG358" s="573"/>
    </row>
    <row r="359" spans="1:36" ht="15.75" customHeight="1" thickBot="1">
      <c r="J359" s="58"/>
      <c r="T359" s="574" t="s">
        <v>494</v>
      </c>
      <c r="U359" s="575"/>
      <c r="V359" s="581"/>
      <c r="W359" s="575"/>
      <c r="X359" s="575"/>
      <c r="Y359" s="575"/>
      <c r="Z359" s="575"/>
      <c r="AA359" s="575"/>
      <c r="AB359" s="575"/>
      <c r="AC359" s="576"/>
      <c r="AD359" s="577">
        <f>J348+J349</f>
        <v>1874111716.3499999</v>
      </c>
      <c r="AF359" s="586"/>
      <c r="AG359" s="573"/>
      <c r="AH359" s="573"/>
      <c r="AJ359" s="573"/>
    </row>
    <row r="360" spans="1:36" ht="15.75" customHeight="1">
      <c r="J360" s="58"/>
      <c r="T360" s="578" t="s">
        <v>495</v>
      </c>
      <c r="U360" s="579"/>
      <c r="V360" s="579"/>
      <c r="W360" s="579"/>
      <c r="X360" s="579"/>
      <c r="Y360" s="579"/>
      <c r="Z360" s="579"/>
      <c r="AA360" s="579"/>
      <c r="AB360" s="579"/>
      <c r="AC360" s="580"/>
      <c r="AD360" s="579">
        <f>SUM(AD358:AD359)</f>
        <v>3848443684</v>
      </c>
      <c r="AF360" s="586"/>
    </row>
    <row r="361" spans="1:36" ht="15.75" customHeight="1">
      <c r="J361" s="58"/>
    </row>
    <row r="362" spans="1:36" ht="15.75" customHeight="1">
      <c r="J362" s="467"/>
    </row>
    <row r="363" spans="1:36" ht="15.75" customHeight="1">
      <c r="J363" s="58"/>
      <c r="AD363" s="499"/>
    </row>
    <row r="364" spans="1:36" ht="15.75" customHeight="1">
      <c r="J364" s="58"/>
    </row>
    <row r="365" spans="1:36" ht="15.75" customHeight="1">
      <c r="J365" s="58"/>
    </row>
    <row r="366" spans="1:36" ht="15.75" customHeight="1">
      <c r="J366" s="58"/>
    </row>
    <row r="367" spans="1:36" ht="15.75" customHeight="1">
      <c r="J367" s="58"/>
    </row>
    <row r="368" spans="1:36" ht="15.75" customHeight="1">
      <c r="J368" s="58"/>
      <c r="AD368" s="573"/>
    </row>
    <row r="369" spans="10:10" ht="15.75" customHeight="1">
      <c r="J369" s="58"/>
    </row>
    <row r="370" spans="10:10" ht="15.75" customHeight="1">
      <c r="J370" s="58"/>
    </row>
    <row r="371" spans="10:10" ht="15.75" customHeight="1">
      <c r="J371" s="58"/>
    </row>
    <row r="372" spans="10:10" ht="15.75" customHeight="1">
      <c r="J372" s="58"/>
    </row>
    <row r="373" spans="10:10" ht="15.75" customHeight="1">
      <c r="J373" s="58"/>
    </row>
    <row r="374" spans="10:10" ht="15.75" customHeight="1">
      <c r="J374" s="58"/>
    </row>
    <row r="375" spans="10:10" ht="15.75" customHeight="1">
      <c r="J375" s="58"/>
    </row>
    <row r="376" spans="10:10" ht="15.75" customHeight="1">
      <c r="J376" s="58"/>
    </row>
    <row r="377" spans="10:10" ht="15.75" customHeight="1">
      <c r="J377" s="58"/>
    </row>
    <row r="378" spans="10:10" ht="15.75" customHeight="1">
      <c r="J378" s="58"/>
    </row>
    <row r="379" spans="10:10" ht="15.75" customHeight="1">
      <c r="J379" s="58"/>
    </row>
    <row r="380" spans="10:10" ht="15.75" customHeight="1">
      <c r="J380" s="58"/>
    </row>
    <row r="381" spans="10:10" ht="15.75" customHeight="1">
      <c r="J381" s="58"/>
    </row>
    <row r="382" spans="10:10" ht="15.75" customHeight="1">
      <c r="J382" s="58"/>
    </row>
    <row r="383" spans="10:10" ht="15.75" customHeight="1">
      <c r="J383" s="58"/>
    </row>
    <row r="384" spans="10:10" ht="15.75" customHeight="1">
      <c r="J384" s="58"/>
    </row>
    <row r="385" spans="10:10" ht="15.75" customHeight="1">
      <c r="J385" s="58"/>
    </row>
    <row r="386" spans="10:10" ht="15.75" customHeight="1">
      <c r="J386" s="58"/>
    </row>
    <row r="387" spans="10:10" ht="15.75" customHeight="1">
      <c r="J387" s="58"/>
    </row>
    <row r="388" spans="10:10" ht="15.75" customHeight="1">
      <c r="J388" s="58"/>
    </row>
    <row r="389" spans="10:10" ht="15.75" customHeight="1">
      <c r="J389" s="58"/>
    </row>
    <row r="390" spans="10:10" ht="15.75" customHeight="1">
      <c r="J390" s="58"/>
    </row>
    <row r="391" spans="10:10" ht="15.75" customHeight="1">
      <c r="J391" s="58"/>
    </row>
    <row r="392" spans="10:10" ht="15.75" customHeight="1">
      <c r="J392" s="58"/>
    </row>
    <row r="393" spans="10:10" ht="15.75" customHeight="1">
      <c r="J393" s="58"/>
    </row>
    <row r="394" spans="10:10" ht="15.75" customHeight="1">
      <c r="J394" s="58"/>
    </row>
    <row r="395" spans="10:10" ht="15.75" customHeight="1">
      <c r="J395" s="58"/>
    </row>
    <row r="396" spans="10:10" ht="15.75" customHeight="1">
      <c r="J396" s="58"/>
    </row>
    <row r="397" spans="10:10" ht="15.75" customHeight="1">
      <c r="J397" s="58"/>
    </row>
    <row r="398" spans="10:10" ht="15.75" customHeight="1">
      <c r="J398" s="58"/>
    </row>
    <row r="399" spans="10:10" ht="15.75" customHeight="1">
      <c r="J399" s="58"/>
    </row>
    <row r="400" spans="10:10" ht="15.75" customHeight="1">
      <c r="J400" s="58"/>
    </row>
    <row r="401" spans="10:10" ht="15.75" customHeight="1">
      <c r="J401" s="58"/>
    </row>
    <row r="402" spans="10:10" ht="15.75" customHeight="1">
      <c r="J402" s="58"/>
    </row>
    <row r="403" spans="10:10" ht="15.75" customHeight="1">
      <c r="J403" s="58"/>
    </row>
    <row r="404" spans="10:10" ht="15.75" customHeight="1">
      <c r="J404" s="58"/>
    </row>
    <row r="405" spans="10:10" ht="15.75" customHeight="1">
      <c r="J405" s="58"/>
    </row>
    <row r="406" spans="10:10" ht="15.75" customHeight="1">
      <c r="J406" s="58"/>
    </row>
    <row r="407" spans="10:10" ht="15.75" customHeight="1">
      <c r="J407" s="58"/>
    </row>
    <row r="408" spans="10:10" ht="15.75" customHeight="1">
      <c r="J408" s="58"/>
    </row>
    <row r="409" spans="10:10" ht="15.75" customHeight="1">
      <c r="J409" s="58"/>
    </row>
    <row r="410" spans="10:10" ht="15.75" customHeight="1">
      <c r="J410" s="58"/>
    </row>
    <row r="411" spans="10:10" ht="15.75" customHeight="1">
      <c r="J411" s="58"/>
    </row>
    <row r="412" spans="10:10" ht="15.75" customHeight="1">
      <c r="J412" s="58"/>
    </row>
    <row r="413" spans="10:10" ht="15.75" customHeight="1">
      <c r="J413" s="58"/>
    </row>
    <row r="414" spans="10:10" ht="15.75" customHeight="1">
      <c r="J414" s="58"/>
    </row>
    <row r="415" spans="10:10" ht="15.75" customHeight="1">
      <c r="J415" s="58"/>
    </row>
    <row r="416" spans="10:10" ht="15.75" customHeight="1">
      <c r="J416" s="58"/>
    </row>
    <row r="417" spans="10:10" ht="15.75" customHeight="1">
      <c r="J417" s="58"/>
    </row>
    <row r="418" spans="10:10" ht="15.75" customHeight="1">
      <c r="J418" s="58"/>
    </row>
    <row r="419" spans="10:10" ht="15.75" customHeight="1">
      <c r="J419" s="58"/>
    </row>
    <row r="420" spans="10:10" ht="15.75" customHeight="1">
      <c r="J420" s="58"/>
    </row>
    <row r="421" spans="10:10" ht="15.75" customHeight="1">
      <c r="J421" s="58"/>
    </row>
    <row r="422" spans="10:10" ht="15.75" customHeight="1">
      <c r="J422" s="58"/>
    </row>
    <row r="423" spans="10:10" ht="15.75" customHeight="1">
      <c r="J423" s="58"/>
    </row>
    <row r="424" spans="10:10" ht="15.75" customHeight="1">
      <c r="J424" s="58"/>
    </row>
    <row r="425" spans="10:10" ht="15.75" customHeight="1">
      <c r="J425" s="58"/>
    </row>
    <row r="426" spans="10:10" ht="15.75" customHeight="1">
      <c r="J426" s="58"/>
    </row>
    <row r="427" spans="10:10" ht="15.75" customHeight="1">
      <c r="J427" s="58"/>
    </row>
    <row r="428" spans="10:10" ht="15.75" customHeight="1">
      <c r="J428" s="58"/>
    </row>
    <row r="429" spans="10:10" ht="15.75" customHeight="1">
      <c r="J429" s="58"/>
    </row>
    <row r="430" spans="10:10" ht="15.75" customHeight="1">
      <c r="J430" s="58"/>
    </row>
    <row r="431" spans="10:10" ht="15.75" customHeight="1">
      <c r="J431" s="58"/>
    </row>
    <row r="432" spans="10:10" ht="15.75" customHeight="1">
      <c r="J432" s="58"/>
    </row>
    <row r="433" spans="10:10" ht="15.75" customHeight="1">
      <c r="J433" s="58"/>
    </row>
    <row r="434" spans="10:10" ht="15.75" customHeight="1">
      <c r="J434" s="58"/>
    </row>
    <row r="435" spans="10:10" ht="15.75" customHeight="1">
      <c r="J435" s="58"/>
    </row>
    <row r="436" spans="10:10" ht="15.75" customHeight="1">
      <c r="J436" s="58"/>
    </row>
    <row r="437" spans="10:10" ht="15.75" customHeight="1">
      <c r="J437" s="58"/>
    </row>
    <row r="438" spans="10:10" ht="15.75" customHeight="1">
      <c r="J438" s="58"/>
    </row>
    <row r="439" spans="10:10" ht="15.75" customHeight="1">
      <c r="J439" s="58"/>
    </row>
    <row r="440" spans="10:10" ht="15.75" customHeight="1">
      <c r="J440" s="58"/>
    </row>
    <row r="441" spans="10:10" ht="15.75" customHeight="1">
      <c r="J441" s="58"/>
    </row>
    <row r="442" spans="10:10" ht="15.75" customHeight="1">
      <c r="J442" s="58"/>
    </row>
    <row r="443" spans="10:10" ht="15.75" customHeight="1">
      <c r="J443" s="58"/>
    </row>
    <row r="444" spans="10:10" ht="15.75" customHeight="1">
      <c r="J444" s="58"/>
    </row>
    <row r="445" spans="10:10" ht="15.75" customHeight="1">
      <c r="J445" s="58"/>
    </row>
    <row r="446" spans="10:10" ht="15.75" customHeight="1">
      <c r="J446" s="58"/>
    </row>
    <row r="447" spans="10:10" ht="15.75" customHeight="1">
      <c r="J447" s="58"/>
    </row>
    <row r="448" spans="10:10" ht="15.75" customHeight="1">
      <c r="J448" s="58"/>
    </row>
    <row r="449" spans="10:10" ht="15.75" customHeight="1">
      <c r="J449" s="58"/>
    </row>
    <row r="450" spans="10:10" ht="15.75" customHeight="1">
      <c r="J450" s="58"/>
    </row>
    <row r="451" spans="10:10" ht="15.75" customHeight="1">
      <c r="J451" s="58"/>
    </row>
    <row r="452" spans="10:10" ht="15.75" customHeight="1">
      <c r="J452" s="58"/>
    </row>
    <row r="453" spans="10:10" ht="15.75" customHeight="1">
      <c r="J453" s="58"/>
    </row>
    <row r="454" spans="10:10" ht="15.75" customHeight="1">
      <c r="J454" s="58"/>
    </row>
    <row r="455" spans="10:10" ht="15.75" customHeight="1">
      <c r="J455" s="58"/>
    </row>
    <row r="456" spans="10:10" ht="15.75" customHeight="1">
      <c r="J456" s="58"/>
    </row>
    <row r="457" spans="10:10" ht="15.75" customHeight="1">
      <c r="J457" s="58"/>
    </row>
    <row r="458" spans="10:10" ht="15.75" customHeight="1">
      <c r="J458" s="58"/>
    </row>
    <row r="459" spans="10:10" ht="15.75" customHeight="1">
      <c r="J459" s="58"/>
    </row>
    <row r="460" spans="10:10" ht="15.75" customHeight="1">
      <c r="J460" s="58"/>
    </row>
    <row r="461" spans="10:10" ht="15.75" customHeight="1">
      <c r="J461" s="58"/>
    </row>
    <row r="462" spans="10:10" ht="15.75" customHeight="1">
      <c r="J462" s="58"/>
    </row>
    <row r="463" spans="10:10" ht="15.75" customHeight="1">
      <c r="J463" s="58"/>
    </row>
    <row r="464" spans="10:10" ht="15.75" customHeight="1">
      <c r="J464" s="58"/>
    </row>
    <row r="465" spans="10:10" ht="15.75" customHeight="1">
      <c r="J465" s="58"/>
    </row>
    <row r="466" spans="10:10" ht="15.75" customHeight="1">
      <c r="J466" s="58"/>
    </row>
    <row r="467" spans="10:10" ht="15.75" customHeight="1">
      <c r="J467" s="58"/>
    </row>
    <row r="468" spans="10:10" ht="15.75" customHeight="1">
      <c r="J468" s="58"/>
    </row>
    <row r="469" spans="10:10" ht="15.75" customHeight="1">
      <c r="J469" s="58"/>
    </row>
    <row r="470" spans="10:10" ht="15.75" customHeight="1">
      <c r="J470" s="58"/>
    </row>
    <row r="471" spans="10:10" ht="15.75" customHeight="1">
      <c r="J471" s="58"/>
    </row>
    <row r="472" spans="10:10" ht="15.75" customHeight="1">
      <c r="J472" s="58"/>
    </row>
    <row r="473" spans="10:10" ht="15.75" customHeight="1">
      <c r="J473" s="58"/>
    </row>
    <row r="474" spans="10:10" ht="15.75" customHeight="1">
      <c r="J474" s="58"/>
    </row>
    <row r="475" spans="10:10" ht="15.75" customHeight="1">
      <c r="J475" s="58"/>
    </row>
    <row r="476" spans="10:10" ht="15.75" customHeight="1">
      <c r="J476" s="58"/>
    </row>
    <row r="477" spans="10:10" ht="15.75" customHeight="1">
      <c r="J477" s="58"/>
    </row>
    <row r="478" spans="10:10" ht="15.75" customHeight="1">
      <c r="J478" s="58"/>
    </row>
    <row r="479" spans="10:10" ht="15.75" customHeight="1">
      <c r="J479" s="58"/>
    </row>
    <row r="480" spans="10:10" ht="15.75" customHeight="1">
      <c r="J480" s="58"/>
    </row>
    <row r="481" spans="10:10" ht="15.75" customHeight="1">
      <c r="J481" s="58"/>
    </row>
    <row r="482" spans="10:10" ht="15.75" customHeight="1">
      <c r="J482" s="58"/>
    </row>
    <row r="483" spans="10:10" ht="15.75" customHeight="1">
      <c r="J483" s="58"/>
    </row>
    <row r="484" spans="10:10" ht="15.75" customHeight="1">
      <c r="J484" s="58"/>
    </row>
    <row r="485" spans="10:10" ht="15.75" customHeight="1">
      <c r="J485" s="58"/>
    </row>
    <row r="486" spans="10:10" ht="15.75" customHeight="1">
      <c r="J486" s="58"/>
    </row>
    <row r="487" spans="10:10" ht="15.75" customHeight="1">
      <c r="J487" s="58"/>
    </row>
    <row r="488" spans="10:10" ht="15.75" customHeight="1">
      <c r="J488" s="58"/>
    </row>
    <row r="489" spans="10:10" ht="15.75" customHeight="1">
      <c r="J489" s="58"/>
    </row>
    <row r="490" spans="10:10" ht="15.75" customHeight="1">
      <c r="J490" s="58"/>
    </row>
    <row r="491" spans="10:10" ht="15.75" customHeight="1">
      <c r="J491" s="58"/>
    </row>
    <row r="492" spans="10:10" ht="15.75" customHeight="1">
      <c r="J492" s="58"/>
    </row>
    <row r="493" spans="10:10" ht="15.75" customHeight="1">
      <c r="J493" s="58"/>
    </row>
    <row r="494" spans="10:10" ht="15.75" customHeight="1">
      <c r="J494" s="58"/>
    </row>
    <row r="495" spans="10:10" ht="15.75" customHeight="1">
      <c r="J495" s="58"/>
    </row>
    <row r="496" spans="10:10" ht="15.75" customHeight="1">
      <c r="J496" s="58"/>
    </row>
    <row r="497" spans="10:10" ht="15.75" customHeight="1">
      <c r="J497" s="58"/>
    </row>
    <row r="498" spans="10:10" ht="15.75" customHeight="1">
      <c r="J498" s="58"/>
    </row>
    <row r="499" spans="10:10" ht="15.75" customHeight="1">
      <c r="J499" s="58"/>
    </row>
    <row r="500" spans="10:10" ht="15.75" customHeight="1">
      <c r="J500" s="58"/>
    </row>
    <row r="501" spans="10:10" ht="15.75" customHeight="1">
      <c r="J501" s="58"/>
    </row>
    <row r="502" spans="10:10" ht="15.75" customHeight="1">
      <c r="J502" s="58"/>
    </row>
    <row r="503" spans="10:10" ht="15.75" customHeight="1">
      <c r="J503" s="58"/>
    </row>
    <row r="504" spans="10:10" ht="15.75" customHeight="1">
      <c r="J504" s="58"/>
    </row>
    <row r="505" spans="10:10" ht="15.75" customHeight="1">
      <c r="J505" s="58"/>
    </row>
    <row r="506" spans="10:10" ht="15.75" customHeight="1">
      <c r="J506" s="58"/>
    </row>
    <row r="507" spans="10:10" ht="15.75" customHeight="1">
      <c r="J507" s="58"/>
    </row>
    <row r="508" spans="10:10" ht="15.75" customHeight="1">
      <c r="J508" s="58"/>
    </row>
    <row r="509" spans="10:10" ht="15.75" customHeight="1">
      <c r="J509" s="58"/>
    </row>
    <row r="510" spans="10:10" ht="15.75" customHeight="1">
      <c r="J510" s="58"/>
    </row>
    <row r="511" spans="10:10" ht="15.75" customHeight="1">
      <c r="J511" s="58"/>
    </row>
    <row r="512" spans="10:10" ht="15.75" customHeight="1">
      <c r="J512" s="58"/>
    </row>
    <row r="513" spans="10:10" ht="15.75" customHeight="1">
      <c r="J513" s="58"/>
    </row>
    <row r="514" spans="10:10" ht="15.75" customHeight="1">
      <c r="J514" s="58"/>
    </row>
    <row r="515" spans="10:10" ht="15.75" customHeight="1">
      <c r="J515" s="58"/>
    </row>
    <row r="516" spans="10:10" ht="15.75" customHeight="1">
      <c r="J516" s="58"/>
    </row>
    <row r="517" spans="10:10" ht="15.75" customHeight="1">
      <c r="J517" s="58"/>
    </row>
    <row r="518" spans="10:10" ht="15.75" customHeight="1">
      <c r="J518" s="58"/>
    </row>
    <row r="519" spans="10:10" ht="15.75" customHeight="1">
      <c r="J519" s="58"/>
    </row>
    <row r="520" spans="10:10" ht="15.75" customHeight="1">
      <c r="J520" s="58"/>
    </row>
    <row r="521" spans="10:10" ht="15.75" customHeight="1">
      <c r="J521" s="58"/>
    </row>
    <row r="522" spans="10:10" ht="15.75" customHeight="1">
      <c r="J522" s="58"/>
    </row>
    <row r="523" spans="10:10" ht="15.75" customHeight="1">
      <c r="J523" s="58"/>
    </row>
    <row r="524" spans="10:10" ht="15.75" customHeight="1">
      <c r="J524" s="58"/>
    </row>
    <row r="525" spans="10:10" ht="15.75" customHeight="1">
      <c r="J525" s="58"/>
    </row>
    <row r="526" spans="10:10" ht="15.75" customHeight="1">
      <c r="J526" s="58"/>
    </row>
    <row r="527" spans="10:10" ht="15.75" customHeight="1">
      <c r="J527" s="58"/>
    </row>
    <row r="528" spans="10:10" ht="15.75" customHeight="1">
      <c r="J528" s="58"/>
    </row>
    <row r="529" spans="10:10" ht="15.75" customHeight="1">
      <c r="J529" s="58"/>
    </row>
    <row r="530" spans="10:10" ht="15.75" customHeight="1">
      <c r="J530" s="58"/>
    </row>
    <row r="531" spans="10:10" ht="15.75" customHeight="1">
      <c r="J531" s="58"/>
    </row>
    <row r="532" spans="10:10" ht="15.75" customHeight="1">
      <c r="J532" s="58"/>
    </row>
    <row r="533" spans="10:10" ht="15.75" customHeight="1">
      <c r="J533" s="58"/>
    </row>
    <row r="534" spans="10:10" ht="15.75" customHeight="1">
      <c r="J534" s="58"/>
    </row>
    <row r="535" spans="10:10" ht="15.75" customHeight="1">
      <c r="J535" s="58"/>
    </row>
    <row r="536" spans="10:10" ht="15.75" customHeight="1">
      <c r="J536" s="58"/>
    </row>
    <row r="537" spans="10:10" ht="15.75" customHeight="1">
      <c r="J537" s="58"/>
    </row>
    <row r="538" spans="10:10" ht="15.75" customHeight="1">
      <c r="J538" s="58"/>
    </row>
    <row r="539" spans="10:10" ht="15.75" customHeight="1">
      <c r="J539" s="58"/>
    </row>
    <row r="540" spans="10:10" ht="15.75" customHeight="1">
      <c r="J540" s="58"/>
    </row>
    <row r="541" spans="10:10" ht="15.75" customHeight="1">
      <c r="J541" s="58"/>
    </row>
    <row r="542" spans="10:10" ht="15.75" customHeight="1">
      <c r="J542" s="58"/>
    </row>
    <row r="543" spans="10:10" ht="15.75" customHeight="1">
      <c r="J543" s="58"/>
    </row>
    <row r="544" spans="10:10" ht="15.75" customHeight="1">
      <c r="J544" s="58"/>
    </row>
    <row r="545" spans="10:10" ht="15.75" customHeight="1">
      <c r="J545" s="58"/>
    </row>
    <row r="546" spans="10:10" ht="15.75" customHeight="1">
      <c r="J546" s="58"/>
    </row>
    <row r="547" spans="10:10" ht="15.75" customHeight="1">
      <c r="J547" s="58"/>
    </row>
    <row r="548" spans="10:10" ht="15.75" customHeight="1">
      <c r="J548" s="58"/>
    </row>
    <row r="549" spans="10:10" ht="15.75" customHeight="1">
      <c r="J549" s="58"/>
    </row>
    <row r="550" spans="10:10" ht="15.75" customHeight="1">
      <c r="J550" s="58"/>
    </row>
    <row r="551" spans="10:10" ht="15.75" customHeight="1">
      <c r="J551" s="58"/>
    </row>
    <row r="552" spans="10:10" ht="15.75" customHeight="1">
      <c r="J552" s="58"/>
    </row>
    <row r="553" spans="10:10" ht="15.75" customHeight="1">
      <c r="J553" s="58"/>
    </row>
    <row r="554" spans="10:10" ht="15.75" customHeight="1">
      <c r="J554" s="58"/>
    </row>
    <row r="555" spans="10:10" ht="15.75" customHeight="1">
      <c r="J555" s="58"/>
    </row>
    <row r="556" spans="10:10" ht="15.75" customHeight="1">
      <c r="J556" s="58"/>
    </row>
    <row r="557" spans="10:10" ht="15.75" customHeight="1">
      <c r="J557" s="58"/>
    </row>
    <row r="558" spans="10:10" ht="15.75" customHeight="1">
      <c r="J558" s="58"/>
    </row>
    <row r="559" spans="10:10" ht="15.75" customHeight="1">
      <c r="J559" s="58"/>
    </row>
    <row r="560" spans="10:10" ht="15.75" customHeight="1">
      <c r="J560" s="58"/>
    </row>
    <row r="561" spans="10:10" ht="15.75" customHeight="1">
      <c r="J561" s="58"/>
    </row>
    <row r="562" spans="10:10" ht="15.75" customHeight="1">
      <c r="J562" s="58"/>
    </row>
    <row r="563" spans="10:10" ht="15.75" customHeight="1">
      <c r="J563" s="58"/>
    </row>
    <row r="564" spans="10:10" ht="15.75" customHeight="1">
      <c r="J564" s="58"/>
    </row>
    <row r="565" spans="10:10" ht="15.75" customHeight="1">
      <c r="J565" s="58"/>
    </row>
    <row r="566" spans="10:10" ht="15.75" customHeight="1">
      <c r="J566" s="58"/>
    </row>
    <row r="567" spans="10:10" ht="15.75" customHeight="1">
      <c r="J567" s="58"/>
    </row>
    <row r="568" spans="10:10" ht="15.75" customHeight="1">
      <c r="J568" s="58"/>
    </row>
    <row r="569" spans="10:10" ht="15.75" customHeight="1">
      <c r="J569" s="58"/>
    </row>
    <row r="570" spans="10:10" ht="15.75" customHeight="1">
      <c r="J570" s="58"/>
    </row>
    <row r="571" spans="10:10" ht="15.75" customHeight="1">
      <c r="J571" s="58"/>
    </row>
    <row r="572" spans="10:10" ht="15.75" customHeight="1">
      <c r="J572" s="58"/>
    </row>
    <row r="573" spans="10:10" ht="15.75" customHeight="1">
      <c r="J573" s="58"/>
    </row>
    <row r="574" spans="10:10" ht="15.75" customHeight="1">
      <c r="J574" s="58"/>
    </row>
    <row r="575" spans="10:10" ht="15.75" customHeight="1">
      <c r="J575" s="58"/>
    </row>
    <row r="576" spans="10:10" ht="15.75" customHeight="1">
      <c r="J576" s="58"/>
    </row>
    <row r="577" spans="10:10" ht="15.75" customHeight="1">
      <c r="J577" s="58"/>
    </row>
    <row r="578" spans="10:10" ht="15.75" customHeight="1">
      <c r="J578" s="58"/>
    </row>
    <row r="579" spans="10:10" ht="15.75" customHeight="1">
      <c r="J579" s="58"/>
    </row>
    <row r="580" spans="10:10" ht="15.75" customHeight="1">
      <c r="J580" s="58"/>
    </row>
    <row r="581" spans="10:10" ht="15.75" customHeight="1">
      <c r="J581" s="58"/>
    </row>
    <row r="582" spans="10:10" ht="15.75" customHeight="1">
      <c r="J582" s="58"/>
    </row>
    <row r="583" spans="10:10" ht="15.75" customHeight="1">
      <c r="J583" s="58"/>
    </row>
    <row r="584" spans="10:10" ht="15.75" customHeight="1">
      <c r="J584" s="58"/>
    </row>
    <row r="585" spans="10:10" ht="15.75" customHeight="1">
      <c r="J585" s="58"/>
    </row>
    <row r="586" spans="10:10" ht="15.75" customHeight="1">
      <c r="J586" s="58"/>
    </row>
    <row r="587" spans="10:10" ht="15.75" customHeight="1">
      <c r="J587" s="58"/>
    </row>
    <row r="588" spans="10:10" ht="15.75" customHeight="1">
      <c r="J588" s="58"/>
    </row>
    <row r="589" spans="10:10" ht="15.75" customHeight="1">
      <c r="J589" s="58"/>
    </row>
    <row r="590" spans="10:10" ht="15.75" customHeight="1">
      <c r="J590" s="58"/>
    </row>
    <row r="591" spans="10:10" ht="15.75" customHeight="1">
      <c r="J591" s="58"/>
    </row>
    <row r="592" spans="10:10" ht="15.75" customHeight="1">
      <c r="J592" s="58"/>
    </row>
    <row r="593" spans="10:10" ht="15.75" customHeight="1">
      <c r="J593" s="58"/>
    </row>
    <row r="594" spans="10:10" ht="15.75" customHeight="1">
      <c r="J594" s="58"/>
    </row>
    <row r="595" spans="10:10" ht="15.75" customHeight="1">
      <c r="J595" s="58"/>
    </row>
    <row r="596" spans="10:10" ht="15.75" customHeight="1">
      <c r="J596" s="58"/>
    </row>
    <row r="597" spans="10:10" ht="15.75" customHeight="1">
      <c r="J597" s="58"/>
    </row>
    <row r="598" spans="10:10" ht="15.75" customHeight="1">
      <c r="J598" s="58"/>
    </row>
    <row r="599" spans="10:10" ht="15.75" customHeight="1">
      <c r="J599" s="58"/>
    </row>
    <row r="600" spans="10:10" ht="15.75" customHeight="1">
      <c r="J600" s="58"/>
    </row>
    <row r="601" spans="10:10" ht="15.75" customHeight="1">
      <c r="J601" s="58"/>
    </row>
    <row r="602" spans="10:10" ht="15.75" customHeight="1">
      <c r="J602" s="58"/>
    </row>
    <row r="603" spans="10:10" ht="15.75" customHeight="1">
      <c r="J603" s="58"/>
    </row>
    <row r="604" spans="10:10" ht="15.75" customHeight="1">
      <c r="J604" s="58"/>
    </row>
    <row r="605" spans="10:10" ht="15.75" customHeight="1">
      <c r="J605" s="58"/>
    </row>
    <row r="606" spans="10:10" ht="15.75" customHeight="1">
      <c r="J606" s="58"/>
    </row>
    <row r="607" spans="10:10" ht="15.75" customHeight="1">
      <c r="J607" s="58"/>
    </row>
    <row r="608" spans="10:10" ht="15.75" customHeight="1">
      <c r="J608" s="58"/>
    </row>
    <row r="609" spans="10:10" ht="15.75" customHeight="1">
      <c r="J609" s="58"/>
    </row>
    <row r="610" spans="10:10" ht="15.75" customHeight="1">
      <c r="J610" s="58"/>
    </row>
    <row r="611" spans="10:10" ht="15.75" customHeight="1">
      <c r="J611" s="58"/>
    </row>
    <row r="612" spans="10:10" ht="15.75" customHeight="1">
      <c r="J612" s="58"/>
    </row>
    <row r="613" spans="10:10" ht="15.75" customHeight="1">
      <c r="J613" s="58"/>
    </row>
    <row r="614" spans="10:10" ht="15.75" customHeight="1">
      <c r="J614" s="58"/>
    </row>
    <row r="615" spans="10:10" ht="15.75" customHeight="1">
      <c r="J615" s="58"/>
    </row>
    <row r="616" spans="10:10" ht="15.75" customHeight="1">
      <c r="J616" s="58"/>
    </row>
    <row r="617" spans="10:10" ht="15.75" customHeight="1">
      <c r="J617" s="58"/>
    </row>
    <row r="618" spans="10:10" ht="15.75" customHeight="1">
      <c r="J618" s="58"/>
    </row>
    <row r="619" spans="10:10" ht="15.75" customHeight="1">
      <c r="J619" s="58"/>
    </row>
    <row r="620" spans="10:10" ht="15.75" customHeight="1">
      <c r="J620" s="58"/>
    </row>
    <row r="621" spans="10:10" ht="15.75" customHeight="1">
      <c r="J621" s="58"/>
    </row>
    <row r="622" spans="10:10" ht="15.75" customHeight="1">
      <c r="J622" s="58"/>
    </row>
    <row r="623" spans="10:10" ht="15.75" customHeight="1">
      <c r="J623" s="58"/>
    </row>
    <row r="624" spans="10:10" ht="15.75" customHeight="1">
      <c r="J624" s="58"/>
    </row>
    <row r="625" spans="10:10" ht="15.75" customHeight="1">
      <c r="J625" s="58"/>
    </row>
    <row r="626" spans="10:10" ht="15.75" customHeight="1">
      <c r="J626" s="58"/>
    </row>
    <row r="627" spans="10:10" ht="15.75" customHeight="1">
      <c r="J627" s="58"/>
    </row>
    <row r="628" spans="10:10" ht="15.75" customHeight="1">
      <c r="J628" s="58"/>
    </row>
    <row r="629" spans="10:10" ht="15.75" customHeight="1">
      <c r="J629" s="58"/>
    </row>
    <row r="630" spans="10:10" ht="15.75" customHeight="1">
      <c r="J630" s="58"/>
    </row>
    <row r="631" spans="10:10" ht="15.75" customHeight="1">
      <c r="J631" s="58"/>
    </row>
    <row r="632" spans="10:10" ht="15.75" customHeight="1">
      <c r="J632" s="58"/>
    </row>
    <row r="633" spans="10:10" ht="15.75" customHeight="1">
      <c r="J633" s="58"/>
    </row>
    <row r="634" spans="10:10" ht="15.75" customHeight="1">
      <c r="J634" s="58"/>
    </row>
    <row r="635" spans="10:10" ht="15.75" customHeight="1">
      <c r="J635" s="58"/>
    </row>
    <row r="636" spans="10:10" ht="15.75" customHeight="1">
      <c r="J636" s="58"/>
    </row>
    <row r="637" spans="10:10" ht="15.75" customHeight="1">
      <c r="J637" s="58"/>
    </row>
    <row r="638" spans="10:10" ht="15.75" customHeight="1">
      <c r="J638" s="58"/>
    </row>
    <row r="639" spans="10:10" ht="15.75" customHeight="1">
      <c r="J639" s="58"/>
    </row>
    <row r="640" spans="10:10" ht="15.75" customHeight="1">
      <c r="J640" s="58"/>
    </row>
    <row r="641" spans="10:10" ht="15.75" customHeight="1">
      <c r="J641" s="58"/>
    </row>
    <row r="642" spans="10:10" ht="15.75" customHeight="1">
      <c r="J642" s="58"/>
    </row>
    <row r="643" spans="10:10" ht="15.75" customHeight="1">
      <c r="J643" s="58"/>
    </row>
    <row r="644" spans="10:10" ht="15.75" customHeight="1">
      <c r="J644" s="58"/>
    </row>
    <row r="645" spans="10:10" ht="15.75" customHeight="1">
      <c r="J645" s="58"/>
    </row>
    <row r="646" spans="10:10" ht="15.75" customHeight="1">
      <c r="J646" s="58"/>
    </row>
    <row r="647" spans="10:10" ht="15.75" customHeight="1">
      <c r="J647" s="58"/>
    </row>
    <row r="648" spans="10:10" ht="15.75" customHeight="1">
      <c r="J648" s="58"/>
    </row>
    <row r="649" spans="10:10" ht="15.75" customHeight="1">
      <c r="J649" s="58"/>
    </row>
    <row r="650" spans="10:10" ht="15.75" customHeight="1">
      <c r="J650" s="58"/>
    </row>
    <row r="651" spans="10:10" ht="15.75" customHeight="1">
      <c r="J651" s="58"/>
    </row>
    <row r="652" spans="10:10" ht="15.75" customHeight="1">
      <c r="J652" s="58"/>
    </row>
    <row r="653" spans="10:10" ht="15.75" customHeight="1">
      <c r="J653" s="58"/>
    </row>
    <row r="654" spans="10:10" ht="15.75" customHeight="1">
      <c r="J654" s="58"/>
    </row>
    <row r="655" spans="10:10" ht="15.75" customHeight="1">
      <c r="J655" s="58"/>
    </row>
    <row r="656" spans="10:10" ht="15.75" customHeight="1">
      <c r="J656" s="58"/>
    </row>
    <row r="657" spans="10:10" ht="15.75" customHeight="1">
      <c r="J657" s="58"/>
    </row>
    <row r="658" spans="10:10" ht="15.75" customHeight="1">
      <c r="J658" s="58"/>
    </row>
    <row r="659" spans="10:10" ht="15.75" customHeight="1">
      <c r="J659" s="58"/>
    </row>
    <row r="660" spans="10:10" ht="15.75" customHeight="1">
      <c r="J660" s="58"/>
    </row>
    <row r="661" spans="10:10" ht="15.75" customHeight="1">
      <c r="J661" s="58"/>
    </row>
    <row r="662" spans="10:10" ht="15.75" customHeight="1">
      <c r="J662" s="58"/>
    </row>
    <row r="663" spans="10:10" ht="15.75" customHeight="1">
      <c r="J663" s="58"/>
    </row>
    <row r="664" spans="10:10" ht="15.75" customHeight="1">
      <c r="J664" s="58"/>
    </row>
    <row r="665" spans="10:10" ht="15.75" customHeight="1">
      <c r="J665" s="58"/>
    </row>
    <row r="666" spans="10:10" ht="15.75" customHeight="1">
      <c r="J666" s="58"/>
    </row>
    <row r="667" spans="10:10" ht="15.75" customHeight="1">
      <c r="J667" s="58"/>
    </row>
    <row r="668" spans="10:10" ht="15.75" customHeight="1">
      <c r="J668" s="58"/>
    </row>
    <row r="669" spans="10:10" ht="15.75" customHeight="1">
      <c r="J669" s="58"/>
    </row>
    <row r="670" spans="10:10" ht="15.75" customHeight="1">
      <c r="J670" s="58"/>
    </row>
    <row r="671" spans="10:10" ht="15.75" customHeight="1">
      <c r="J671" s="58"/>
    </row>
    <row r="672" spans="10:10" ht="15.75" customHeight="1">
      <c r="J672" s="58"/>
    </row>
    <row r="673" spans="10:10" ht="15.75" customHeight="1">
      <c r="J673" s="58"/>
    </row>
    <row r="674" spans="10:10" ht="15.75" customHeight="1">
      <c r="J674" s="58"/>
    </row>
    <row r="675" spans="10:10" ht="15.75" customHeight="1">
      <c r="J675" s="58"/>
    </row>
    <row r="676" spans="10:10" ht="15.75" customHeight="1">
      <c r="J676" s="58"/>
    </row>
    <row r="677" spans="10:10" ht="15.75" customHeight="1">
      <c r="J677" s="58"/>
    </row>
    <row r="678" spans="10:10" ht="15.75" customHeight="1">
      <c r="J678" s="58"/>
    </row>
    <row r="679" spans="10:10" ht="15.75" customHeight="1">
      <c r="J679" s="58"/>
    </row>
    <row r="680" spans="10:10" ht="15.75" customHeight="1">
      <c r="J680" s="58"/>
    </row>
    <row r="681" spans="10:10" ht="15.75" customHeight="1">
      <c r="J681" s="58"/>
    </row>
    <row r="682" spans="10:10" ht="15.75" customHeight="1">
      <c r="J682" s="58"/>
    </row>
    <row r="683" spans="10:10" ht="15.75" customHeight="1">
      <c r="J683" s="58"/>
    </row>
    <row r="684" spans="10:10" ht="15.75" customHeight="1">
      <c r="J684" s="58"/>
    </row>
    <row r="685" spans="10:10" ht="15.75" customHeight="1">
      <c r="J685" s="58"/>
    </row>
    <row r="686" spans="10:10" ht="15.75" customHeight="1">
      <c r="J686" s="58"/>
    </row>
    <row r="687" spans="10:10" ht="15.75" customHeight="1">
      <c r="J687" s="58"/>
    </row>
    <row r="688" spans="10:10" ht="15.75" customHeight="1">
      <c r="J688" s="58"/>
    </row>
    <row r="689" spans="10:10" ht="15.75" customHeight="1">
      <c r="J689" s="58"/>
    </row>
    <row r="690" spans="10:10" ht="15.75" customHeight="1">
      <c r="J690" s="58"/>
    </row>
    <row r="691" spans="10:10" ht="15.75" customHeight="1">
      <c r="J691" s="58"/>
    </row>
    <row r="692" spans="10:10" ht="15.75" customHeight="1">
      <c r="J692" s="58"/>
    </row>
    <row r="693" spans="10:10" ht="15.75" customHeight="1">
      <c r="J693" s="58"/>
    </row>
    <row r="694" spans="10:10" ht="15.75" customHeight="1">
      <c r="J694" s="58"/>
    </row>
    <row r="695" spans="10:10" ht="15.75" customHeight="1">
      <c r="J695" s="58"/>
    </row>
    <row r="696" spans="10:10" ht="15.75" customHeight="1">
      <c r="J696" s="58"/>
    </row>
    <row r="697" spans="10:10" ht="15.75" customHeight="1">
      <c r="J697" s="58"/>
    </row>
    <row r="698" spans="10:10" ht="15.75" customHeight="1">
      <c r="J698" s="58"/>
    </row>
    <row r="699" spans="10:10" ht="15.75" customHeight="1">
      <c r="J699" s="58"/>
    </row>
    <row r="700" spans="10:10" ht="15.75" customHeight="1">
      <c r="J700" s="58"/>
    </row>
    <row r="701" spans="10:10" ht="15.75" customHeight="1">
      <c r="J701" s="58"/>
    </row>
    <row r="702" spans="10:10" ht="15.75" customHeight="1">
      <c r="J702" s="58"/>
    </row>
    <row r="703" spans="10:10" ht="15.75" customHeight="1">
      <c r="J703" s="58"/>
    </row>
    <row r="704" spans="10:10" ht="15.75" customHeight="1">
      <c r="J704" s="58"/>
    </row>
    <row r="705" spans="10:10" ht="15.75" customHeight="1">
      <c r="J705" s="58"/>
    </row>
    <row r="706" spans="10:10" ht="15.75" customHeight="1">
      <c r="J706" s="58"/>
    </row>
    <row r="707" spans="10:10" ht="15.75" customHeight="1">
      <c r="J707" s="58"/>
    </row>
    <row r="708" spans="10:10" ht="15.75" customHeight="1">
      <c r="J708" s="58"/>
    </row>
    <row r="709" spans="10:10" ht="15.75" customHeight="1">
      <c r="J709" s="58"/>
    </row>
    <row r="710" spans="10:10" ht="15.75" customHeight="1">
      <c r="J710" s="58"/>
    </row>
    <row r="711" spans="10:10" ht="15.75" customHeight="1">
      <c r="J711" s="58"/>
    </row>
    <row r="712" spans="10:10" ht="15.75" customHeight="1">
      <c r="J712" s="58"/>
    </row>
    <row r="713" spans="10:10" ht="15.75" customHeight="1">
      <c r="J713" s="58"/>
    </row>
    <row r="714" spans="10:10" ht="15.75" customHeight="1">
      <c r="J714" s="58"/>
    </row>
    <row r="715" spans="10:10" ht="15.75" customHeight="1">
      <c r="J715" s="58"/>
    </row>
    <row r="716" spans="10:10" ht="15.75" customHeight="1">
      <c r="J716" s="58"/>
    </row>
    <row r="717" spans="10:10" ht="15.75" customHeight="1">
      <c r="J717" s="58"/>
    </row>
    <row r="718" spans="10:10" ht="15.75" customHeight="1">
      <c r="J718" s="58"/>
    </row>
    <row r="719" spans="10:10" ht="15.75" customHeight="1">
      <c r="J719" s="58"/>
    </row>
    <row r="720" spans="10:10" ht="15.75" customHeight="1">
      <c r="J720" s="58"/>
    </row>
    <row r="721" spans="10:10" ht="15.75" customHeight="1">
      <c r="J721" s="58"/>
    </row>
    <row r="722" spans="10:10" ht="15.75" customHeight="1">
      <c r="J722" s="58"/>
    </row>
    <row r="723" spans="10:10" ht="15.75" customHeight="1">
      <c r="J723" s="58"/>
    </row>
    <row r="724" spans="10:10" ht="15.75" customHeight="1">
      <c r="J724" s="58"/>
    </row>
    <row r="725" spans="10:10" ht="15.75" customHeight="1">
      <c r="J725" s="58"/>
    </row>
    <row r="726" spans="10:10" ht="15.75" customHeight="1">
      <c r="J726" s="58"/>
    </row>
    <row r="727" spans="10:10" ht="15.75" customHeight="1">
      <c r="J727" s="58"/>
    </row>
    <row r="728" spans="10:10" ht="15.75" customHeight="1">
      <c r="J728" s="58"/>
    </row>
    <row r="729" spans="10:10" ht="15.75" customHeight="1">
      <c r="J729" s="58"/>
    </row>
    <row r="730" spans="10:10" ht="15.75" customHeight="1">
      <c r="J730" s="58"/>
    </row>
    <row r="731" spans="10:10" ht="15.75" customHeight="1">
      <c r="J731" s="58"/>
    </row>
    <row r="732" spans="10:10" ht="15.75" customHeight="1">
      <c r="J732" s="58"/>
    </row>
    <row r="733" spans="10:10" ht="15.75" customHeight="1">
      <c r="J733" s="58"/>
    </row>
    <row r="734" spans="10:10" ht="15.75" customHeight="1">
      <c r="J734" s="58"/>
    </row>
    <row r="735" spans="10:10" ht="15.75" customHeight="1">
      <c r="J735" s="58"/>
    </row>
    <row r="736" spans="10:10" ht="15.75" customHeight="1">
      <c r="J736" s="58"/>
    </row>
    <row r="737" spans="10:10" ht="15.75" customHeight="1">
      <c r="J737" s="58"/>
    </row>
    <row r="738" spans="10:10" ht="15.75" customHeight="1">
      <c r="J738" s="58"/>
    </row>
    <row r="739" spans="10:10" ht="15.75" customHeight="1">
      <c r="J739" s="58"/>
    </row>
    <row r="740" spans="10:10" ht="15.75" customHeight="1">
      <c r="J740" s="58"/>
    </row>
    <row r="741" spans="10:10" ht="15.75" customHeight="1">
      <c r="J741" s="58"/>
    </row>
    <row r="742" spans="10:10" ht="15.75" customHeight="1">
      <c r="J742" s="58"/>
    </row>
    <row r="743" spans="10:10" ht="15.75" customHeight="1">
      <c r="J743" s="58"/>
    </row>
    <row r="744" spans="10:10" ht="15.75" customHeight="1">
      <c r="J744" s="58"/>
    </row>
    <row r="745" spans="10:10" ht="15.75" customHeight="1">
      <c r="J745" s="58"/>
    </row>
    <row r="746" spans="10:10" ht="15.75" customHeight="1">
      <c r="J746" s="58"/>
    </row>
    <row r="747" spans="10:10" ht="15.75" customHeight="1">
      <c r="J747" s="58"/>
    </row>
    <row r="748" spans="10:10" ht="15.75" customHeight="1">
      <c r="J748" s="58"/>
    </row>
    <row r="749" spans="10:10" ht="15.75" customHeight="1">
      <c r="J749" s="58"/>
    </row>
    <row r="750" spans="10:10" ht="15.75" customHeight="1">
      <c r="J750" s="58"/>
    </row>
    <row r="751" spans="10:10" ht="15.75" customHeight="1">
      <c r="J751" s="58"/>
    </row>
    <row r="752" spans="10:10" ht="15.75" customHeight="1">
      <c r="J752" s="58"/>
    </row>
    <row r="753" spans="10:10" ht="15.75" customHeight="1">
      <c r="J753" s="58"/>
    </row>
    <row r="754" spans="10:10" ht="15.75" customHeight="1">
      <c r="J754" s="58"/>
    </row>
    <row r="755" spans="10:10" ht="15.75" customHeight="1">
      <c r="J755" s="58"/>
    </row>
    <row r="756" spans="10:10" ht="15.75" customHeight="1">
      <c r="J756" s="58"/>
    </row>
    <row r="757" spans="10:10" ht="15.75" customHeight="1">
      <c r="J757" s="58"/>
    </row>
    <row r="758" spans="10:10" ht="15.75" customHeight="1">
      <c r="J758" s="58"/>
    </row>
    <row r="759" spans="10:10" ht="15.75" customHeight="1">
      <c r="J759" s="58"/>
    </row>
    <row r="760" spans="10:10" ht="15.75" customHeight="1">
      <c r="J760" s="58"/>
    </row>
    <row r="761" spans="10:10" ht="15.75" customHeight="1">
      <c r="J761" s="58"/>
    </row>
    <row r="762" spans="10:10" ht="15.75" customHeight="1">
      <c r="J762" s="58"/>
    </row>
    <row r="763" spans="10:10" ht="15.75" customHeight="1">
      <c r="J763" s="58"/>
    </row>
    <row r="764" spans="10:10" ht="15.75" customHeight="1">
      <c r="J764" s="58"/>
    </row>
    <row r="765" spans="10:10" ht="15.75" customHeight="1">
      <c r="J765" s="58"/>
    </row>
    <row r="766" spans="10:10" ht="15.75" customHeight="1">
      <c r="J766" s="58"/>
    </row>
    <row r="767" spans="10:10" ht="15.75" customHeight="1">
      <c r="J767" s="58"/>
    </row>
    <row r="768" spans="10:10" ht="15.75" customHeight="1">
      <c r="J768" s="58"/>
    </row>
    <row r="769" spans="10:10" ht="15.75" customHeight="1">
      <c r="J769" s="58"/>
    </row>
    <row r="770" spans="10:10" ht="15.75" customHeight="1">
      <c r="J770" s="58"/>
    </row>
    <row r="771" spans="10:10" ht="15.75" customHeight="1">
      <c r="J771" s="58"/>
    </row>
    <row r="772" spans="10:10" ht="15.75" customHeight="1">
      <c r="J772" s="58"/>
    </row>
    <row r="773" spans="10:10" ht="15.75" customHeight="1">
      <c r="J773" s="58"/>
    </row>
    <row r="774" spans="10:10" ht="15.75" customHeight="1">
      <c r="J774" s="58"/>
    </row>
    <row r="775" spans="10:10" ht="15.75" customHeight="1">
      <c r="J775" s="58"/>
    </row>
    <row r="776" spans="10:10" ht="15.75" customHeight="1">
      <c r="J776" s="58"/>
    </row>
    <row r="777" spans="10:10" ht="15.75" customHeight="1">
      <c r="J777" s="58"/>
    </row>
    <row r="778" spans="10:10" ht="15.75" customHeight="1">
      <c r="J778" s="58"/>
    </row>
    <row r="779" spans="10:10" ht="15.75" customHeight="1">
      <c r="J779" s="58"/>
    </row>
    <row r="780" spans="10:10" ht="15.75" customHeight="1">
      <c r="J780" s="58"/>
    </row>
    <row r="781" spans="10:10" ht="15.75" customHeight="1">
      <c r="J781" s="58"/>
    </row>
    <row r="782" spans="10:10" ht="15.75" customHeight="1">
      <c r="J782" s="58"/>
    </row>
    <row r="783" spans="10:10" ht="15.75" customHeight="1">
      <c r="J783" s="58"/>
    </row>
    <row r="784" spans="10:10" ht="15.75" customHeight="1">
      <c r="J784" s="58"/>
    </row>
    <row r="785" spans="10:10" ht="15.75" customHeight="1">
      <c r="J785" s="58"/>
    </row>
    <row r="786" spans="10:10" ht="15.75" customHeight="1">
      <c r="J786" s="58"/>
    </row>
    <row r="787" spans="10:10" ht="15.75" customHeight="1">
      <c r="J787" s="58"/>
    </row>
    <row r="788" spans="10:10" ht="15.75" customHeight="1">
      <c r="J788" s="58"/>
    </row>
    <row r="789" spans="10:10" ht="15.75" customHeight="1">
      <c r="J789" s="58"/>
    </row>
    <row r="790" spans="10:10" ht="15.75" customHeight="1">
      <c r="J790" s="58"/>
    </row>
    <row r="791" spans="10:10" ht="15.75" customHeight="1">
      <c r="J791" s="58"/>
    </row>
    <row r="792" spans="10:10" ht="15.75" customHeight="1">
      <c r="J792" s="58"/>
    </row>
    <row r="793" spans="10:10" ht="15.75" customHeight="1">
      <c r="J793" s="58"/>
    </row>
    <row r="794" spans="10:10" ht="15.75" customHeight="1">
      <c r="J794" s="58"/>
    </row>
    <row r="795" spans="10:10" ht="15.75" customHeight="1">
      <c r="J795" s="58"/>
    </row>
    <row r="796" spans="10:10" ht="15.75" customHeight="1">
      <c r="J796" s="58"/>
    </row>
    <row r="797" spans="10:10" ht="15.75" customHeight="1">
      <c r="J797" s="58"/>
    </row>
    <row r="798" spans="10:10" ht="15.75" customHeight="1">
      <c r="J798" s="58"/>
    </row>
    <row r="799" spans="10:10" ht="15.75" customHeight="1">
      <c r="J799" s="58"/>
    </row>
    <row r="800" spans="10:10" ht="15.75" customHeight="1">
      <c r="J800" s="58"/>
    </row>
    <row r="801" spans="10:10" ht="15.75" customHeight="1">
      <c r="J801" s="58"/>
    </row>
    <row r="802" spans="10:10" ht="15.75" customHeight="1">
      <c r="J802" s="58"/>
    </row>
    <row r="803" spans="10:10" ht="15.75" customHeight="1">
      <c r="J803" s="58"/>
    </row>
    <row r="804" spans="10:10" ht="15.75" customHeight="1">
      <c r="J804" s="58"/>
    </row>
    <row r="805" spans="10:10" ht="15.75" customHeight="1">
      <c r="J805" s="58"/>
    </row>
    <row r="806" spans="10:10" ht="15.75" customHeight="1">
      <c r="J806" s="58"/>
    </row>
    <row r="807" spans="10:10" ht="15.75" customHeight="1">
      <c r="J807" s="58"/>
    </row>
    <row r="808" spans="10:10" ht="15.75" customHeight="1">
      <c r="J808" s="58"/>
    </row>
    <row r="809" spans="10:10" ht="15.75" customHeight="1">
      <c r="J809" s="58"/>
    </row>
    <row r="810" spans="10:10" ht="15.75" customHeight="1">
      <c r="J810" s="58"/>
    </row>
    <row r="811" spans="10:10" ht="15.75" customHeight="1">
      <c r="J811" s="58"/>
    </row>
    <row r="812" spans="10:10" ht="15.75" customHeight="1">
      <c r="J812" s="58"/>
    </row>
    <row r="813" spans="10:10" ht="15.75" customHeight="1">
      <c r="J813" s="58"/>
    </row>
    <row r="814" spans="10:10" ht="15.75" customHeight="1">
      <c r="J814" s="58"/>
    </row>
    <row r="815" spans="10:10" ht="15.75" customHeight="1">
      <c r="J815" s="58"/>
    </row>
    <row r="816" spans="10:10" ht="15.75" customHeight="1">
      <c r="J816" s="58"/>
    </row>
    <row r="817" spans="10:10" ht="15.75" customHeight="1">
      <c r="J817" s="58"/>
    </row>
    <row r="818" spans="10:10" ht="15.75" customHeight="1">
      <c r="J818" s="58"/>
    </row>
    <row r="819" spans="10:10" ht="15.75" customHeight="1">
      <c r="J819" s="58"/>
    </row>
    <row r="820" spans="10:10" ht="15.75" customHeight="1">
      <c r="J820" s="58"/>
    </row>
    <row r="821" spans="10:10" ht="15.75" customHeight="1">
      <c r="J821" s="58"/>
    </row>
    <row r="822" spans="10:10" ht="15.75" customHeight="1">
      <c r="J822" s="58"/>
    </row>
    <row r="823" spans="10:10" ht="15.75" customHeight="1">
      <c r="J823" s="58"/>
    </row>
    <row r="824" spans="10:10" ht="15.75" customHeight="1">
      <c r="J824" s="58"/>
    </row>
    <row r="825" spans="10:10" ht="15.75" customHeight="1">
      <c r="J825" s="58"/>
    </row>
    <row r="826" spans="10:10" ht="15.75" customHeight="1">
      <c r="J826" s="58"/>
    </row>
    <row r="827" spans="10:10" ht="15.75" customHeight="1">
      <c r="J827" s="58"/>
    </row>
    <row r="828" spans="10:10" ht="15.75" customHeight="1">
      <c r="J828" s="58"/>
    </row>
    <row r="829" spans="10:10" ht="15.75" customHeight="1">
      <c r="J829" s="58"/>
    </row>
    <row r="830" spans="10:10" ht="15.75" customHeight="1">
      <c r="J830" s="58"/>
    </row>
    <row r="831" spans="10:10" ht="15.75" customHeight="1">
      <c r="J831" s="58"/>
    </row>
    <row r="832" spans="10:10" ht="15.75" customHeight="1">
      <c r="J832" s="58"/>
    </row>
    <row r="833" spans="10:10" ht="15.75" customHeight="1">
      <c r="J833" s="58"/>
    </row>
    <row r="834" spans="10:10" ht="15.75" customHeight="1">
      <c r="J834" s="58"/>
    </row>
    <row r="835" spans="10:10" ht="15.75" customHeight="1">
      <c r="J835" s="58"/>
    </row>
    <row r="836" spans="10:10" ht="15.75" customHeight="1">
      <c r="J836" s="58"/>
    </row>
    <row r="837" spans="10:10" ht="15.75" customHeight="1">
      <c r="J837" s="58"/>
    </row>
    <row r="838" spans="10:10" ht="15.75" customHeight="1">
      <c r="J838" s="58"/>
    </row>
    <row r="839" spans="10:10" ht="15.75" customHeight="1">
      <c r="J839" s="58"/>
    </row>
    <row r="840" spans="10:10" ht="15.75" customHeight="1">
      <c r="J840" s="58"/>
    </row>
    <row r="841" spans="10:10" ht="15.75" customHeight="1">
      <c r="J841" s="58"/>
    </row>
    <row r="842" spans="10:10" ht="15.75" customHeight="1">
      <c r="J842" s="58"/>
    </row>
    <row r="843" spans="10:10" ht="15.75" customHeight="1">
      <c r="J843" s="58"/>
    </row>
    <row r="844" spans="10:10" ht="15.75" customHeight="1">
      <c r="J844" s="58"/>
    </row>
    <row r="845" spans="10:10" ht="15.75" customHeight="1">
      <c r="J845" s="58"/>
    </row>
    <row r="846" spans="10:10" ht="15.75" customHeight="1">
      <c r="J846" s="58"/>
    </row>
    <row r="847" spans="10:10" ht="15.75" customHeight="1">
      <c r="J847" s="58"/>
    </row>
    <row r="848" spans="10:10" ht="15.75" customHeight="1">
      <c r="J848" s="58"/>
    </row>
    <row r="849" spans="10:10" ht="15.75" customHeight="1">
      <c r="J849" s="58"/>
    </row>
    <row r="850" spans="10:10" ht="15.75" customHeight="1">
      <c r="J850" s="58"/>
    </row>
    <row r="851" spans="10:10" ht="15.75" customHeight="1">
      <c r="J851" s="58"/>
    </row>
    <row r="852" spans="10:10" ht="15.75" customHeight="1">
      <c r="J852" s="58"/>
    </row>
    <row r="853" spans="10:10" ht="15.75" customHeight="1">
      <c r="J853" s="58"/>
    </row>
    <row r="854" spans="10:10" ht="15.75" customHeight="1">
      <c r="J854" s="58"/>
    </row>
    <row r="855" spans="10:10" ht="15.75" customHeight="1">
      <c r="J855" s="58"/>
    </row>
    <row r="856" spans="10:10" ht="15.75" customHeight="1">
      <c r="J856" s="58"/>
    </row>
    <row r="857" spans="10:10" ht="15.75" customHeight="1">
      <c r="J857" s="58"/>
    </row>
    <row r="858" spans="10:10" ht="15.75" customHeight="1">
      <c r="J858" s="58"/>
    </row>
    <row r="859" spans="10:10" ht="15.75" customHeight="1">
      <c r="J859" s="58"/>
    </row>
    <row r="860" spans="10:10" ht="15.75" customHeight="1">
      <c r="J860" s="58"/>
    </row>
    <row r="861" spans="10:10" ht="15.75" customHeight="1">
      <c r="J861" s="58"/>
    </row>
    <row r="862" spans="10:10" ht="15.75" customHeight="1">
      <c r="J862" s="58"/>
    </row>
    <row r="863" spans="10:10" ht="15.75" customHeight="1">
      <c r="J863" s="58"/>
    </row>
    <row r="864" spans="10:10" ht="15.75" customHeight="1">
      <c r="J864" s="58"/>
    </row>
    <row r="865" spans="10:10" ht="15.75" customHeight="1">
      <c r="J865" s="58"/>
    </row>
    <row r="866" spans="10:10" ht="15.75" customHeight="1">
      <c r="J866" s="58"/>
    </row>
    <row r="867" spans="10:10" ht="15.75" customHeight="1">
      <c r="J867" s="58"/>
    </row>
    <row r="868" spans="10:10" ht="15.75" customHeight="1">
      <c r="J868" s="58"/>
    </row>
    <row r="869" spans="10:10" ht="15.75" customHeight="1">
      <c r="J869" s="58"/>
    </row>
    <row r="870" spans="10:10" ht="15.75" customHeight="1">
      <c r="J870" s="58"/>
    </row>
    <row r="871" spans="10:10" ht="15.75" customHeight="1">
      <c r="J871" s="58"/>
    </row>
    <row r="872" spans="10:10" ht="15.75" customHeight="1">
      <c r="J872" s="58"/>
    </row>
    <row r="873" spans="10:10" ht="15.75" customHeight="1">
      <c r="J873" s="58"/>
    </row>
    <row r="874" spans="10:10" ht="15.75" customHeight="1">
      <c r="J874" s="58"/>
    </row>
    <row r="875" spans="10:10" ht="15.75" customHeight="1">
      <c r="J875" s="58"/>
    </row>
    <row r="876" spans="10:10" ht="15.75" customHeight="1">
      <c r="J876" s="58"/>
    </row>
    <row r="877" spans="10:10" ht="15.75" customHeight="1">
      <c r="J877" s="58"/>
    </row>
    <row r="878" spans="10:10" ht="15.75" customHeight="1">
      <c r="J878" s="58"/>
    </row>
    <row r="879" spans="10:10" ht="15.75" customHeight="1">
      <c r="J879" s="58"/>
    </row>
    <row r="880" spans="10:10" ht="15.75" customHeight="1">
      <c r="J880" s="58"/>
    </row>
    <row r="881" spans="10:10" ht="15.75" customHeight="1">
      <c r="J881" s="58"/>
    </row>
    <row r="882" spans="10:10" ht="15.75" customHeight="1">
      <c r="J882" s="58"/>
    </row>
    <row r="883" spans="10:10" ht="15.75" customHeight="1">
      <c r="J883" s="58"/>
    </row>
    <row r="884" spans="10:10" ht="15.75" customHeight="1">
      <c r="J884" s="58"/>
    </row>
    <row r="885" spans="10:10" ht="15.75" customHeight="1">
      <c r="J885" s="58"/>
    </row>
    <row r="886" spans="10:10" ht="15.75" customHeight="1">
      <c r="J886" s="58"/>
    </row>
    <row r="887" spans="10:10" ht="15.75" customHeight="1">
      <c r="J887" s="58"/>
    </row>
    <row r="888" spans="10:10" ht="15.75" customHeight="1">
      <c r="J888" s="58"/>
    </row>
    <row r="889" spans="10:10" ht="15.75" customHeight="1">
      <c r="J889" s="58"/>
    </row>
    <row r="890" spans="10:10" ht="15.75" customHeight="1">
      <c r="J890" s="58"/>
    </row>
    <row r="891" spans="10:10" ht="15.75" customHeight="1">
      <c r="J891" s="58"/>
    </row>
    <row r="892" spans="10:10" ht="15.75" customHeight="1">
      <c r="J892" s="58"/>
    </row>
    <row r="893" spans="10:10" ht="15.75" customHeight="1">
      <c r="J893" s="58"/>
    </row>
    <row r="894" spans="10:10" ht="15.75" customHeight="1">
      <c r="J894" s="58"/>
    </row>
    <row r="895" spans="10:10" ht="15.75" customHeight="1">
      <c r="J895" s="58"/>
    </row>
    <row r="896" spans="10:10" ht="15.75" customHeight="1">
      <c r="J896" s="58"/>
    </row>
    <row r="897" spans="10:10" ht="15.75" customHeight="1">
      <c r="J897" s="58"/>
    </row>
    <row r="898" spans="10:10" ht="15.75" customHeight="1">
      <c r="J898" s="58"/>
    </row>
    <row r="899" spans="10:10" ht="15.75" customHeight="1">
      <c r="J899" s="58"/>
    </row>
    <row r="900" spans="10:10" ht="15.75" customHeight="1">
      <c r="J900" s="58"/>
    </row>
    <row r="901" spans="10:10" ht="15.75" customHeight="1">
      <c r="J901" s="58"/>
    </row>
    <row r="902" spans="10:10" ht="15.75" customHeight="1">
      <c r="J902" s="58"/>
    </row>
    <row r="903" spans="10:10" ht="15.75" customHeight="1">
      <c r="J903" s="58"/>
    </row>
    <row r="904" spans="10:10" ht="15.75" customHeight="1">
      <c r="J904" s="58"/>
    </row>
    <row r="905" spans="10:10" ht="15.75" customHeight="1">
      <c r="J905" s="58"/>
    </row>
    <row r="906" spans="10:10" ht="15.75" customHeight="1">
      <c r="J906" s="58"/>
    </row>
    <row r="907" spans="10:10" ht="15.75" customHeight="1">
      <c r="J907" s="58"/>
    </row>
    <row r="908" spans="10:10" ht="15.75" customHeight="1">
      <c r="J908" s="58"/>
    </row>
    <row r="909" spans="10:10" ht="15.75" customHeight="1">
      <c r="J909" s="58"/>
    </row>
    <row r="910" spans="10:10" ht="15.75" customHeight="1">
      <c r="J910" s="58"/>
    </row>
    <row r="911" spans="10:10" ht="15.75" customHeight="1">
      <c r="J911" s="58"/>
    </row>
    <row r="912" spans="10:10" ht="15.75" customHeight="1">
      <c r="J912" s="58"/>
    </row>
    <row r="913" spans="10:10" ht="15.75" customHeight="1">
      <c r="J913" s="58"/>
    </row>
    <row r="914" spans="10:10" ht="15.75" customHeight="1">
      <c r="J914" s="58"/>
    </row>
    <row r="915" spans="10:10" ht="15.75" customHeight="1">
      <c r="J915" s="58"/>
    </row>
    <row r="916" spans="10:10" ht="15.75" customHeight="1">
      <c r="J916" s="58"/>
    </row>
    <row r="917" spans="10:10" ht="15.75" customHeight="1">
      <c r="J917" s="58"/>
    </row>
    <row r="918" spans="10:10" ht="15.75" customHeight="1">
      <c r="J918" s="58"/>
    </row>
    <row r="919" spans="10:10" ht="15.75" customHeight="1">
      <c r="J919" s="58"/>
    </row>
    <row r="920" spans="10:10" ht="15.75" customHeight="1">
      <c r="J920" s="58"/>
    </row>
    <row r="921" spans="10:10" ht="15.75" customHeight="1">
      <c r="J921" s="58"/>
    </row>
    <row r="922" spans="10:10" ht="15.75" customHeight="1">
      <c r="J922" s="58"/>
    </row>
    <row r="923" spans="10:10" ht="15.75" customHeight="1">
      <c r="J923" s="58"/>
    </row>
    <row r="924" spans="10:10" ht="15.75" customHeight="1">
      <c r="J924" s="58"/>
    </row>
    <row r="925" spans="10:10" ht="15.75" customHeight="1">
      <c r="J925" s="58"/>
    </row>
    <row r="926" spans="10:10" ht="15.75" customHeight="1">
      <c r="J926" s="58"/>
    </row>
    <row r="927" spans="10:10" ht="15.75" customHeight="1">
      <c r="J927" s="58"/>
    </row>
    <row r="928" spans="10:10" ht="15.75" customHeight="1">
      <c r="J928" s="58"/>
    </row>
    <row r="929" spans="10:10" ht="15.75" customHeight="1">
      <c r="J929" s="58"/>
    </row>
    <row r="930" spans="10:10" ht="15.75" customHeight="1">
      <c r="J930" s="58"/>
    </row>
    <row r="931" spans="10:10" ht="15.75" customHeight="1">
      <c r="J931" s="58"/>
    </row>
    <row r="932" spans="10:10" ht="15.75" customHeight="1">
      <c r="J932" s="58"/>
    </row>
    <row r="933" spans="10:10" ht="15.75" customHeight="1">
      <c r="J933" s="58"/>
    </row>
    <row r="934" spans="10:10" ht="15.75" customHeight="1">
      <c r="J934" s="58"/>
    </row>
    <row r="935" spans="10:10" ht="15.75" customHeight="1">
      <c r="J935" s="58"/>
    </row>
    <row r="936" spans="10:10" ht="15.75" customHeight="1">
      <c r="J936" s="58"/>
    </row>
    <row r="937" spans="10:10" ht="15.75" customHeight="1">
      <c r="J937" s="58"/>
    </row>
    <row r="938" spans="10:10" ht="15.75" customHeight="1">
      <c r="J938" s="58"/>
    </row>
    <row r="939" spans="10:10" ht="15.75" customHeight="1">
      <c r="J939" s="58"/>
    </row>
    <row r="940" spans="10:10" ht="15.75" customHeight="1">
      <c r="J940" s="58"/>
    </row>
    <row r="941" spans="10:10" ht="15.75" customHeight="1">
      <c r="J941" s="58"/>
    </row>
    <row r="942" spans="10:10" ht="15.75" customHeight="1">
      <c r="J942" s="58"/>
    </row>
    <row r="943" spans="10:10" ht="15.75" customHeight="1">
      <c r="J943" s="58"/>
    </row>
    <row r="944" spans="10:10" ht="15.75" customHeight="1">
      <c r="J944" s="58"/>
    </row>
    <row r="945" spans="10:10" ht="15.75" customHeight="1">
      <c r="J945" s="58"/>
    </row>
    <row r="946" spans="10:10" ht="15.75" customHeight="1">
      <c r="J946" s="58"/>
    </row>
    <row r="947" spans="10:10" ht="15.75" customHeight="1">
      <c r="J947" s="58"/>
    </row>
    <row r="948" spans="10:10" ht="15.75" customHeight="1">
      <c r="J948" s="58"/>
    </row>
    <row r="949" spans="10:10" ht="15.75" customHeight="1">
      <c r="J949" s="58"/>
    </row>
    <row r="950" spans="10:10" ht="15.75" customHeight="1">
      <c r="J950" s="58"/>
    </row>
    <row r="951" spans="10:10" ht="15.75" customHeight="1">
      <c r="J951" s="58"/>
    </row>
    <row r="952" spans="10:10" ht="15.75" customHeight="1">
      <c r="J952" s="58"/>
    </row>
    <row r="953" spans="10:10" ht="15.75" customHeight="1">
      <c r="J953" s="58"/>
    </row>
    <row r="954" spans="10:10" ht="15.75" customHeight="1">
      <c r="J954" s="58"/>
    </row>
    <row r="955" spans="10:10" ht="15.75" customHeight="1">
      <c r="J955" s="58"/>
    </row>
    <row r="956" spans="10:10" ht="15.75" customHeight="1">
      <c r="J956" s="58"/>
    </row>
    <row r="957" spans="10:10" ht="15.75" customHeight="1">
      <c r="J957" s="58"/>
    </row>
    <row r="958" spans="10:10" ht="15.75" customHeight="1">
      <c r="J958" s="58"/>
    </row>
    <row r="959" spans="10:10" ht="15.75" customHeight="1">
      <c r="J959" s="58"/>
    </row>
    <row r="960" spans="10:10" ht="15.75" customHeight="1">
      <c r="J960" s="58"/>
    </row>
    <row r="961" spans="10:10" ht="15.75" customHeight="1">
      <c r="J961" s="58"/>
    </row>
    <row r="962" spans="10:10" ht="15.75" customHeight="1">
      <c r="J962" s="58"/>
    </row>
    <row r="963" spans="10:10" ht="15.75" customHeight="1">
      <c r="J963" s="58"/>
    </row>
    <row r="964" spans="10:10" ht="15.75" customHeight="1">
      <c r="J964" s="58"/>
    </row>
    <row r="965" spans="10:10" ht="15.75" customHeight="1">
      <c r="J965" s="58"/>
    </row>
    <row r="966" spans="10:10" ht="15.75" customHeight="1">
      <c r="J966" s="58"/>
    </row>
    <row r="967" spans="10:10" ht="15.75" customHeight="1">
      <c r="J967" s="58"/>
    </row>
    <row r="968" spans="10:10" ht="15.75" customHeight="1">
      <c r="J968" s="58"/>
    </row>
    <row r="969" spans="10:10" ht="15.75" customHeight="1">
      <c r="J969" s="58"/>
    </row>
    <row r="970" spans="10:10" ht="15.75" customHeight="1">
      <c r="J970" s="58"/>
    </row>
    <row r="971" spans="10:10" ht="15.75" customHeight="1">
      <c r="J971" s="58"/>
    </row>
    <row r="972" spans="10:10" ht="15.75" customHeight="1">
      <c r="J972" s="58"/>
    </row>
    <row r="973" spans="10:10" ht="15.75" customHeight="1">
      <c r="J973" s="58"/>
    </row>
    <row r="974" spans="10:10" ht="15.75" customHeight="1">
      <c r="J974" s="58"/>
    </row>
    <row r="975" spans="10:10" ht="15.75" customHeight="1">
      <c r="J975" s="58"/>
    </row>
    <row r="976" spans="10:10" ht="15.75" customHeight="1">
      <c r="J976" s="58"/>
    </row>
    <row r="977" spans="10:10" ht="15.75" customHeight="1">
      <c r="J977" s="58"/>
    </row>
    <row r="978" spans="10:10" ht="15.75" customHeight="1">
      <c r="J978" s="58"/>
    </row>
    <row r="979" spans="10:10" ht="15.75" customHeight="1">
      <c r="J979" s="58"/>
    </row>
    <row r="980" spans="10:10" ht="15.75" customHeight="1">
      <c r="J980" s="58"/>
    </row>
    <row r="981" spans="10:10" ht="15.75" customHeight="1">
      <c r="J981" s="58"/>
    </row>
    <row r="982" spans="10:10" ht="15.75" customHeight="1">
      <c r="J982" s="58"/>
    </row>
    <row r="983" spans="10:10" ht="15.75" customHeight="1">
      <c r="J983" s="58"/>
    </row>
    <row r="984" spans="10:10" ht="15.75" customHeight="1">
      <c r="J984" s="58"/>
    </row>
    <row r="985" spans="10:10" ht="15.75" customHeight="1">
      <c r="J985" s="58"/>
    </row>
    <row r="986" spans="10:10" ht="15.75" customHeight="1">
      <c r="J986" s="58"/>
    </row>
    <row r="987" spans="10:10" ht="15.75" customHeight="1">
      <c r="J987" s="58"/>
    </row>
    <row r="988" spans="10:10" ht="15.75" customHeight="1">
      <c r="J988" s="58"/>
    </row>
    <row r="989" spans="10:10" ht="15.75" customHeight="1">
      <c r="J989" s="58"/>
    </row>
    <row r="990" spans="10:10" ht="15.75" customHeight="1">
      <c r="J990" s="58"/>
    </row>
    <row r="991" spans="10:10" ht="15.75" customHeight="1">
      <c r="J991" s="58"/>
    </row>
    <row r="992" spans="10:10" ht="15.75" customHeight="1">
      <c r="J992" s="58"/>
    </row>
    <row r="993" spans="10:10" ht="15.75" customHeight="1">
      <c r="J993" s="58"/>
    </row>
    <row r="994" spans="10:10" ht="15.75" customHeight="1">
      <c r="J994" s="58"/>
    </row>
    <row r="995" spans="10:10" ht="15.75" customHeight="1">
      <c r="J995" s="58"/>
    </row>
    <row r="996" spans="10:10" ht="15.75" customHeight="1">
      <c r="J996" s="58"/>
    </row>
    <row r="997" spans="10:10" ht="15.75" customHeight="1">
      <c r="J997" s="58"/>
    </row>
    <row r="998" spans="10:10" ht="15.75" customHeight="1">
      <c r="J998" s="58"/>
    </row>
    <row r="999" spans="10:10" ht="15.75" customHeight="1">
      <c r="J999" s="58"/>
    </row>
    <row r="1000" spans="10:10" ht="15.75" customHeight="1">
      <c r="J1000" s="58"/>
    </row>
    <row r="1001" spans="10:10" ht="15.75" customHeight="1">
      <c r="J1001" s="58"/>
    </row>
    <row r="1002" spans="10:10" ht="15.75" customHeight="1">
      <c r="J1002" s="58"/>
    </row>
    <row r="1003" spans="10:10" ht="15.75" customHeight="1">
      <c r="J1003" s="58"/>
    </row>
    <row r="1004" spans="10:10" ht="15.75" customHeight="1">
      <c r="J1004" s="58"/>
    </row>
    <row r="1005" spans="10:10" ht="15.75" customHeight="1">
      <c r="J1005" s="58"/>
    </row>
    <row r="1006" spans="10:10" ht="15.75" customHeight="1">
      <c r="J1006" s="58"/>
    </row>
    <row r="1007" spans="10:10" ht="15.75" customHeight="1">
      <c r="J1007" s="58"/>
    </row>
    <row r="1008" spans="10:10" ht="15.75" customHeight="1">
      <c r="J1008" s="58"/>
    </row>
    <row r="1009" spans="10:10" ht="15.75" customHeight="1">
      <c r="J1009" s="58"/>
    </row>
    <row r="1010" spans="10:10" ht="15.75" customHeight="1">
      <c r="J1010" s="58"/>
    </row>
    <row r="1011" spans="10:10" ht="15.75" customHeight="1">
      <c r="J1011" s="58"/>
    </row>
    <row r="1012" spans="10:10" ht="15.75" customHeight="1">
      <c r="J1012" s="58"/>
    </row>
    <row r="1013" spans="10:10" ht="15.75" customHeight="1">
      <c r="J1013" s="58"/>
    </row>
    <row r="1014" spans="10:10" ht="15.75" customHeight="1">
      <c r="J1014" s="58"/>
    </row>
    <row r="1015" spans="10:10" ht="15.75" customHeight="1">
      <c r="J1015" s="58"/>
    </row>
    <row r="1016" spans="10:10" ht="15.75" customHeight="1">
      <c r="J1016" s="58"/>
    </row>
    <row r="1017" spans="10:10" ht="15.75" customHeight="1">
      <c r="J1017" s="58"/>
    </row>
    <row r="1018" spans="10:10" ht="15.75" customHeight="1">
      <c r="J1018" s="58"/>
    </row>
    <row r="1019" spans="10:10" ht="15.75" customHeight="1">
      <c r="J1019" s="58"/>
    </row>
    <row r="1020" spans="10:10" ht="15.75" customHeight="1">
      <c r="J1020" s="58"/>
    </row>
    <row r="1021" spans="10:10" ht="15.75" customHeight="1">
      <c r="J1021" s="58"/>
    </row>
    <row r="1022" spans="10:10" ht="15.75" customHeight="1">
      <c r="J1022" s="58"/>
    </row>
    <row r="1023" spans="10:10" ht="15.75" customHeight="1">
      <c r="J1023" s="58"/>
    </row>
    <row r="1024" spans="10:10" ht="15.75" customHeight="1">
      <c r="J1024" s="58"/>
    </row>
    <row r="1025" spans="10:10" ht="15.75" customHeight="1">
      <c r="J1025" s="58"/>
    </row>
    <row r="1026" spans="10:10" ht="15.75" customHeight="1">
      <c r="J1026" s="58"/>
    </row>
    <row r="1027" spans="10:10" ht="15.75" customHeight="1">
      <c r="J1027" s="58"/>
    </row>
    <row r="1028" spans="10:10" ht="15.75" customHeight="1">
      <c r="J1028" s="58"/>
    </row>
    <row r="1029" spans="10:10" ht="15.75" customHeight="1">
      <c r="J1029" s="58"/>
    </row>
    <row r="1030" spans="10:10" ht="15.75" customHeight="1">
      <c r="J1030" s="58"/>
    </row>
    <row r="1031" spans="10:10" ht="15.75" customHeight="1">
      <c r="J1031" s="58"/>
    </row>
    <row r="1032" spans="10:10" ht="15.75" customHeight="1">
      <c r="J1032" s="58"/>
    </row>
    <row r="1033" spans="10:10" ht="15.75" customHeight="1">
      <c r="J1033" s="58"/>
    </row>
    <row r="1034" spans="10:10" ht="15.75" customHeight="1">
      <c r="J1034" s="58"/>
    </row>
    <row r="1035" spans="10:10" ht="15.75" customHeight="1">
      <c r="J1035" s="58"/>
    </row>
    <row r="1036" spans="10:10" ht="15.75" customHeight="1">
      <c r="J1036" s="58"/>
    </row>
    <row r="1037" spans="10:10" ht="15.75" customHeight="1">
      <c r="J1037" s="58"/>
    </row>
    <row r="1038" spans="10:10" ht="15.75" customHeight="1">
      <c r="J1038" s="58"/>
    </row>
    <row r="1039" spans="10:10" ht="15.75" customHeight="1">
      <c r="J1039" s="58"/>
    </row>
    <row r="1040" spans="10:10" ht="15.75" customHeight="1">
      <c r="J1040" s="58"/>
    </row>
    <row r="1041" spans="10:10" ht="15.75" customHeight="1">
      <c r="J1041" s="58"/>
    </row>
    <row r="1042" spans="10:10" ht="15.75" customHeight="1">
      <c r="J1042" s="58"/>
    </row>
    <row r="1043" spans="10:10" ht="15.75" customHeight="1">
      <c r="J1043" s="58"/>
    </row>
    <row r="1044" spans="10:10" ht="15.75" customHeight="1">
      <c r="J1044" s="58"/>
    </row>
    <row r="1045" spans="10:10" ht="15.75" customHeight="1">
      <c r="J1045" s="58"/>
    </row>
    <row r="1046" spans="10:10" ht="15.75" customHeight="1">
      <c r="J1046" s="58"/>
    </row>
    <row r="1047" spans="10:10" ht="15.75" customHeight="1">
      <c r="J1047" s="58"/>
    </row>
    <row r="1048" spans="10:10" ht="15.75" customHeight="1">
      <c r="J1048" s="58"/>
    </row>
    <row r="1049" spans="10:10" ht="15.75" customHeight="1">
      <c r="J1049" s="58"/>
    </row>
    <row r="1050" spans="10:10" ht="15.75" customHeight="1">
      <c r="J1050" s="58"/>
    </row>
    <row r="1051" spans="10:10" ht="15.75" customHeight="1">
      <c r="J1051" s="58"/>
    </row>
    <row r="1052" spans="10:10" ht="15.75" customHeight="1">
      <c r="J1052" s="58"/>
    </row>
    <row r="1053" spans="10:10" ht="15.75" customHeight="1">
      <c r="J1053" s="58"/>
    </row>
    <row r="1054" spans="10:10" ht="15.75" customHeight="1">
      <c r="J1054" s="58"/>
    </row>
    <row r="1055" spans="10:10" ht="15.75" customHeight="1">
      <c r="J1055" s="58"/>
    </row>
    <row r="1056" spans="10:10" ht="15.75" customHeight="1">
      <c r="J1056" s="58"/>
    </row>
    <row r="1057" spans="10:10" ht="15.75" customHeight="1">
      <c r="J1057" s="58"/>
    </row>
    <row r="1058" spans="10:10" ht="15.75" customHeight="1">
      <c r="J1058" s="58"/>
    </row>
    <row r="1059" spans="10:10" ht="15.75" customHeight="1">
      <c r="J1059" s="58"/>
    </row>
    <row r="1060" spans="10:10" ht="15.75" customHeight="1">
      <c r="J1060" s="58"/>
    </row>
    <row r="1061" spans="10:10" ht="15.75" customHeight="1">
      <c r="J1061" s="58"/>
    </row>
    <row r="1062" spans="10:10" ht="15.75" customHeight="1">
      <c r="J1062" s="58"/>
    </row>
    <row r="1063" spans="10:10" ht="15.75" customHeight="1">
      <c r="J1063" s="58"/>
    </row>
    <row r="1064" spans="10:10" ht="15.75" customHeight="1">
      <c r="J1064" s="58"/>
    </row>
    <row r="1065" spans="10:10" ht="15.75" customHeight="1">
      <c r="J1065" s="58"/>
    </row>
    <row r="1066" spans="10:10" ht="15.75" customHeight="1">
      <c r="J1066" s="58"/>
    </row>
    <row r="1067" spans="10:10" ht="15.75" customHeight="1">
      <c r="J1067" s="58"/>
    </row>
    <row r="1068" spans="10:10" ht="15.75" customHeight="1">
      <c r="J1068" s="58"/>
    </row>
    <row r="1069" spans="10:10" ht="15.75" customHeight="1">
      <c r="J1069" s="58"/>
    </row>
    <row r="1070" spans="10:10" ht="15.75" customHeight="1">
      <c r="J1070" s="58"/>
    </row>
    <row r="1071" spans="10:10" ht="15.75" customHeight="1">
      <c r="J1071" s="58"/>
    </row>
    <row r="1072" spans="10:10" ht="15.75" customHeight="1">
      <c r="J1072" s="58"/>
    </row>
    <row r="1073" spans="10:10" ht="15.75" customHeight="1">
      <c r="J1073" s="58"/>
    </row>
    <row r="1074" spans="10:10" ht="15.75" customHeight="1">
      <c r="J1074" s="58"/>
    </row>
    <row r="1075" spans="10:10" ht="15.75" customHeight="1">
      <c r="J1075" s="58"/>
    </row>
    <row r="1076" spans="10:10" ht="15.75" customHeight="1">
      <c r="J1076" s="58"/>
    </row>
    <row r="1077" spans="10:10" ht="15.75" customHeight="1">
      <c r="J1077" s="58"/>
    </row>
    <row r="1078" spans="10:10" ht="15.75" customHeight="1">
      <c r="J1078" s="58"/>
    </row>
    <row r="1079" spans="10:10" ht="15.75" customHeight="1">
      <c r="J1079" s="58"/>
    </row>
    <row r="1080" spans="10:10" ht="15.75" customHeight="1">
      <c r="J1080" s="58"/>
    </row>
    <row r="1081" spans="10:10" ht="15.75" customHeight="1">
      <c r="J1081" s="58"/>
    </row>
    <row r="1082" spans="10:10" ht="15.75" customHeight="1">
      <c r="J1082" s="58"/>
    </row>
    <row r="1083" spans="10:10" ht="15.75" customHeight="1">
      <c r="J1083" s="58"/>
    </row>
    <row r="1084" spans="10:10" ht="15.75" customHeight="1">
      <c r="J1084" s="58"/>
    </row>
    <row r="1085" spans="10:10" ht="15.75" customHeight="1">
      <c r="J1085" s="58"/>
    </row>
    <row r="1086" spans="10:10" ht="15.75" customHeight="1">
      <c r="J1086" s="58"/>
    </row>
    <row r="1087" spans="10:10" ht="15.75" customHeight="1">
      <c r="J1087" s="58"/>
    </row>
    <row r="1088" spans="10:10" ht="15.75" customHeight="1">
      <c r="J1088" s="58"/>
    </row>
    <row r="1089" spans="10:10" ht="15.75" customHeight="1">
      <c r="J1089" s="58"/>
    </row>
    <row r="1090" spans="10:10" ht="15.75" customHeight="1">
      <c r="J1090" s="58"/>
    </row>
    <row r="1091" spans="10:10" ht="15.75" customHeight="1">
      <c r="J1091" s="58"/>
    </row>
    <row r="1092" spans="10:10" ht="15.75" customHeight="1">
      <c r="J1092" s="58"/>
    </row>
    <row r="1093" spans="10:10" ht="15.75" customHeight="1">
      <c r="J1093" s="58"/>
    </row>
    <row r="1094" spans="10:10" ht="15.75" customHeight="1">
      <c r="J1094" s="58"/>
    </row>
    <row r="1095" spans="10:10" ht="15.75" customHeight="1">
      <c r="J1095" s="58"/>
    </row>
    <row r="1096" spans="10:10" ht="15.75" customHeight="1">
      <c r="J1096" s="58"/>
    </row>
    <row r="1097" spans="10:10" ht="15.75" customHeight="1">
      <c r="J1097" s="58"/>
    </row>
    <row r="1098" spans="10:10" ht="15.75" customHeight="1">
      <c r="J1098" s="58"/>
    </row>
    <row r="1099" spans="10:10" ht="15.75" customHeight="1">
      <c r="J1099" s="58"/>
    </row>
    <row r="1100" spans="10:10" ht="15.75" customHeight="1">
      <c r="J1100" s="58"/>
    </row>
    <row r="1101" spans="10:10" ht="15.75" customHeight="1">
      <c r="J1101" s="58"/>
    </row>
    <row r="1102" spans="10:10" ht="15.75" customHeight="1">
      <c r="J1102" s="58"/>
    </row>
    <row r="1103" spans="10:10" ht="15.75" customHeight="1">
      <c r="J1103" s="58"/>
    </row>
    <row r="1104" spans="10:10" ht="15.75" customHeight="1">
      <c r="J1104" s="58"/>
    </row>
    <row r="1105" spans="10:10" ht="15.75" customHeight="1">
      <c r="J1105" s="58"/>
    </row>
    <row r="1106" spans="10:10" ht="15.75" customHeight="1">
      <c r="J1106" s="58"/>
    </row>
    <row r="1107" spans="10:10" ht="15.75" customHeight="1">
      <c r="J1107" s="58"/>
    </row>
    <row r="1108" spans="10:10" ht="15.75" customHeight="1">
      <c r="J1108" s="58"/>
    </row>
    <row r="1109" spans="10:10" ht="15.75" customHeight="1">
      <c r="J1109" s="58"/>
    </row>
    <row r="1110" spans="10:10" ht="15.75" customHeight="1">
      <c r="J1110" s="58"/>
    </row>
    <row r="1111" spans="10:10" ht="15.75" customHeight="1">
      <c r="J1111" s="58"/>
    </row>
    <row r="1112" spans="10:10" ht="15.75" customHeight="1">
      <c r="J1112" s="58"/>
    </row>
    <row r="1113" spans="10:10" ht="15.75" customHeight="1">
      <c r="J1113" s="58"/>
    </row>
    <row r="1114" spans="10:10" ht="15.75" customHeight="1">
      <c r="J1114" s="58"/>
    </row>
    <row r="1115" spans="10:10" ht="15.75" customHeight="1">
      <c r="J1115" s="58"/>
    </row>
    <row r="1116" spans="10:10" ht="15.75" customHeight="1">
      <c r="J1116" s="58"/>
    </row>
    <row r="1117" spans="10:10" ht="15.75" customHeight="1">
      <c r="J1117" s="58"/>
    </row>
    <row r="1118" spans="10:10" ht="15.75" customHeight="1">
      <c r="J1118" s="58"/>
    </row>
    <row r="1119" spans="10:10" ht="15.75" customHeight="1">
      <c r="J1119" s="58"/>
    </row>
    <row r="1120" spans="10:10" ht="15.75" customHeight="1">
      <c r="J1120" s="58"/>
    </row>
    <row r="1121" spans="10:10" ht="15.75" customHeight="1">
      <c r="J1121" s="58"/>
    </row>
    <row r="1122" spans="10:10" ht="15.75" customHeight="1">
      <c r="J1122" s="58"/>
    </row>
    <row r="1123" spans="10:10" ht="15.75" customHeight="1">
      <c r="J1123" s="58"/>
    </row>
    <row r="1124" spans="10:10" ht="15.75" customHeight="1">
      <c r="J1124" s="58"/>
    </row>
    <row r="1125" spans="10:10" ht="15.75" customHeight="1">
      <c r="J1125" s="58"/>
    </row>
    <row r="1126" spans="10:10" ht="15.75" customHeight="1">
      <c r="J1126" s="58"/>
    </row>
    <row r="1127" spans="10:10" ht="15.75" customHeight="1">
      <c r="J1127" s="58"/>
    </row>
    <row r="1128" spans="10:10" ht="15.75" customHeight="1">
      <c r="J1128" s="58"/>
    </row>
    <row r="1129" spans="10:10" ht="15.75" customHeight="1">
      <c r="J1129" s="58"/>
    </row>
    <row r="1130" spans="10:10" ht="15.75" customHeight="1">
      <c r="J1130" s="58"/>
    </row>
    <row r="1131" spans="10:10" ht="15.75" customHeight="1">
      <c r="J1131" s="58"/>
    </row>
    <row r="1132" spans="10:10" ht="15.75" customHeight="1">
      <c r="J1132" s="58"/>
    </row>
    <row r="1133" spans="10:10" ht="15.75" customHeight="1">
      <c r="J1133" s="58"/>
    </row>
    <row r="1134" spans="10:10" ht="15.75" customHeight="1">
      <c r="J1134" s="58"/>
    </row>
    <row r="1135" spans="10:10" ht="15.75" customHeight="1">
      <c r="J1135" s="58"/>
    </row>
    <row r="1136" spans="10:10" ht="15.75" customHeight="1">
      <c r="J1136" s="58"/>
    </row>
    <row r="1137" spans="10:10" ht="15.75" customHeight="1">
      <c r="J1137" s="58"/>
    </row>
    <row r="1138" spans="10:10" ht="15.75" customHeight="1">
      <c r="J1138" s="58"/>
    </row>
    <row r="1139" spans="10:10" ht="15.75" customHeight="1">
      <c r="J1139" s="58"/>
    </row>
    <row r="1140" spans="10:10" ht="15.75" customHeight="1">
      <c r="J1140" s="58"/>
    </row>
    <row r="1141" spans="10:10" ht="15.75" customHeight="1">
      <c r="J1141" s="58"/>
    </row>
    <row r="1142" spans="10:10" ht="15.75" customHeight="1">
      <c r="J1142" s="58"/>
    </row>
    <row r="1143" spans="10:10" ht="15.75" customHeight="1">
      <c r="J1143" s="58"/>
    </row>
    <row r="1144" spans="10:10" ht="15.75" customHeight="1">
      <c r="J1144" s="58"/>
    </row>
    <row r="1145" spans="10:10" ht="15.75" customHeight="1">
      <c r="J1145" s="58"/>
    </row>
    <row r="1146" spans="10:10" ht="15.75" customHeight="1">
      <c r="J1146" s="58"/>
    </row>
    <row r="1147" spans="10:10" ht="15.75" customHeight="1">
      <c r="J1147" s="58"/>
    </row>
    <row r="1148" spans="10:10" ht="15.75" customHeight="1">
      <c r="J1148" s="58"/>
    </row>
    <row r="1149" spans="10:10" ht="15.75" customHeight="1">
      <c r="J1149" s="58"/>
    </row>
    <row r="1150" spans="10:10" ht="15.75" customHeight="1">
      <c r="J1150" s="58"/>
    </row>
    <row r="1151" spans="10:10" ht="15.75" customHeight="1">
      <c r="J1151" s="58"/>
    </row>
    <row r="1152" spans="10:10" ht="15.75" customHeight="1">
      <c r="J1152" s="58"/>
    </row>
    <row r="1153" spans="10:10" ht="15.75" customHeight="1">
      <c r="J1153" s="58"/>
    </row>
    <row r="1154" spans="10:10" ht="15.75" customHeight="1">
      <c r="J1154" s="58"/>
    </row>
    <row r="1155" spans="10:10" ht="15.75" customHeight="1">
      <c r="J1155" s="58"/>
    </row>
    <row r="1156" spans="10:10" ht="15.75" customHeight="1">
      <c r="J1156" s="58"/>
    </row>
    <row r="1157" spans="10:10" ht="15.75" customHeight="1">
      <c r="J1157" s="58"/>
    </row>
    <row r="1158" spans="10:10" ht="15.75" customHeight="1">
      <c r="J1158" s="58"/>
    </row>
    <row r="1159" spans="10:10" ht="15.75" customHeight="1">
      <c r="J1159" s="58"/>
    </row>
    <row r="1160" spans="10:10" ht="15.75" customHeight="1">
      <c r="J1160" s="58"/>
    </row>
    <row r="1161" spans="10:10" ht="15.75" customHeight="1">
      <c r="J1161" s="58"/>
    </row>
    <row r="1162" spans="10:10" ht="15.75" customHeight="1">
      <c r="J1162" s="58"/>
    </row>
    <row r="1163" spans="10:10" ht="15.75" customHeight="1">
      <c r="J1163" s="58"/>
    </row>
    <row r="1164" spans="10:10" ht="15.75" customHeight="1">
      <c r="J1164" s="58"/>
    </row>
    <row r="1165" spans="10:10" ht="15.75" customHeight="1">
      <c r="J1165" s="58"/>
    </row>
    <row r="1166" spans="10:10" ht="15.75" customHeight="1">
      <c r="J1166" s="58"/>
    </row>
    <row r="1167" spans="10:10" ht="15.75" customHeight="1">
      <c r="J1167" s="58"/>
    </row>
    <row r="1168" spans="10:10" ht="15.75" customHeight="1">
      <c r="J1168" s="58"/>
    </row>
    <row r="1169" spans="10:10" ht="15.75" customHeight="1">
      <c r="J1169" s="58"/>
    </row>
    <row r="1170" spans="10:10" ht="15" customHeight="1">
      <c r="J1170" s="58"/>
    </row>
    <row r="1171" spans="10:10" ht="15" customHeight="1">
      <c r="J1171" s="58"/>
    </row>
    <row r="1172" spans="10:10" ht="15" customHeight="1">
      <c r="J1172" s="58"/>
    </row>
    <row r="1173" spans="10:10" ht="15" customHeight="1">
      <c r="J1173" s="58"/>
    </row>
    <row r="1174" spans="10:10" ht="15" customHeight="1">
      <c r="J1174" s="58"/>
    </row>
    <row r="1175" spans="10:10" ht="15" customHeight="1">
      <c r="J1175" s="58"/>
    </row>
    <row r="1176" spans="10:10" ht="15" customHeight="1">
      <c r="J1176" s="58"/>
    </row>
    <row r="1177" spans="10:10" ht="15" customHeight="1">
      <c r="J1177" s="58"/>
    </row>
    <row r="1178" spans="10:10" ht="15" customHeight="1">
      <c r="J1178" s="58"/>
    </row>
    <row r="1179" spans="10:10" ht="15" customHeight="1">
      <c r="J1179" s="58"/>
    </row>
    <row r="1180" spans="10:10" ht="15" customHeight="1">
      <c r="J1180" s="58"/>
    </row>
    <row r="1181" spans="10:10" ht="15" customHeight="1">
      <c r="J1181" s="58"/>
    </row>
    <row r="1182" spans="10:10" ht="15" customHeight="1">
      <c r="J1182" s="58"/>
    </row>
    <row r="1183" spans="10:10" ht="15" customHeight="1">
      <c r="J1183" s="58"/>
    </row>
    <row r="1184" spans="10:10" ht="15" customHeight="1">
      <c r="J1184" s="58"/>
    </row>
    <row r="1185" spans="10:10" ht="15" customHeight="1">
      <c r="J1185" s="58"/>
    </row>
    <row r="1186" spans="10:10" ht="15" customHeight="1">
      <c r="J1186" s="58"/>
    </row>
    <row r="1187" spans="10:10" ht="15" customHeight="1">
      <c r="J1187" s="58"/>
    </row>
    <row r="1188" spans="10:10" ht="15" customHeight="1">
      <c r="J1188" s="58"/>
    </row>
    <row r="1189" spans="10:10" ht="15" customHeight="1">
      <c r="J1189" s="58"/>
    </row>
    <row r="1190" spans="10:10" ht="15" customHeight="1">
      <c r="J1190" s="58"/>
    </row>
    <row r="1191" spans="10:10" ht="15" customHeight="1">
      <c r="J1191" s="58"/>
    </row>
    <row r="1192" spans="10:10" ht="15" customHeight="1">
      <c r="J1192" s="58"/>
    </row>
    <row r="1193" spans="10:10" ht="15" customHeight="1">
      <c r="J1193" s="58"/>
    </row>
    <row r="1194" spans="10:10" ht="15" customHeight="1">
      <c r="J1194" s="58"/>
    </row>
    <row r="1195" spans="10:10" ht="15" customHeight="1">
      <c r="J1195" s="58"/>
    </row>
    <row r="1196" spans="10:10" ht="15" customHeight="1">
      <c r="J1196" s="58"/>
    </row>
    <row r="1197" spans="10:10" ht="15" customHeight="1">
      <c r="J1197" s="58"/>
    </row>
    <row r="1198" spans="10:10" ht="15" customHeight="1">
      <c r="J1198" s="58"/>
    </row>
    <row r="1199" spans="10:10" ht="15" customHeight="1">
      <c r="J1199" s="58"/>
    </row>
    <row r="1200" spans="10:10" ht="15" customHeight="1">
      <c r="J1200" s="58"/>
    </row>
    <row r="1201" spans="10:10" ht="15" customHeight="1">
      <c r="J1201" s="58"/>
    </row>
    <row r="1202" spans="10:10" ht="15" customHeight="1">
      <c r="J1202" s="58"/>
    </row>
    <row r="1203" spans="10:10" ht="15" customHeight="1">
      <c r="J1203" s="58"/>
    </row>
    <row r="1204" spans="10:10" ht="15" customHeight="1">
      <c r="J1204" s="58"/>
    </row>
    <row r="1205" spans="10:10" ht="15" customHeight="1">
      <c r="J1205" s="58"/>
    </row>
    <row r="1206" spans="10:10" ht="15" customHeight="1">
      <c r="J1206" s="58"/>
    </row>
    <row r="1207" spans="10:10" ht="15" customHeight="1">
      <c r="J1207" s="58"/>
    </row>
    <row r="1208" spans="10:10" ht="15" customHeight="1">
      <c r="J1208" s="58"/>
    </row>
    <row r="1209" spans="10:10" ht="15" customHeight="1">
      <c r="J1209" s="58"/>
    </row>
    <row r="1210" spans="10:10" ht="15" customHeight="1">
      <c r="J1210" s="58"/>
    </row>
    <row r="1211" spans="10:10" ht="15" customHeight="1">
      <c r="J1211" s="58"/>
    </row>
    <row r="1212" spans="10:10" ht="15" customHeight="1">
      <c r="J1212" s="58"/>
    </row>
    <row r="1213" spans="10:10" ht="15" customHeight="1">
      <c r="J1213" s="58"/>
    </row>
    <row r="1214" spans="10:10" ht="15" customHeight="1">
      <c r="J1214" s="58"/>
    </row>
    <row r="1215" spans="10:10" ht="15" customHeight="1">
      <c r="J1215" s="58"/>
    </row>
    <row r="1216" spans="10:10" ht="15" customHeight="1">
      <c r="J1216" s="58"/>
    </row>
    <row r="1217" spans="10:10" ht="15" customHeight="1">
      <c r="J1217" s="58"/>
    </row>
    <row r="1218" spans="10:10" ht="15" customHeight="1">
      <c r="J1218" s="58"/>
    </row>
    <row r="1219" spans="10:10" ht="15" customHeight="1">
      <c r="J1219" s="58"/>
    </row>
    <row r="1220" spans="10:10" ht="15" customHeight="1">
      <c r="J1220" s="58"/>
    </row>
    <row r="1221" spans="10:10" ht="15" customHeight="1">
      <c r="J1221" s="58"/>
    </row>
    <row r="1222" spans="10:10" ht="15" customHeight="1">
      <c r="J1222" s="58"/>
    </row>
    <row r="1223" spans="10:10" ht="15" customHeight="1">
      <c r="J1223" s="58"/>
    </row>
    <row r="1224" spans="10:10" ht="15" customHeight="1">
      <c r="J1224" s="58"/>
    </row>
    <row r="1225" spans="10:10" ht="15" customHeight="1">
      <c r="J1225" s="58"/>
    </row>
    <row r="1226" spans="10:10" ht="15" customHeight="1">
      <c r="J1226" s="58"/>
    </row>
    <row r="1227" spans="10:10" ht="15" customHeight="1">
      <c r="J1227" s="58"/>
    </row>
    <row r="1228" spans="10:10" ht="15" customHeight="1">
      <c r="J1228" s="58"/>
    </row>
    <row r="1229" spans="10:10" ht="15" customHeight="1">
      <c r="J1229" s="58"/>
    </row>
    <row r="1230" spans="10:10" ht="15" customHeight="1">
      <c r="J1230" s="58"/>
    </row>
    <row r="1231" spans="10:10" ht="15" customHeight="1">
      <c r="J1231" s="58"/>
    </row>
    <row r="1232" spans="10:10" ht="15" customHeight="1">
      <c r="J1232" s="58"/>
    </row>
    <row r="1233" spans="10:10" ht="15" customHeight="1">
      <c r="J1233" s="58"/>
    </row>
    <row r="1234" spans="10:10" ht="15" customHeight="1">
      <c r="J1234" s="58"/>
    </row>
    <row r="1235" spans="10:10" ht="15" customHeight="1">
      <c r="J1235" s="58"/>
    </row>
    <row r="1236" spans="10:10" ht="15" customHeight="1">
      <c r="J1236" s="58"/>
    </row>
    <row r="1237" spans="10:10" ht="15" customHeight="1">
      <c r="J1237" s="58"/>
    </row>
    <row r="1238" spans="10:10" ht="15" customHeight="1">
      <c r="J1238" s="58"/>
    </row>
    <row r="1239" spans="10:10" ht="15" customHeight="1">
      <c r="J1239" s="58"/>
    </row>
    <row r="1240" spans="10:10" ht="15" customHeight="1">
      <c r="J1240" s="58"/>
    </row>
    <row r="1241" spans="10:10" ht="15" customHeight="1">
      <c r="J1241" s="58"/>
    </row>
    <row r="1242" spans="10:10" ht="15" customHeight="1">
      <c r="J1242" s="58"/>
    </row>
    <row r="1243" spans="10:10" ht="15" customHeight="1">
      <c r="J1243" s="58"/>
    </row>
    <row r="1244" spans="10:10" ht="15" customHeight="1">
      <c r="J1244" s="58"/>
    </row>
    <row r="1245" spans="10:10" ht="15" customHeight="1">
      <c r="J1245" s="58"/>
    </row>
    <row r="1246" spans="10:10" ht="15" customHeight="1">
      <c r="J1246" s="58"/>
    </row>
    <row r="1247" spans="10:10" ht="15" customHeight="1">
      <c r="J1247" s="58"/>
    </row>
    <row r="1248" spans="10:10" ht="15" customHeight="1">
      <c r="J1248" s="58"/>
    </row>
    <row r="1249" spans="10:10" ht="15" customHeight="1">
      <c r="J1249" s="58"/>
    </row>
    <row r="1250" spans="10:10" ht="15" customHeight="1">
      <c r="J1250" s="58"/>
    </row>
  </sheetData>
  <autoFilter ref="A10:P350" xr:uid="{00000000-0009-0000-0000-000001000000}"/>
  <mergeCells count="150">
    <mergeCell ref="A350:H350"/>
    <mergeCell ref="A351:H351"/>
    <mergeCell ref="A352:H352"/>
    <mergeCell ref="A345:H345"/>
    <mergeCell ref="A346:H346"/>
    <mergeCell ref="A347:H347"/>
    <mergeCell ref="A348:H348"/>
    <mergeCell ref="A349:H349"/>
    <mergeCell ref="A341:H341"/>
    <mergeCell ref="A342:H342"/>
    <mergeCell ref="A343:H343"/>
    <mergeCell ref="A344:H344"/>
    <mergeCell ref="B331:B332"/>
    <mergeCell ref="A333:H333"/>
    <mergeCell ref="U333:AC333"/>
    <mergeCell ref="A335:J335"/>
    <mergeCell ref="A338:H338"/>
    <mergeCell ref="A340:H340"/>
    <mergeCell ref="A339:H339"/>
    <mergeCell ref="A311:J311"/>
    <mergeCell ref="U311:AC311"/>
    <mergeCell ref="A328:H328"/>
    <mergeCell ref="A334:H334"/>
    <mergeCell ref="A329:J329"/>
    <mergeCell ref="U329:AC329"/>
    <mergeCell ref="U240:AC240"/>
    <mergeCell ref="A298:H298"/>
    <mergeCell ref="A299:J299"/>
    <mergeCell ref="U299:AC299"/>
    <mergeCell ref="A308:H308"/>
    <mergeCell ref="A309:H309"/>
    <mergeCell ref="A310:J310"/>
    <mergeCell ref="U310:AC310"/>
    <mergeCell ref="A274:J274"/>
    <mergeCell ref="U274:AC274"/>
    <mergeCell ref="A286:H286"/>
    <mergeCell ref="A287:J287"/>
    <mergeCell ref="U287:AC287"/>
    <mergeCell ref="A215:J216"/>
    <mergeCell ref="U216:AC216"/>
    <mergeCell ref="A225:A227"/>
    <mergeCell ref="B225:B227"/>
    <mergeCell ref="A273:H273"/>
    <mergeCell ref="U200:AC200"/>
    <mergeCell ref="A214:H214"/>
    <mergeCell ref="A173:H173"/>
    <mergeCell ref="A174:J174"/>
    <mergeCell ref="U174:AC174"/>
    <mergeCell ref="A187:H187"/>
    <mergeCell ref="A188:H188"/>
    <mergeCell ref="A189:J189"/>
    <mergeCell ref="A230:H230"/>
    <mergeCell ref="A250:H250"/>
    <mergeCell ref="A251:J251"/>
    <mergeCell ref="U251:AC251"/>
    <mergeCell ref="B259:B262"/>
    <mergeCell ref="A264:H264"/>
    <mergeCell ref="A265:J265"/>
    <mergeCell ref="U265:AC265"/>
    <mergeCell ref="U231:AC231"/>
    <mergeCell ref="A239:H239"/>
    <mergeCell ref="A240:J240"/>
    <mergeCell ref="U170:AC170"/>
    <mergeCell ref="F163:F166"/>
    <mergeCell ref="G163:G166"/>
    <mergeCell ref="H163:H166"/>
    <mergeCell ref="I163:I166"/>
    <mergeCell ref="J163:J166"/>
    <mergeCell ref="U163:U166"/>
    <mergeCell ref="A190:J190"/>
    <mergeCell ref="U190:AC190"/>
    <mergeCell ref="U153:AC153"/>
    <mergeCell ref="A163:A166"/>
    <mergeCell ref="B163:B166"/>
    <mergeCell ref="C163:C166"/>
    <mergeCell ref="D163:D166"/>
    <mergeCell ref="E163:E166"/>
    <mergeCell ref="V163:V166"/>
    <mergeCell ref="W163:W166"/>
    <mergeCell ref="AA163:AA166"/>
    <mergeCell ref="AB163:AB166"/>
    <mergeCell ref="AC163:AC166"/>
    <mergeCell ref="U134:AC134"/>
    <mergeCell ref="A142:H142"/>
    <mergeCell ref="A143:J143"/>
    <mergeCell ref="U143:AC143"/>
    <mergeCell ref="A111:H111"/>
    <mergeCell ref="A112:J112"/>
    <mergeCell ref="U112:AC112"/>
    <mergeCell ref="A124:H124"/>
    <mergeCell ref="A125:J125"/>
    <mergeCell ref="U125:AC125"/>
    <mergeCell ref="U92:AC92"/>
    <mergeCell ref="A98:A102"/>
    <mergeCell ref="B98:B102"/>
    <mergeCell ref="B107:B110"/>
    <mergeCell ref="A109:A110"/>
    <mergeCell ref="A67:A75"/>
    <mergeCell ref="B67:B75"/>
    <mergeCell ref="A78:H78"/>
    <mergeCell ref="A79:J79"/>
    <mergeCell ref="U79:AC79"/>
    <mergeCell ref="A86:A89"/>
    <mergeCell ref="B86:B89"/>
    <mergeCell ref="U50:AC50"/>
    <mergeCell ref="A56:H56"/>
    <mergeCell ref="A57:H57"/>
    <mergeCell ref="A58:J58"/>
    <mergeCell ref="A59:J59"/>
    <mergeCell ref="U59:AC59"/>
    <mergeCell ref="A31:J31"/>
    <mergeCell ref="U31:AC31"/>
    <mergeCell ref="A42:H42"/>
    <mergeCell ref="A43:J43"/>
    <mergeCell ref="U43:AC43"/>
    <mergeCell ref="A49:H49"/>
    <mergeCell ref="U18:AC18"/>
    <mergeCell ref="A19:J19"/>
    <mergeCell ref="U19:AC19"/>
    <mergeCell ref="A29:H29"/>
    <mergeCell ref="A30:J30"/>
    <mergeCell ref="A5:J7"/>
    <mergeCell ref="A8:J8"/>
    <mergeCell ref="U8:AC8"/>
    <mergeCell ref="A9:J9"/>
    <mergeCell ref="U9:AC9"/>
    <mergeCell ref="A353:H353"/>
    <mergeCell ref="A1:J1"/>
    <mergeCell ref="A2:J2"/>
    <mergeCell ref="A3:C3"/>
    <mergeCell ref="D3:J3"/>
    <mergeCell ref="A4:G4"/>
    <mergeCell ref="H4:I4"/>
    <mergeCell ref="A220:A223"/>
    <mergeCell ref="B220:B223"/>
    <mergeCell ref="A169:H169"/>
    <mergeCell ref="A18:H18"/>
    <mergeCell ref="A50:J50"/>
    <mergeCell ref="A91:H91"/>
    <mergeCell ref="A92:J92"/>
    <mergeCell ref="A133:H133"/>
    <mergeCell ref="A134:J134"/>
    <mergeCell ref="A150:H150"/>
    <mergeCell ref="A151:H151"/>
    <mergeCell ref="A152:J152"/>
    <mergeCell ref="A153:J153"/>
    <mergeCell ref="A170:J170"/>
    <mergeCell ref="A199:H199"/>
    <mergeCell ref="A200:J200"/>
    <mergeCell ref="A231:J231"/>
  </mergeCells>
  <hyperlinks>
    <hyperlink ref="K198" r:id="rId1" display="PROGRAMA CURSO" xr:uid="{00000000-0004-0000-0100-000000000000}"/>
    <hyperlink ref="K224" r:id="rId2" xr:uid="{00000000-0004-0000-0100-000001000000}"/>
    <hyperlink ref="K249" r:id="rId3" xr:uid="{00000000-0004-0000-0100-000002000000}"/>
    <hyperlink ref="K263" r:id="rId4" xr:uid="{00000000-0004-0000-0100-000003000000}"/>
    <hyperlink ref="K272" r:id="rId5" xr:uid="{00000000-0004-0000-0100-000004000000}"/>
    <hyperlink ref="K238" r:id="rId6" xr:uid="{00000000-0004-0000-0100-000005000000}"/>
    <hyperlink ref="K305" r:id="rId7" xr:uid="{00000000-0004-0000-0100-000006000000}"/>
  </hyperlinks>
  <pageMargins left="0.25" right="0.25" top="0.75" bottom="0.75" header="0.3" footer="0.3"/>
  <pageSetup scale="43" fitToHeight="0" orientation="landscape" r:id="rId8"/>
  <rowBreaks count="1" manualBreakCount="1">
    <brk id="17" max="16383" man="1"/>
  </rowBreaks>
  <colBreaks count="1" manualBreakCount="1">
    <brk id="13" max="1048575" man="1"/>
  </colBreaks>
  <ignoredErrors>
    <ignoredError sqref="J13 I147 I157 I159 I278 I318 J106 I103" formula="1"/>
  </ignoredErrors>
  <drawing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237"/>
  <sheetViews>
    <sheetView topLeftCell="A13" zoomScale="80" zoomScaleNormal="80" workbookViewId="0">
      <selection activeCell="H17" sqref="H17"/>
    </sheetView>
  </sheetViews>
  <sheetFormatPr baseColWidth="10" defaultColWidth="12.09765625" defaultRowHeight="15" customHeight="1"/>
  <cols>
    <col min="1" max="1" width="8.09765625" style="1" customWidth="1"/>
    <col min="2" max="2" width="20" style="1" customWidth="1"/>
    <col min="3" max="3" width="59.69921875" style="1" customWidth="1"/>
    <col min="4" max="4" width="18.69921875" style="338" hidden="1" customWidth="1"/>
    <col min="5" max="5" width="7.09765625" style="1" customWidth="1"/>
    <col min="6" max="6" width="11.09765625" style="1" customWidth="1"/>
    <col min="7" max="7" width="9.69921875" style="1" customWidth="1"/>
    <col min="8" max="8" width="19" style="338" customWidth="1"/>
    <col min="9" max="9" width="21.09765625" style="338" customWidth="1"/>
    <col min="10" max="10" width="24.09765625" style="10" customWidth="1"/>
    <col min="11" max="11" width="20.09765625" style="10" hidden="1" customWidth="1"/>
    <col min="12" max="12" width="13.09765625" style="1" hidden="1" customWidth="1"/>
    <col min="13" max="13" width="49.09765625" style="1" hidden="1" customWidth="1"/>
    <col min="14" max="14" width="30" style="1" hidden="1" customWidth="1"/>
    <col min="15" max="19" width="12.09765625" style="1" hidden="1" customWidth="1"/>
    <col min="20" max="20" width="27.09765625" style="1" customWidth="1"/>
    <col min="21" max="16384" width="12.09765625" style="1"/>
  </cols>
  <sheetData>
    <row r="1" spans="1:19" ht="55.5" hidden="1" customHeight="1">
      <c r="A1" s="692" t="s">
        <v>0</v>
      </c>
      <c r="B1" s="812"/>
      <c r="C1" s="812"/>
      <c r="D1" s="812"/>
      <c r="E1" s="812"/>
      <c r="F1" s="812"/>
      <c r="G1" s="812"/>
      <c r="H1" s="812"/>
      <c r="I1" s="812"/>
      <c r="J1" s="813"/>
      <c r="K1" s="60" t="e">
        <f>K2-K23</f>
        <v>#VALUE!</v>
      </c>
    </row>
    <row r="2" spans="1:19" ht="70.5" hidden="1" customHeight="1">
      <c r="A2" s="695" t="s">
        <v>1</v>
      </c>
      <c r="B2" s="814"/>
      <c r="C2" s="814"/>
      <c r="D2" s="814"/>
      <c r="E2" s="814"/>
      <c r="F2" s="814"/>
      <c r="G2" s="814"/>
      <c r="H2" s="814"/>
      <c r="I2" s="814"/>
      <c r="J2" s="815"/>
      <c r="K2" s="60" t="e">
        <f>(K3-K10)</f>
        <v>#VALUE!</v>
      </c>
    </row>
    <row r="3" spans="1:19" ht="27.75" hidden="1" customHeight="1">
      <c r="A3" s="816" t="s">
        <v>2</v>
      </c>
      <c r="B3" s="817"/>
      <c r="C3" s="818"/>
      <c r="D3" s="819">
        <v>2450000000</v>
      </c>
      <c r="E3" s="820"/>
      <c r="F3" s="820"/>
      <c r="G3" s="820"/>
      <c r="H3" s="820"/>
      <c r="I3" s="820"/>
      <c r="J3" s="821"/>
      <c r="K3" s="59">
        <v>1450000000</v>
      </c>
      <c r="L3" s="10"/>
      <c r="M3" s="10"/>
      <c r="N3" s="10"/>
      <c r="O3" s="10"/>
      <c r="P3" s="10"/>
      <c r="Q3" s="10"/>
      <c r="R3" s="10"/>
      <c r="S3" s="10"/>
    </row>
    <row r="4" spans="1:19" ht="27.75" customHeight="1">
      <c r="A4" s="823" t="s">
        <v>496</v>
      </c>
      <c r="B4" s="823"/>
      <c r="C4" s="823"/>
      <c r="D4" s="823"/>
      <c r="E4" s="823"/>
      <c r="F4" s="823"/>
      <c r="G4" s="823"/>
      <c r="H4" s="823"/>
      <c r="I4" s="823"/>
      <c r="J4" s="823"/>
      <c r="K4" s="402"/>
      <c r="L4" s="379"/>
      <c r="M4" s="379"/>
      <c r="N4" s="379"/>
      <c r="O4" s="379"/>
      <c r="P4" s="379"/>
      <c r="Q4" s="379"/>
      <c r="R4" s="379"/>
      <c r="S4" s="379"/>
    </row>
    <row r="5" spans="1:19" ht="48.75" customHeight="1">
      <c r="A5" s="822" t="s">
        <v>3</v>
      </c>
      <c r="B5" s="822"/>
      <c r="C5" s="822"/>
      <c r="D5" s="822"/>
      <c r="E5" s="822"/>
      <c r="F5" s="822"/>
      <c r="G5" s="822"/>
      <c r="H5" s="822"/>
      <c r="I5" s="822"/>
      <c r="J5" s="822"/>
      <c r="K5" s="822"/>
      <c r="L5" s="822"/>
      <c r="M5" s="822"/>
      <c r="N5" s="822"/>
      <c r="O5" s="822"/>
      <c r="P5" s="822"/>
      <c r="Q5" s="822"/>
      <c r="R5" s="822"/>
      <c r="S5" s="822"/>
    </row>
    <row r="6" spans="1:19" ht="15" customHeight="1">
      <c r="A6" s="705"/>
      <c r="B6" s="705"/>
      <c r="C6" s="705"/>
      <c r="D6" s="705"/>
      <c r="E6" s="705"/>
      <c r="F6" s="705"/>
      <c r="G6" s="705"/>
      <c r="H6" s="705"/>
      <c r="I6" s="705"/>
      <c r="J6" s="705"/>
      <c r="K6" s="705"/>
      <c r="L6" s="705"/>
      <c r="M6" s="705"/>
      <c r="N6" s="705"/>
      <c r="O6" s="705"/>
      <c r="P6" s="705"/>
      <c r="Q6" s="705"/>
      <c r="R6" s="705"/>
      <c r="S6" s="705"/>
    </row>
    <row r="7" spans="1:19" ht="15" customHeight="1">
      <c r="A7" s="705"/>
      <c r="B7" s="705"/>
      <c r="C7" s="705"/>
      <c r="D7" s="705"/>
      <c r="E7" s="705"/>
      <c r="F7" s="705"/>
      <c r="G7" s="705"/>
      <c r="H7" s="705"/>
      <c r="I7" s="705"/>
      <c r="J7" s="705"/>
      <c r="K7" s="705"/>
      <c r="L7" s="705"/>
      <c r="M7" s="705"/>
      <c r="N7" s="705"/>
      <c r="O7" s="705"/>
      <c r="P7" s="705"/>
      <c r="Q7" s="705"/>
      <c r="R7" s="705"/>
      <c r="S7" s="705"/>
    </row>
    <row r="8" spans="1:19" ht="15" customHeight="1">
      <c r="A8" s="705"/>
      <c r="B8" s="705"/>
      <c r="C8" s="705"/>
      <c r="D8" s="705"/>
      <c r="E8" s="705"/>
      <c r="F8" s="705"/>
      <c r="G8" s="705"/>
      <c r="H8" s="705"/>
      <c r="I8" s="705"/>
      <c r="J8" s="705"/>
      <c r="K8" s="705"/>
      <c r="L8" s="705"/>
      <c r="M8" s="705"/>
      <c r="N8" s="705"/>
      <c r="O8" s="705"/>
      <c r="P8" s="705"/>
      <c r="Q8" s="705"/>
      <c r="R8" s="705"/>
      <c r="S8" s="705"/>
    </row>
    <row r="9" spans="1:19" ht="33.75" customHeight="1">
      <c r="A9" s="705" t="s">
        <v>4</v>
      </c>
      <c r="B9" s="705"/>
      <c r="C9" s="705"/>
      <c r="D9" s="705"/>
      <c r="E9" s="705"/>
      <c r="F9" s="705"/>
      <c r="G9" s="705"/>
      <c r="H9" s="705"/>
      <c r="I9" s="705"/>
      <c r="J9" s="705"/>
      <c r="K9" s="705"/>
      <c r="L9" s="705"/>
      <c r="M9" s="705"/>
      <c r="N9" s="705"/>
      <c r="O9" s="705"/>
      <c r="P9" s="705"/>
      <c r="Q9" s="705"/>
      <c r="R9" s="705"/>
      <c r="S9" s="705"/>
    </row>
    <row r="10" spans="1:19" ht="44.25" customHeight="1">
      <c r="A10" s="403" t="s">
        <v>7</v>
      </c>
      <c r="B10" s="404" t="s">
        <v>8</v>
      </c>
      <c r="C10" s="404" t="s">
        <v>9</v>
      </c>
      <c r="D10" s="405" t="s">
        <v>10</v>
      </c>
      <c r="E10" s="404" t="s">
        <v>11</v>
      </c>
      <c r="F10" s="404" t="s">
        <v>12</v>
      </c>
      <c r="G10" s="403" t="s">
        <v>13</v>
      </c>
      <c r="H10" s="406" t="s">
        <v>14</v>
      </c>
      <c r="I10" s="407" t="s">
        <v>15</v>
      </c>
      <c r="J10" s="408" t="s">
        <v>16</v>
      </c>
      <c r="K10" s="146" t="s">
        <v>17</v>
      </c>
      <c r="L10" s="193" t="s">
        <v>18</v>
      </c>
      <c r="M10" s="379"/>
      <c r="N10" s="379"/>
      <c r="O10" s="379"/>
      <c r="P10" s="379"/>
      <c r="Q10" s="379"/>
      <c r="R10" s="379"/>
      <c r="S10" s="379"/>
    </row>
    <row r="11" spans="1:19" ht="179.25" customHeight="1">
      <c r="A11" s="166">
        <v>1</v>
      </c>
      <c r="B11" s="43" t="s">
        <v>25</v>
      </c>
      <c r="C11" s="165" t="s">
        <v>26</v>
      </c>
      <c r="D11" s="363" t="s">
        <v>27</v>
      </c>
      <c r="E11" s="31">
        <v>2</v>
      </c>
      <c r="F11" s="217">
        <v>10</v>
      </c>
      <c r="G11" s="31" t="s">
        <v>28</v>
      </c>
      <c r="H11" s="196">
        <v>8817000</v>
      </c>
      <c r="I11" s="312">
        <f t="shared" ref="I11:I17" si="0">H11*F11*E11</f>
        <v>176340000</v>
      </c>
      <c r="J11" s="218">
        <f>+I11</f>
        <v>176340000</v>
      </c>
      <c r="K11" s="193"/>
      <c r="L11" s="379"/>
      <c r="M11" s="379"/>
      <c r="N11" s="379"/>
      <c r="O11" s="379"/>
      <c r="P11" s="379"/>
      <c r="Q11" s="379"/>
      <c r="R11" s="379"/>
      <c r="S11" s="379"/>
    </row>
    <row r="12" spans="1:19" ht="184.8">
      <c r="A12" s="139">
        <v>2</v>
      </c>
      <c r="B12" s="30" t="s">
        <v>31</v>
      </c>
      <c r="C12" s="165" t="s">
        <v>32</v>
      </c>
      <c r="D12" s="45" t="s">
        <v>27</v>
      </c>
      <c r="E12" s="31">
        <v>2</v>
      </c>
      <c r="F12" s="217">
        <v>10</v>
      </c>
      <c r="G12" s="31" t="s">
        <v>28</v>
      </c>
      <c r="H12" s="196">
        <v>7688000</v>
      </c>
      <c r="I12" s="312">
        <f t="shared" si="0"/>
        <v>153760000</v>
      </c>
      <c r="J12" s="218">
        <f t="shared" ref="J12:J17" si="1">+I12</f>
        <v>153760000</v>
      </c>
      <c r="K12" s="193"/>
      <c r="L12" s="379"/>
      <c r="M12" s="379"/>
      <c r="N12" s="379"/>
      <c r="O12" s="379"/>
      <c r="P12" s="379"/>
      <c r="Q12" s="379"/>
      <c r="R12" s="379"/>
      <c r="S12" s="379"/>
    </row>
    <row r="13" spans="1:19" ht="97.2" customHeight="1">
      <c r="A13" s="139">
        <v>3</v>
      </c>
      <c r="B13" s="30" t="s">
        <v>33</v>
      </c>
      <c r="C13" s="165" t="s">
        <v>34</v>
      </c>
      <c r="D13" s="45" t="s">
        <v>27</v>
      </c>
      <c r="E13" s="31">
        <v>4</v>
      </c>
      <c r="F13" s="217">
        <v>10</v>
      </c>
      <c r="G13" s="31" t="s">
        <v>28</v>
      </c>
      <c r="H13" s="196">
        <v>6500000</v>
      </c>
      <c r="I13" s="312">
        <f t="shared" si="0"/>
        <v>260000000</v>
      </c>
      <c r="J13" s="218">
        <v>260000000</v>
      </c>
      <c r="K13" s="193"/>
      <c r="L13" s="379"/>
      <c r="M13" s="379"/>
      <c r="N13" s="379"/>
      <c r="O13" s="379"/>
      <c r="P13" s="379"/>
      <c r="Q13" s="379"/>
      <c r="R13" s="379"/>
      <c r="S13" s="379"/>
    </row>
    <row r="14" spans="1:19" ht="83.25" customHeight="1">
      <c r="A14" s="139">
        <v>4</v>
      </c>
      <c r="B14" s="30" t="s">
        <v>35</v>
      </c>
      <c r="C14" s="165" t="s">
        <v>36</v>
      </c>
      <c r="D14" s="45" t="s">
        <v>27</v>
      </c>
      <c r="E14" s="31">
        <v>2</v>
      </c>
      <c r="F14" s="217">
        <v>10</v>
      </c>
      <c r="G14" s="31" t="s">
        <v>37</v>
      </c>
      <c r="H14" s="196">
        <v>3100000</v>
      </c>
      <c r="I14" s="312">
        <f>H14*F14*E14</f>
        <v>62000000</v>
      </c>
      <c r="J14" s="218">
        <f t="shared" si="1"/>
        <v>62000000</v>
      </c>
      <c r="K14" s="193"/>
      <c r="L14" s="379"/>
      <c r="M14" s="379"/>
      <c r="N14" s="379"/>
      <c r="O14" s="379"/>
      <c r="P14" s="379"/>
      <c r="Q14" s="379"/>
      <c r="R14" s="379"/>
      <c r="S14" s="379"/>
    </row>
    <row r="15" spans="1:19" ht="66">
      <c r="A15" s="166">
        <v>5</v>
      </c>
      <c r="B15" s="30" t="s">
        <v>38</v>
      </c>
      <c r="C15" s="165" t="s">
        <v>39</v>
      </c>
      <c r="D15" s="165" t="s">
        <v>27</v>
      </c>
      <c r="E15" s="31">
        <v>2</v>
      </c>
      <c r="F15" s="217">
        <v>10</v>
      </c>
      <c r="G15" s="31" t="s">
        <v>28</v>
      </c>
      <c r="H15" s="196">
        <v>5635000</v>
      </c>
      <c r="I15" s="312">
        <f t="shared" si="0"/>
        <v>112700000</v>
      </c>
      <c r="J15" s="218">
        <f t="shared" si="1"/>
        <v>112700000</v>
      </c>
      <c r="K15" s="193"/>
      <c r="L15" s="379"/>
      <c r="M15" s="379"/>
      <c r="N15" s="379"/>
      <c r="O15" s="379"/>
      <c r="P15" s="379"/>
      <c r="Q15" s="379"/>
      <c r="R15" s="379"/>
      <c r="S15" s="379"/>
    </row>
    <row r="16" spans="1:19" ht="66">
      <c r="A16" s="166">
        <v>6</v>
      </c>
      <c r="B16" s="30" t="s">
        <v>40</v>
      </c>
      <c r="C16" s="165" t="s">
        <v>41</v>
      </c>
      <c r="D16" s="165" t="s">
        <v>42</v>
      </c>
      <c r="E16" s="31">
        <v>5</v>
      </c>
      <c r="F16" s="217">
        <v>10</v>
      </c>
      <c r="G16" s="31" t="s">
        <v>28</v>
      </c>
      <c r="H16" s="196">
        <v>2063000</v>
      </c>
      <c r="I16" s="312">
        <f t="shared" si="0"/>
        <v>103150000</v>
      </c>
      <c r="J16" s="218">
        <f>+I16</f>
        <v>103150000</v>
      </c>
      <c r="K16" s="193"/>
      <c r="L16" s="379"/>
      <c r="M16" s="379"/>
      <c r="N16" s="379"/>
      <c r="O16" s="379"/>
      <c r="P16" s="379"/>
      <c r="Q16" s="379"/>
      <c r="R16" s="379"/>
      <c r="S16" s="379"/>
    </row>
    <row r="17" spans="1:19" s="11" customFormat="1" ht="92.4">
      <c r="A17" s="215">
        <v>7</v>
      </c>
      <c r="B17" s="216" t="s">
        <v>43</v>
      </c>
      <c r="C17" s="165" t="s">
        <v>44</v>
      </c>
      <c r="D17" s="45">
        <v>114</v>
      </c>
      <c r="E17" s="31">
        <v>2</v>
      </c>
      <c r="F17" s="217">
        <v>6</v>
      </c>
      <c r="G17" s="31" t="s">
        <v>497</v>
      </c>
      <c r="H17" s="196">
        <v>1428000</v>
      </c>
      <c r="I17" s="312">
        <f t="shared" si="0"/>
        <v>17136000</v>
      </c>
      <c r="J17" s="218">
        <f t="shared" si="1"/>
        <v>17136000</v>
      </c>
      <c r="K17" s="409"/>
      <c r="L17" s="270"/>
      <c r="M17" s="270"/>
      <c r="N17" s="270"/>
      <c r="O17" s="270"/>
      <c r="P17" s="270"/>
      <c r="Q17" s="270"/>
      <c r="R17" s="270"/>
      <c r="S17" s="270"/>
    </row>
    <row r="18" spans="1:19" s="9" customFormat="1" ht="27" customHeight="1">
      <c r="A18" s="720" t="s">
        <v>46</v>
      </c>
      <c r="B18" s="720"/>
      <c r="C18" s="720"/>
      <c r="D18" s="720"/>
      <c r="E18" s="720"/>
      <c r="F18" s="720"/>
      <c r="G18" s="720"/>
      <c r="H18" s="720"/>
      <c r="I18" s="410">
        <f>SUM(I11:I17)</f>
        <v>885086000</v>
      </c>
      <c r="J18" s="411">
        <f>SUM(J11:J17)</f>
        <v>885086000</v>
      </c>
      <c r="K18" s="412"/>
      <c r="L18" s="380"/>
      <c r="M18" s="380"/>
      <c r="N18" s="380"/>
      <c r="O18" s="380"/>
      <c r="P18" s="380"/>
      <c r="Q18" s="380"/>
      <c r="R18" s="380"/>
      <c r="S18" s="380"/>
    </row>
    <row r="19" spans="1:19" s="10" customFormat="1" ht="13.2">
      <c r="A19" s="729" t="s">
        <v>47</v>
      </c>
      <c r="B19" s="729"/>
      <c r="C19" s="729"/>
      <c r="D19" s="729"/>
      <c r="E19" s="729"/>
      <c r="F19" s="729"/>
      <c r="G19" s="729"/>
      <c r="H19" s="729"/>
      <c r="I19" s="729"/>
      <c r="J19" s="729"/>
      <c r="K19" s="379"/>
      <c r="L19" s="379"/>
      <c r="M19" s="379"/>
      <c r="N19" s="379"/>
      <c r="O19" s="379"/>
      <c r="P19" s="379"/>
      <c r="Q19" s="379"/>
      <c r="R19" s="379"/>
      <c r="S19" s="379"/>
    </row>
    <row r="20" spans="1:19" ht="26.4">
      <c r="A20" s="175" t="s">
        <v>7</v>
      </c>
      <c r="B20" s="260" t="s">
        <v>8</v>
      </c>
      <c r="C20" s="260" t="s">
        <v>9</v>
      </c>
      <c r="D20" s="413" t="s">
        <v>10</v>
      </c>
      <c r="E20" s="260" t="s">
        <v>11</v>
      </c>
      <c r="F20" s="260" t="s">
        <v>12</v>
      </c>
      <c r="G20" s="175" t="s">
        <v>13</v>
      </c>
      <c r="H20" s="407" t="s">
        <v>14</v>
      </c>
      <c r="I20" s="407" t="s">
        <v>15</v>
      </c>
      <c r="J20" s="175" t="s">
        <v>16</v>
      </c>
      <c r="K20" s="193"/>
      <c r="L20" s="379"/>
      <c r="M20" s="379"/>
      <c r="N20" s="379"/>
      <c r="O20" s="379"/>
      <c r="P20" s="379"/>
      <c r="Q20" s="379"/>
      <c r="R20" s="379"/>
      <c r="S20" s="379"/>
    </row>
    <row r="21" spans="1:19" ht="66">
      <c r="A21" s="166">
        <v>8</v>
      </c>
      <c r="B21" s="234" t="s">
        <v>48</v>
      </c>
      <c r="C21" s="165" t="s">
        <v>49</v>
      </c>
      <c r="D21" s="414" t="s">
        <v>50</v>
      </c>
      <c r="E21" s="31">
        <v>150</v>
      </c>
      <c r="F21" s="217" t="s">
        <v>29</v>
      </c>
      <c r="G21" s="31" t="s">
        <v>51</v>
      </c>
      <c r="H21" s="265">
        <v>12954</v>
      </c>
      <c r="I21" s="230">
        <f>H21*E21</f>
        <v>1943100</v>
      </c>
      <c r="J21" s="265">
        <f>H21*E21</f>
        <v>1943100</v>
      </c>
      <c r="K21" s="209"/>
      <c r="L21" s="380"/>
      <c r="M21" s="380"/>
      <c r="N21" s="379"/>
      <c r="O21" s="379"/>
      <c r="P21" s="379"/>
      <c r="Q21" s="379"/>
      <c r="R21" s="379"/>
      <c r="S21" s="379"/>
    </row>
    <row r="22" spans="1:19" ht="69" customHeight="1">
      <c r="A22" s="166">
        <v>9</v>
      </c>
      <c r="B22" s="33" t="s">
        <v>52</v>
      </c>
      <c r="C22" s="165" t="s">
        <v>53</v>
      </c>
      <c r="D22" s="414" t="s">
        <v>54</v>
      </c>
      <c r="E22" s="31">
        <v>3</v>
      </c>
      <c r="F22" s="217" t="s">
        <v>29</v>
      </c>
      <c r="G22" s="31" t="s">
        <v>55</v>
      </c>
      <c r="H22" s="265">
        <v>970000</v>
      </c>
      <c r="I22" s="230">
        <f t="shared" ref="I22:I28" si="2">H22*E22</f>
        <v>2910000</v>
      </c>
      <c r="J22" s="265">
        <f t="shared" ref="J22:J28" si="3">H22*E22</f>
        <v>2910000</v>
      </c>
      <c r="K22" s="380"/>
      <c r="L22" s="380"/>
      <c r="M22" s="380"/>
      <c r="N22" s="379"/>
      <c r="O22" s="379"/>
      <c r="P22" s="379"/>
      <c r="Q22" s="379"/>
      <c r="R22" s="379"/>
      <c r="S22" s="379"/>
    </row>
    <row r="23" spans="1:19" ht="173.25" customHeight="1">
      <c r="A23" s="166">
        <v>10</v>
      </c>
      <c r="B23" s="33" t="s">
        <v>56</v>
      </c>
      <c r="C23" s="165" t="s">
        <v>57</v>
      </c>
      <c r="D23" s="414">
        <v>72</v>
      </c>
      <c r="E23" s="31">
        <v>1</v>
      </c>
      <c r="F23" s="217" t="s">
        <v>58</v>
      </c>
      <c r="G23" s="31" t="s">
        <v>51</v>
      </c>
      <c r="H23" s="265">
        <v>3500000</v>
      </c>
      <c r="I23" s="230">
        <f t="shared" si="2"/>
        <v>3500000</v>
      </c>
      <c r="J23" s="265">
        <f t="shared" si="3"/>
        <v>3500000</v>
      </c>
      <c r="K23" s="415"/>
      <c r="L23" s="379"/>
      <c r="M23" s="415"/>
      <c r="N23" s="379"/>
      <c r="O23" s="379"/>
      <c r="P23" s="379"/>
      <c r="Q23" s="379"/>
      <c r="R23" s="379"/>
      <c r="S23" s="379"/>
    </row>
    <row r="24" spans="1:19" s="11" customFormat="1" ht="66">
      <c r="A24" s="215">
        <v>11</v>
      </c>
      <c r="B24" s="234" t="s">
        <v>59</v>
      </c>
      <c r="C24" s="165" t="s">
        <v>60</v>
      </c>
      <c r="D24" s="363" t="s">
        <v>61</v>
      </c>
      <c r="E24" s="31">
        <v>2</v>
      </c>
      <c r="F24" s="217" t="s">
        <v>29</v>
      </c>
      <c r="G24" s="31" t="s">
        <v>51</v>
      </c>
      <c r="H24" s="266">
        <v>424000</v>
      </c>
      <c r="I24" s="230">
        <f t="shared" si="2"/>
        <v>848000</v>
      </c>
      <c r="J24" s="265">
        <f t="shared" si="3"/>
        <v>848000</v>
      </c>
      <c r="K24" s="379"/>
      <c r="L24" s="270"/>
      <c r="M24" s="270"/>
      <c r="N24" s="270"/>
      <c r="O24" s="270"/>
      <c r="P24" s="270"/>
      <c r="Q24" s="270"/>
      <c r="R24" s="270"/>
      <c r="S24" s="270"/>
    </row>
    <row r="25" spans="1:19" ht="39.6">
      <c r="A25" s="166">
        <v>12</v>
      </c>
      <c r="B25" s="234" t="s">
        <v>62</v>
      </c>
      <c r="C25" s="165" t="s">
        <v>63</v>
      </c>
      <c r="D25" s="414">
        <v>116</v>
      </c>
      <c r="E25" s="31">
        <v>1</v>
      </c>
      <c r="F25" s="217" t="s">
        <v>29</v>
      </c>
      <c r="G25" s="31" t="s">
        <v>51</v>
      </c>
      <c r="H25" s="265">
        <v>563000</v>
      </c>
      <c r="I25" s="230">
        <f t="shared" si="2"/>
        <v>563000</v>
      </c>
      <c r="J25" s="265">
        <f t="shared" si="3"/>
        <v>563000</v>
      </c>
      <c r="K25" s="379"/>
      <c r="L25" s="379"/>
      <c r="M25" s="379"/>
      <c r="N25" s="379"/>
      <c r="O25" s="379"/>
      <c r="P25" s="379"/>
      <c r="Q25" s="379"/>
      <c r="R25" s="379"/>
      <c r="S25" s="379"/>
    </row>
    <row r="26" spans="1:19" ht="79.2">
      <c r="A26" s="381">
        <v>13</v>
      </c>
      <c r="B26" s="416" t="s">
        <v>64</v>
      </c>
      <c r="C26" s="165" t="s">
        <v>65</v>
      </c>
      <c r="D26" s="417" t="s">
        <v>66</v>
      </c>
      <c r="E26" s="31">
        <v>6</v>
      </c>
      <c r="F26" s="217" t="s">
        <v>29</v>
      </c>
      <c r="G26" s="31" t="s">
        <v>67</v>
      </c>
      <c r="H26" s="265">
        <v>1600000</v>
      </c>
      <c r="I26" s="230">
        <f t="shared" si="2"/>
        <v>9600000</v>
      </c>
      <c r="J26" s="265">
        <f t="shared" si="3"/>
        <v>9600000</v>
      </c>
      <c r="K26" s="380"/>
      <c r="L26" s="380"/>
      <c r="M26" s="380"/>
      <c r="N26" s="379"/>
      <c r="O26" s="379"/>
      <c r="P26" s="379"/>
      <c r="Q26" s="379"/>
      <c r="R26" s="379"/>
      <c r="S26" s="379"/>
    </row>
    <row r="27" spans="1:19" ht="264">
      <c r="A27" s="381">
        <v>14</v>
      </c>
      <c r="B27" s="416" t="s">
        <v>68</v>
      </c>
      <c r="C27" s="165" t="s">
        <v>69</v>
      </c>
      <c r="D27" s="45" t="s">
        <v>70</v>
      </c>
      <c r="E27" s="31">
        <v>150</v>
      </c>
      <c r="F27" s="217" t="s">
        <v>29</v>
      </c>
      <c r="G27" s="31" t="s">
        <v>51</v>
      </c>
      <c r="H27" s="265">
        <v>123000</v>
      </c>
      <c r="I27" s="230">
        <f t="shared" si="2"/>
        <v>18450000</v>
      </c>
      <c r="J27" s="265">
        <f t="shared" si="3"/>
        <v>18450000</v>
      </c>
      <c r="K27" s="380"/>
      <c r="L27" s="380"/>
      <c r="M27" s="380"/>
      <c r="N27" s="379"/>
      <c r="O27" s="379"/>
      <c r="P27" s="379"/>
      <c r="Q27" s="379"/>
      <c r="R27" s="379"/>
      <c r="S27" s="379"/>
    </row>
    <row r="28" spans="1:19" ht="26.4">
      <c r="A28" s="395">
        <v>15</v>
      </c>
      <c r="B28" s="386" t="s">
        <v>55</v>
      </c>
      <c r="C28" s="165" t="s">
        <v>71</v>
      </c>
      <c r="D28" s="45" t="s">
        <v>72</v>
      </c>
      <c r="E28" s="31">
        <v>1</v>
      </c>
      <c r="F28" s="217" t="s">
        <v>29</v>
      </c>
      <c r="G28" s="31" t="s">
        <v>51</v>
      </c>
      <c r="H28" s="265">
        <v>0</v>
      </c>
      <c r="I28" s="230">
        <f t="shared" si="2"/>
        <v>0</v>
      </c>
      <c r="J28" s="265">
        <f t="shared" si="3"/>
        <v>0</v>
      </c>
      <c r="K28" s="209"/>
      <c r="L28" s="380"/>
      <c r="M28" s="380"/>
      <c r="N28" s="379"/>
      <c r="O28" s="379"/>
      <c r="P28" s="379"/>
      <c r="Q28" s="379"/>
      <c r="R28" s="379"/>
      <c r="S28" s="379"/>
    </row>
    <row r="29" spans="1:19" ht="13.2">
      <c r="A29" s="720" t="s">
        <v>73</v>
      </c>
      <c r="B29" s="720"/>
      <c r="C29" s="720"/>
      <c r="D29" s="720"/>
      <c r="E29" s="720"/>
      <c r="F29" s="720"/>
      <c r="G29" s="720"/>
      <c r="H29" s="720"/>
      <c r="I29" s="418">
        <f>SUM(I21:I28)</f>
        <v>37814100</v>
      </c>
      <c r="J29" s="419">
        <f>SUM(J21:J28)</f>
        <v>37814100</v>
      </c>
      <c r="K29" s="380"/>
      <c r="L29" s="380"/>
      <c r="M29" s="380"/>
      <c r="N29" s="379"/>
      <c r="O29" s="379"/>
      <c r="P29" s="379"/>
      <c r="Q29" s="379"/>
      <c r="R29" s="379"/>
      <c r="S29" s="379"/>
    </row>
    <row r="30" spans="1:19" ht="21" customHeight="1">
      <c r="A30" s="810" t="s">
        <v>74</v>
      </c>
      <c r="B30" s="811"/>
      <c r="C30" s="811"/>
      <c r="D30" s="811"/>
      <c r="E30" s="811"/>
      <c r="F30" s="811"/>
      <c r="G30" s="811"/>
      <c r="H30" s="811"/>
      <c r="I30" s="811"/>
      <c r="J30" s="811"/>
      <c r="K30" s="380"/>
      <c r="L30" s="380"/>
      <c r="M30" s="380"/>
      <c r="N30" s="379"/>
      <c r="O30" s="379"/>
      <c r="P30" s="379"/>
      <c r="Q30" s="379"/>
      <c r="R30" s="379"/>
      <c r="S30" s="379"/>
    </row>
    <row r="31" spans="1:19" ht="18" customHeight="1">
      <c r="A31" s="729" t="s">
        <v>75</v>
      </c>
      <c r="B31" s="797"/>
      <c r="C31" s="797"/>
      <c r="D31" s="797"/>
      <c r="E31" s="797"/>
      <c r="F31" s="797"/>
      <c r="G31" s="797"/>
      <c r="H31" s="797"/>
      <c r="I31" s="797"/>
      <c r="J31" s="797"/>
      <c r="K31" s="379"/>
      <c r="L31" s="379"/>
      <c r="M31" s="379"/>
      <c r="N31" s="379"/>
      <c r="O31" s="379"/>
      <c r="P31" s="379"/>
      <c r="Q31" s="379"/>
      <c r="R31" s="379"/>
      <c r="S31" s="379"/>
    </row>
    <row r="32" spans="1:19" ht="26.4">
      <c r="A32" s="175" t="s">
        <v>7</v>
      </c>
      <c r="B32" s="260" t="s">
        <v>8</v>
      </c>
      <c r="C32" s="260" t="s">
        <v>9</v>
      </c>
      <c r="D32" s="413" t="s">
        <v>10</v>
      </c>
      <c r="E32" s="260" t="s">
        <v>11</v>
      </c>
      <c r="F32" s="260" t="s">
        <v>12</v>
      </c>
      <c r="G32" s="175" t="s">
        <v>13</v>
      </c>
      <c r="H32" s="407" t="s">
        <v>14</v>
      </c>
      <c r="I32" s="407" t="s">
        <v>15</v>
      </c>
      <c r="J32" s="175" t="s">
        <v>16</v>
      </c>
      <c r="K32" s="193"/>
      <c r="L32" s="379">
        <v>300</v>
      </c>
      <c r="M32" s="379"/>
      <c r="N32" s="379"/>
      <c r="O32" s="379"/>
      <c r="P32" s="379"/>
      <c r="Q32" s="379"/>
      <c r="R32" s="379"/>
      <c r="S32" s="379"/>
    </row>
    <row r="33" spans="1:19" ht="68.25" customHeight="1">
      <c r="A33" s="166">
        <v>16</v>
      </c>
      <c r="B33" s="234" t="s">
        <v>55</v>
      </c>
      <c r="C33" s="165" t="s">
        <v>76</v>
      </c>
      <c r="D33" s="45" t="s">
        <v>55</v>
      </c>
      <c r="E33" s="31">
        <v>1</v>
      </c>
      <c r="F33" s="217" t="s">
        <v>55</v>
      </c>
      <c r="G33" s="31" t="s">
        <v>55</v>
      </c>
      <c r="H33" s="265">
        <v>1300000</v>
      </c>
      <c r="I33" s="230">
        <f>H33*E33</f>
        <v>1300000</v>
      </c>
      <c r="J33" s="168">
        <f>+I33</f>
        <v>1300000</v>
      </c>
      <c r="K33" s="387"/>
      <c r="L33" s="379"/>
      <c r="M33" s="379"/>
      <c r="N33" s="379"/>
      <c r="O33" s="379"/>
      <c r="P33" s="379"/>
      <c r="Q33" s="379"/>
      <c r="R33" s="379"/>
      <c r="S33" s="379"/>
    </row>
    <row r="34" spans="1:19" ht="61.5" customHeight="1">
      <c r="A34" s="166">
        <v>17</v>
      </c>
      <c r="B34" s="234" t="s">
        <v>55</v>
      </c>
      <c r="C34" s="165" t="s">
        <v>77</v>
      </c>
      <c r="D34" s="45" t="s">
        <v>29</v>
      </c>
      <c r="E34" s="31">
        <v>1</v>
      </c>
      <c r="F34" s="217" t="s">
        <v>55</v>
      </c>
      <c r="G34" s="31" t="s">
        <v>55</v>
      </c>
      <c r="H34" s="265">
        <v>2150494</v>
      </c>
      <c r="I34" s="230">
        <f>+H34*E34</f>
        <v>2150494</v>
      </c>
      <c r="J34" s="168">
        <f>I34</f>
        <v>2150494</v>
      </c>
      <c r="K34" s="209"/>
      <c r="L34" s="420"/>
      <c r="M34" s="420"/>
      <c r="N34" s="379"/>
      <c r="O34" s="379"/>
      <c r="P34" s="379"/>
      <c r="Q34" s="379"/>
      <c r="R34" s="379"/>
      <c r="S34" s="379"/>
    </row>
    <row r="35" spans="1:19" ht="63" customHeight="1">
      <c r="A35" s="139">
        <v>18</v>
      </c>
      <c r="B35" s="30" t="s">
        <v>55</v>
      </c>
      <c r="C35" s="165" t="s">
        <v>78</v>
      </c>
      <c r="D35" s="45" t="s">
        <v>55</v>
      </c>
      <c r="E35" s="31">
        <v>1</v>
      </c>
      <c r="F35" s="217" t="s">
        <v>55</v>
      </c>
      <c r="G35" s="31" t="s">
        <v>55</v>
      </c>
      <c r="H35" s="230">
        <v>0</v>
      </c>
      <c r="I35" s="230">
        <v>0</v>
      </c>
      <c r="J35" s="168">
        <v>0</v>
      </c>
      <c r="K35" s="209"/>
      <c r="L35" s="139"/>
      <c r="M35" s="139"/>
      <c r="N35" s="379"/>
      <c r="O35" s="379"/>
      <c r="P35" s="379"/>
      <c r="Q35" s="379"/>
      <c r="R35" s="379"/>
      <c r="S35" s="379"/>
    </row>
    <row r="36" spans="1:19" ht="44.1" customHeight="1">
      <c r="A36" s="166">
        <v>19</v>
      </c>
      <c r="B36" s="234" t="s">
        <v>79</v>
      </c>
      <c r="C36" s="165" t="s">
        <v>80</v>
      </c>
      <c r="D36" s="45" t="s">
        <v>81</v>
      </c>
      <c r="E36" s="31">
        <v>1</v>
      </c>
      <c r="F36" s="217">
        <v>2</v>
      </c>
      <c r="G36" s="31" t="s">
        <v>28</v>
      </c>
      <c r="H36" s="265">
        <v>6360000</v>
      </c>
      <c r="I36" s="230">
        <f>H36*F36</f>
        <v>12720000</v>
      </c>
      <c r="J36" s="168">
        <f t="shared" ref="J36" si="4">+I36</f>
        <v>12720000</v>
      </c>
      <c r="K36" s="193"/>
      <c r="L36" s="379"/>
      <c r="M36" s="379"/>
      <c r="N36" s="379"/>
      <c r="O36" s="379"/>
      <c r="P36" s="379"/>
      <c r="Q36" s="379"/>
      <c r="R36" s="379"/>
      <c r="S36" s="379"/>
    </row>
    <row r="37" spans="1:19" ht="36.75" customHeight="1">
      <c r="A37" s="166">
        <v>20</v>
      </c>
      <c r="B37" s="33" t="s">
        <v>82</v>
      </c>
      <c r="C37" s="165" t="s">
        <v>83</v>
      </c>
      <c r="D37" s="45" t="s">
        <v>29</v>
      </c>
      <c r="E37" s="31">
        <v>800</v>
      </c>
      <c r="F37" s="217" t="s">
        <v>29</v>
      </c>
      <c r="G37" s="31" t="s">
        <v>84</v>
      </c>
      <c r="H37" s="265">
        <v>240</v>
      </c>
      <c r="I37" s="230">
        <f>H37*E37</f>
        <v>192000</v>
      </c>
      <c r="J37" s="168">
        <f>+I37</f>
        <v>192000</v>
      </c>
      <c r="K37" s="379"/>
      <c r="L37" s="379"/>
      <c r="M37" s="379"/>
      <c r="N37" s="379"/>
      <c r="O37" s="379"/>
      <c r="P37" s="379"/>
      <c r="Q37" s="379"/>
      <c r="R37" s="379"/>
      <c r="S37" s="379"/>
    </row>
    <row r="38" spans="1:19" ht="26.4">
      <c r="A38" s="166">
        <v>21</v>
      </c>
      <c r="B38" s="33" t="s">
        <v>85</v>
      </c>
      <c r="C38" s="165" t="s">
        <v>86</v>
      </c>
      <c r="D38" s="45" t="s">
        <v>29</v>
      </c>
      <c r="E38" s="31">
        <v>30</v>
      </c>
      <c r="F38" s="217" t="s">
        <v>29</v>
      </c>
      <c r="G38" s="31" t="s">
        <v>51</v>
      </c>
      <c r="H38" s="265">
        <v>2450</v>
      </c>
      <c r="I38" s="230">
        <f>H38*E38</f>
        <v>73500</v>
      </c>
      <c r="J38" s="168">
        <f>+I38</f>
        <v>73500</v>
      </c>
      <c r="K38" s="379"/>
      <c r="L38" s="379"/>
      <c r="M38" s="379"/>
      <c r="N38" s="379"/>
      <c r="O38" s="379"/>
      <c r="P38" s="379"/>
      <c r="Q38" s="379"/>
      <c r="R38" s="379"/>
      <c r="S38" s="379"/>
    </row>
    <row r="39" spans="1:19" ht="13.2">
      <c r="A39" s="166">
        <v>22</v>
      </c>
      <c r="B39" s="234" t="s">
        <v>87</v>
      </c>
      <c r="C39" s="165" t="s">
        <v>88</v>
      </c>
      <c r="D39" s="363" t="s">
        <v>29</v>
      </c>
      <c r="E39" s="31">
        <v>2</v>
      </c>
      <c r="F39" s="217" t="s">
        <v>29</v>
      </c>
      <c r="G39" s="31" t="s">
        <v>84</v>
      </c>
      <c r="H39" s="265">
        <v>12200</v>
      </c>
      <c r="I39" s="230">
        <f>H39*E39</f>
        <v>24400</v>
      </c>
      <c r="J39" s="168">
        <f>+I39</f>
        <v>24400</v>
      </c>
      <c r="K39" s="379"/>
      <c r="L39" s="379"/>
      <c r="M39" s="379"/>
      <c r="N39" s="379"/>
      <c r="O39" s="379"/>
      <c r="P39" s="379"/>
      <c r="Q39" s="379"/>
      <c r="R39" s="379"/>
      <c r="S39" s="379"/>
    </row>
    <row r="40" spans="1:19" ht="39.6">
      <c r="A40" s="166">
        <v>23</v>
      </c>
      <c r="B40" s="234" t="s">
        <v>89</v>
      </c>
      <c r="C40" s="165" t="s">
        <v>90</v>
      </c>
      <c r="D40" s="414" t="s">
        <v>29</v>
      </c>
      <c r="E40" s="31">
        <v>5</v>
      </c>
      <c r="F40" s="217" t="s">
        <v>29</v>
      </c>
      <c r="G40" s="31" t="s">
        <v>51</v>
      </c>
      <c r="H40" s="265">
        <v>390000</v>
      </c>
      <c r="I40" s="230">
        <f>H40*E40</f>
        <v>1950000</v>
      </c>
      <c r="J40" s="168">
        <f>+I40</f>
        <v>1950000</v>
      </c>
      <c r="K40" s="379"/>
      <c r="L40" s="379"/>
      <c r="M40" s="379"/>
      <c r="N40" s="379"/>
      <c r="O40" s="379"/>
      <c r="P40" s="379"/>
      <c r="Q40" s="379"/>
      <c r="R40" s="379"/>
      <c r="S40" s="379"/>
    </row>
    <row r="41" spans="1:19" ht="26.4">
      <c r="A41" s="166">
        <v>24</v>
      </c>
      <c r="B41" s="234" t="s">
        <v>91</v>
      </c>
      <c r="C41" s="165" t="s">
        <v>92</v>
      </c>
      <c r="D41" s="414" t="s">
        <v>29</v>
      </c>
      <c r="E41" s="31">
        <v>15</v>
      </c>
      <c r="F41" s="217" t="s">
        <v>29</v>
      </c>
      <c r="G41" s="31" t="s">
        <v>51</v>
      </c>
      <c r="H41" s="265">
        <v>3500</v>
      </c>
      <c r="I41" s="230">
        <f>H41*E41</f>
        <v>52500</v>
      </c>
      <c r="J41" s="168">
        <f>+I41</f>
        <v>52500</v>
      </c>
      <c r="K41" s="379"/>
      <c r="L41" s="379"/>
      <c r="M41" s="379"/>
      <c r="N41" s="379"/>
      <c r="O41" s="379"/>
      <c r="P41" s="379"/>
      <c r="Q41" s="379"/>
      <c r="R41" s="379"/>
      <c r="S41" s="379"/>
    </row>
    <row r="42" spans="1:19" ht="14.25" customHeight="1">
      <c r="A42" s="612" t="s">
        <v>93</v>
      </c>
      <c r="B42" s="612"/>
      <c r="C42" s="612"/>
      <c r="D42" s="612"/>
      <c r="E42" s="612"/>
      <c r="F42" s="612"/>
      <c r="G42" s="612"/>
      <c r="H42" s="612"/>
      <c r="I42" s="418">
        <f>SUM(I33:I41)</f>
        <v>18462894</v>
      </c>
      <c r="J42" s="419">
        <f>SUM(J33:J41)</f>
        <v>18462894</v>
      </c>
      <c r="K42" s="193"/>
      <c r="L42" s="379"/>
      <c r="M42" s="379"/>
      <c r="N42" s="379"/>
      <c r="O42" s="379"/>
      <c r="P42" s="379"/>
      <c r="Q42" s="379"/>
      <c r="R42" s="379"/>
      <c r="S42" s="379"/>
    </row>
    <row r="43" spans="1:19" ht="20.25" customHeight="1">
      <c r="A43" s="729" t="s">
        <v>94</v>
      </c>
      <c r="B43" s="729"/>
      <c r="C43" s="729"/>
      <c r="D43" s="729"/>
      <c r="E43" s="729"/>
      <c r="F43" s="729"/>
      <c r="G43" s="729"/>
      <c r="H43" s="729"/>
      <c r="I43" s="729"/>
      <c r="J43" s="729"/>
      <c r="K43" s="379"/>
      <c r="L43" s="379"/>
      <c r="M43" s="379"/>
      <c r="N43" s="379"/>
      <c r="O43" s="379"/>
      <c r="P43" s="379"/>
      <c r="Q43" s="379"/>
      <c r="R43" s="379"/>
      <c r="S43" s="379"/>
    </row>
    <row r="44" spans="1:19" ht="26.4">
      <c r="A44" s="175" t="s">
        <v>7</v>
      </c>
      <c r="B44" s="260" t="s">
        <v>8</v>
      </c>
      <c r="C44" s="260" t="s">
        <v>9</v>
      </c>
      <c r="D44" s="413" t="s">
        <v>10</v>
      </c>
      <c r="E44" s="260" t="s">
        <v>11</v>
      </c>
      <c r="F44" s="260" t="s">
        <v>12</v>
      </c>
      <c r="G44" s="175" t="s">
        <v>13</v>
      </c>
      <c r="H44" s="407" t="s">
        <v>14</v>
      </c>
      <c r="I44" s="407" t="s">
        <v>15</v>
      </c>
      <c r="J44" s="175" t="s">
        <v>16</v>
      </c>
      <c r="K44" s="379"/>
      <c r="L44" s="379">
        <v>60</v>
      </c>
      <c r="M44" s="379"/>
      <c r="N44" s="379"/>
      <c r="O44" s="379"/>
      <c r="P44" s="379"/>
      <c r="Q44" s="379"/>
      <c r="R44" s="379"/>
      <c r="S44" s="379"/>
    </row>
    <row r="45" spans="1:19" ht="72.75" customHeight="1">
      <c r="A45" s="166">
        <v>25</v>
      </c>
      <c r="B45" s="234" t="s">
        <v>95</v>
      </c>
      <c r="C45" s="165" t="s">
        <v>498</v>
      </c>
      <c r="D45" s="45" t="s">
        <v>81</v>
      </c>
      <c r="E45" s="31">
        <v>5</v>
      </c>
      <c r="F45" s="217">
        <v>12</v>
      </c>
      <c r="G45" s="31" t="s">
        <v>97</v>
      </c>
      <c r="H45" s="265">
        <v>2650000</v>
      </c>
      <c r="I45" s="230">
        <f>H45*F45*E45</f>
        <v>159000000</v>
      </c>
      <c r="J45" s="168">
        <f>+I45</f>
        <v>159000000</v>
      </c>
      <c r="K45" s="421"/>
      <c r="L45" s="415"/>
      <c r="M45" s="415">
        <f>H45/12</f>
        <v>220833.33333333334</v>
      </c>
      <c r="N45" s="415">
        <f>M45*5</f>
        <v>1104166.6666666667</v>
      </c>
      <c r="O45" s="415">
        <f>N45*24</f>
        <v>26500000</v>
      </c>
      <c r="P45" s="415">
        <f>O45/5</f>
        <v>5300000</v>
      </c>
      <c r="Q45" s="379"/>
      <c r="R45" s="379"/>
      <c r="S45" s="379"/>
    </row>
    <row r="46" spans="1:19" ht="90" customHeight="1">
      <c r="A46" s="166">
        <v>26</v>
      </c>
      <c r="B46" s="234" t="s">
        <v>98</v>
      </c>
      <c r="C46" s="165" t="s">
        <v>99</v>
      </c>
      <c r="D46" s="363">
        <v>48</v>
      </c>
      <c r="E46" s="31">
        <v>1</v>
      </c>
      <c r="F46" s="217">
        <v>12</v>
      </c>
      <c r="G46" s="31" t="s">
        <v>97</v>
      </c>
      <c r="H46" s="265">
        <v>680000</v>
      </c>
      <c r="I46" s="230">
        <f>H46*F46*E46</f>
        <v>8160000</v>
      </c>
      <c r="J46" s="168">
        <f>+I46</f>
        <v>8160000</v>
      </c>
      <c r="K46" s="421"/>
      <c r="L46" s="379"/>
      <c r="M46" s="379"/>
      <c r="N46" s="379"/>
      <c r="O46" s="379"/>
      <c r="P46" s="379"/>
      <c r="Q46" s="379"/>
      <c r="R46" s="379"/>
      <c r="S46" s="379"/>
    </row>
    <row r="47" spans="1:19" ht="37.5" customHeight="1">
      <c r="A47" s="166">
        <v>27</v>
      </c>
      <c r="B47" s="234" t="s">
        <v>55</v>
      </c>
      <c r="C47" s="165" t="s">
        <v>100</v>
      </c>
      <c r="D47" s="45" t="s">
        <v>29</v>
      </c>
      <c r="E47" s="31">
        <v>1</v>
      </c>
      <c r="F47" s="217" t="s">
        <v>55</v>
      </c>
      <c r="G47" s="31" t="s">
        <v>55</v>
      </c>
      <c r="H47" s="265">
        <v>669467</v>
      </c>
      <c r="I47" s="196">
        <v>669467</v>
      </c>
      <c r="J47" s="422">
        <v>669467</v>
      </c>
      <c r="K47" s="193"/>
      <c r="L47" s="379"/>
      <c r="M47" s="379"/>
      <c r="N47" s="379"/>
      <c r="O47" s="379"/>
      <c r="P47" s="379"/>
      <c r="Q47" s="379"/>
      <c r="R47" s="379"/>
      <c r="S47" s="379"/>
    </row>
    <row r="48" spans="1:19" ht="66">
      <c r="A48" s="166">
        <v>28</v>
      </c>
      <c r="B48" s="234" t="s">
        <v>101</v>
      </c>
      <c r="C48" s="165" t="s">
        <v>499</v>
      </c>
      <c r="D48" s="45" t="s">
        <v>81</v>
      </c>
      <c r="E48" s="31">
        <v>3</v>
      </c>
      <c r="F48" s="217">
        <v>12</v>
      </c>
      <c r="G48" s="31" t="s">
        <v>97</v>
      </c>
      <c r="H48" s="265">
        <v>1000000</v>
      </c>
      <c r="I48" s="230">
        <f>H48*F48*E48</f>
        <v>36000000</v>
      </c>
      <c r="J48" s="168">
        <f>I48</f>
        <v>36000000</v>
      </c>
      <c r="K48" s="29"/>
      <c r="L48" s="379"/>
      <c r="M48" s="379"/>
      <c r="N48" s="379"/>
      <c r="O48" s="379"/>
      <c r="P48" s="379"/>
      <c r="Q48" s="379"/>
      <c r="R48" s="379"/>
      <c r="S48" s="379"/>
    </row>
    <row r="49" spans="1:19" ht="13.2">
      <c r="A49" s="612" t="s">
        <v>93</v>
      </c>
      <c r="B49" s="612"/>
      <c r="C49" s="612"/>
      <c r="D49" s="612"/>
      <c r="E49" s="612"/>
      <c r="F49" s="612"/>
      <c r="G49" s="612"/>
      <c r="H49" s="612"/>
      <c r="I49" s="418">
        <f>SUM(I45:I48)</f>
        <v>203829467</v>
      </c>
      <c r="J49" s="418">
        <f>SUM(J45:J48)</f>
        <v>203829467</v>
      </c>
      <c r="K49" s="379"/>
      <c r="L49" s="379"/>
      <c r="M49" s="379"/>
      <c r="N49" s="379"/>
      <c r="O49" s="379"/>
      <c r="P49" s="379"/>
      <c r="Q49" s="379"/>
      <c r="R49" s="379"/>
      <c r="S49" s="379"/>
    </row>
    <row r="50" spans="1:19" ht="22.2" customHeight="1">
      <c r="A50" s="729" t="s">
        <v>103</v>
      </c>
      <c r="B50" s="729"/>
      <c r="C50" s="729"/>
      <c r="D50" s="729"/>
      <c r="E50" s="729"/>
      <c r="F50" s="729"/>
      <c r="G50" s="729"/>
      <c r="H50" s="729"/>
      <c r="I50" s="729"/>
      <c r="J50" s="729"/>
      <c r="K50" s="379"/>
      <c r="L50" s="379"/>
      <c r="M50" s="379"/>
      <c r="N50" s="379"/>
      <c r="O50" s="379"/>
      <c r="P50" s="379"/>
      <c r="Q50" s="379"/>
      <c r="R50" s="379"/>
      <c r="S50" s="379"/>
    </row>
    <row r="51" spans="1:19" ht="26.4">
      <c r="A51" s="175" t="s">
        <v>7</v>
      </c>
      <c r="B51" s="260" t="s">
        <v>8</v>
      </c>
      <c r="C51" s="260" t="s">
        <v>9</v>
      </c>
      <c r="D51" s="413" t="s">
        <v>10</v>
      </c>
      <c r="E51" s="423" t="s">
        <v>11</v>
      </c>
      <c r="F51" s="260" t="s">
        <v>12</v>
      </c>
      <c r="G51" s="175" t="s">
        <v>13</v>
      </c>
      <c r="H51" s="407" t="s">
        <v>14</v>
      </c>
      <c r="I51" s="407" t="s">
        <v>15</v>
      </c>
      <c r="J51" s="175" t="s">
        <v>16</v>
      </c>
      <c r="K51" s="379"/>
      <c r="L51" s="379">
        <v>200</v>
      </c>
      <c r="M51" s="379"/>
      <c r="N51" s="379"/>
      <c r="O51" s="379"/>
      <c r="P51" s="379"/>
      <c r="Q51" s="379"/>
      <c r="R51" s="379"/>
      <c r="S51" s="379"/>
    </row>
    <row r="52" spans="1:19" ht="66">
      <c r="A52" s="166">
        <v>29</v>
      </c>
      <c r="B52" s="234" t="s">
        <v>48</v>
      </c>
      <c r="C52" s="165" t="s">
        <v>49</v>
      </c>
      <c r="D52" s="363" t="s">
        <v>50</v>
      </c>
      <c r="E52" s="139">
        <v>1000</v>
      </c>
      <c r="F52" s="28">
        <v>1</v>
      </c>
      <c r="G52" s="28" t="s">
        <v>51</v>
      </c>
      <c r="H52" s="265">
        <v>14000</v>
      </c>
      <c r="I52" s="230">
        <f>H52*E52</f>
        <v>14000000</v>
      </c>
      <c r="J52" s="168">
        <f>+I52</f>
        <v>14000000</v>
      </c>
      <c r="K52" s="415"/>
      <c r="L52" s="379" t="s">
        <v>104</v>
      </c>
      <c r="M52" s="379"/>
      <c r="N52" s="379"/>
      <c r="O52" s="379"/>
      <c r="P52" s="379"/>
      <c r="Q52" s="379"/>
      <c r="R52" s="379"/>
      <c r="S52" s="379"/>
    </row>
    <row r="53" spans="1:19" ht="147.75" customHeight="1">
      <c r="A53" s="166">
        <v>30</v>
      </c>
      <c r="B53" s="30" t="s">
        <v>55</v>
      </c>
      <c r="C53" s="424" t="s">
        <v>105</v>
      </c>
      <c r="D53" s="363" t="s">
        <v>55</v>
      </c>
      <c r="E53" s="31">
        <v>1</v>
      </c>
      <c r="F53" s="217" t="s">
        <v>55</v>
      </c>
      <c r="G53" s="31" t="s">
        <v>55</v>
      </c>
      <c r="H53" s="265">
        <v>0</v>
      </c>
      <c r="I53" s="230">
        <f>H53*E53</f>
        <v>0</v>
      </c>
      <c r="J53" s="168">
        <f>+I53</f>
        <v>0</v>
      </c>
      <c r="K53" s="379"/>
      <c r="L53" s="415"/>
      <c r="M53" s="379"/>
      <c r="N53" s="379"/>
      <c r="O53" s="379"/>
      <c r="P53" s="379"/>
      <c r="Q53" s="379"/>
      <c r="R53" s="379"/>
      <c r="S53" s="379"/>
    </row>
    <row r="54" spans="1:19" ht="145.19999999999999">
      <c r="A54" s="166">
        <v>31</v>
      </c>
      <c r="B54" s="30" t="s">
        <v>106</v>
      </c>
      <c r="C54" s="165" t="s">
        <v>107</v>
      </c>
      <c r="D54" s="45" t="s">
        <v>81</v>
      </c>
      <c r="E54" s="166">
        <v>5</v>
      </c>
      <c r="F54" s="167">
        <v>8</v>
      </c>
      <c r="G54" s="167" t="s">
        <v>108</v>
      </c>
      <c r="H54" s="265">
        <v>500000</v>
      </c>
      <c r="I54" s="230">
        <f>H54*E54</f>
        <v>2500000</v>
      </c>
      <c r="J54" s="168">
        <f>I54</f>
        <v>2500000</v>
      </c>
      <c r="K54" s="379"/>
      <c r="L54" s="379"/>
      <c r="M54" s="379"/>
      <c r="N54" s="379"/>
      <c r="O54" s="379"/>
      <c r="P54" s="379"/>
      <c r="Q54" s="379"/>
      <c r="R54" s="379"/>
      <c r="S54" s="379"/>
    </row>
    <row r="55" spans="1:19" ht="41.25" customHeight="1">
      <c r="A55" s="166">
        <v>32</v>
      </c>
      <c r="B55" s="30" t="s">
        <v>55</v>
      </c>
      <c r="C55" s="165" t="s">
        <v>109</v>
      </c>
      <c r="D55" s="45" t="s">
        <v>29</v>
      </c>
      <c r="E55" s="31">
        <v>1</v>
      </c>
      <c r="F55" s="217" t="s">
        <v>55</v>
      </c>
      <c r="G55" s="31" t="s">
        <v>55</v>
      </c>
      <c r="H55" s="265">
        <v>2113500</v>
      </c>
      <c r="I55" s="196">
        <v>2360187</v>
      </c>
      <c r="J55" s="422">
        <v>2360187</v>
      </c>
      <c r="K55" s="379"/>
      <c r="L55" s="415"/>
      <c r="M55" s="379"/>
      <c r="N55" s="379"/>
      <c r="O55" s="379"/>
      <c r="P55" s="379"/>
      <c r="Q55" s="379"/>
      <c r="R55" s="379"/>
      <c r="S55" s="379"/>
    </row>
    <row r="56" spans="1:19" ht="13.2">
      <c r="A56" s="612" t="s">
        <v>93</v>
      </c>
      <c r="B56" s="612"/>
      <c r="C56" s="612"/>
      <c r="D56" s="612"/>
      <c r="E56" s="612"/>
      <c r="F56" s="612"/>
      <c r="G56" s="612"/>
      <c r="H56" s="612"/>
      <c r="I56" s="418">
        <f>SUM(I52:I55)</f>
        <v>18860187</v>
      </c>
      <c r="J56" s="419">
        <f>SUM(J52:J55)</f>
        <v>18860187</v>
      </c>
      <c r="K56" s="379"/>
      <c r="L56" s="379"/>
      <c r="M56" s="379"/>
      <c r="N56" s="379"/>
      <c r="O56" s="379"/>
      <c r="P56" s="379"/>
      <c r="Q56" s="379"/>
      <c r="R56" s="379"/>
      <c r="S56" s="379"/>
    </row>
    <row r="57" spans="1:19" ht="13.2">
      <c r="A57" s="809" t="s">
        <v>110</v>
      </c>
      <c r="B57" s="809"/>
      <c r="C57" s="809"/>
      <c r="D57" s="809"/>
      <c r="E57" s="809"/>
      <c r="F57" s="809"/>
      <c r="G57" s="809"/>
      <c r="H57" s="809"/>
      <c r="I57" s="418">
        <f>I56+I49+I42</f>
        <v>241152548</v>
      </c>
      <c r="J57" s="419">
        <f>J56+J49+J42</f>
        <v>241152548</v>
      </c>
      <c r="K57" s="380"/>
      <c r="L57" s="380"/>
      <c r="M57" s="380"/>
      <c r="N57" s="379"/>
      <c r="O57" s="379"/>
      <c r="P57" s="379"/>
      <c r="Q57" s="379"/>
      <c r="R57" s="379"/>
      <c r="S57" s="379"/>
    </row>
    <row r="58" spans="1:19" ht="22.2" customHeight="1">
      <c r="A58" s="729" t="s">
        <v>111</v>
      </c>
      <c r="B58" s="729"/>
      <c r="C58" s="729"/>
      <c r="D58" s="729"/>
      <c r="E58" s="729"/>
      <c r="F58" s="729"/>
      <c r="G58" s="729"/>
      <c r="H58" s="729"/>
      <c r="I58" s="729"/>
      <c r="J58" s="729"/>
      <c r="K58" s="379"/>
      <c r="L58" s="379"/>
      <c r="M58" s="379"/>
      <c r="N58" s="379"/>
      <c r="O58" s="379"/>
      <c r="P58" s="379"/>
      <c r="Q58" s="379"/>
      <c r="R58" s="379"/>
      <c r="S58" s="379"/>
    </row>
    <row r="59" spans="1:19" ht="25.2" customHeight="1">
      <c r="A59" s="729" t="s">
        <v>112</v>
      </c>
      <c r="B59" s="797"/>
      <c r="C59" s="797"/>
      <c r="D59" s="797"/>
      <c r="E59" s="797"/>
      <c r="F59" s="797"/>
      <c r="G59" s="797"/>
      <c r="H59" s="797"/>
      <c r="I59" s="797"/>
      <c r="J59" s="797"/>
      <c r="K59" s="379"/>
      <c r="L59" s="379"/>
      <c r="M59" s="379"/>
      <c r="N59" s="379"/>
      <c r="O59" s="379"/>
      <c r="P59" s="379"/>
      <c r="Q59" s="379"/>
      <c r="R59" s="379"/>
      <c r="S59" s="379"/>
    </row>
    <row r="60" spans="1:19" ht="26.4">
      <c r="A60" s="175" t="s">
        <v>7</v>
      </c>
      <c r="B60" s="260" t="s">
        <v>8</v>
      </c>
      <c r="C60" s="260" t="s">
        <v>9</v>
      </c>
      <c r="D60" s="413" t="s">
        <v>10</v>
      </c>
      <c r="E60" s="260" t="s">
        <v>11</v>
      </c>
      <c r="F60" s="260" t="s">
        <v>12</v>
      </c>
      <c r="G60" s="175" t="s">
        <v>13</v>
      </c>
      <c r="H60" s="407" t="s">
        <v>14</v>
      </c>
      <c r="I60" s="407" t="s">
        <v>15</v>
      </c>
      <c r="J60" s="175" t="s">
        <v>16</v>
      </c>
      <c r="K60" s="379"/>
      <c r="L60" s="379">
        <v>300</v>
      </c>
      <c r="M60" s="379"/>
      <c r="N60" s="379"/>
      <c r="O60" s="379"/>
      <c r="P60" s="379"/>
      <c r="Q60" s="379"/>
      <c r="R60" s="379"/>
      <c r="S60" s="379"/>
    </row>
    <row r="61" spans="1:19" s="11" customFormat="1" ht="26.4">
      <c r="A61" s="27">
        <v>33</v>
      </c>
      <c r="B61" s="425" t="s">
        <v>91</v>
      </c>
      <c r="C61" s="209" t="s">
        <v>92</v>
      </c>
      <c r="D61" s="250" t="s">
        <v>29</v>
      </c>
      <c r="E61" s="167">
        <v>30</v>
      </c>
      <c r="F61" s="167" t="s">
        <v>29</v>
      </c>
      <c r="G61" s="422" t="s">
        <v>51</v>
      </c>
      <c r="H61" s="266">
        <v>3500</v>
      </c>
      <c r="I61" s="230">
        <f>H61*E61</f>
        <v>105000</v>
      </c>
      <c r="J61" s="168">
        <f>H61*E61</f>
        <v>105000</v>
      </c>
      <c r="K61" s="379"/>
      <c r="L61" s="270"/>
      <c r="M61" s="270"/>
      <c r="N61" s="270"/>
      <c r="O61" s="270"/>
      <c r="P61" s="270"/>
      <c r="Q61" s="270"/>
      <c r="R61" s="270"/>
      <c r="S61" s="270"/>
    </row>
    <row r="62" spans="1:19" s="11" customFormat="1" ht="47.25" customHeight="1">
      <c r="A62" s="27">
        <v>34</v>
      </c>
      <c r="B62" s="30" t="s">
        <v>113</v>
      </c>
      <c r="C62" s="165" t="s">
        <v>114</v>
      </c>
      <c r="D62" s="45" t="s">
        <v>29</v>
      </c>
      <c r="E62" s="166">
        <v>300</v>
      </c>
      <c r="F62" s="167" t="s">
        <v>29</v>
      </c>
      <c r="G62" s="167" t="s">
        <v>51</v>
      </c>
      <c r="H62" s="266">
        <v>3960</v>
      </c>
      <c r="I62" s="230">
        <f t="shared" ref="I62:I77" si="5">H62*E62</f>
        <v>1188000</v>
      </c>
      <c r="J62" s="168">
        <f t="shared" ref="J62:J77" si="6">H62*E62</f>
        <v>1188000</v>
      </c>
      <c r="K62" s="379"/>
      <c r="L62" s="270"/>
      <c r="M62" s="270"/>
      <c r="N62" s="270"/>
      <c r="O62" s="270"/>
      <c r="P62" s="270"/>
      <c r="Q62" s="270"/>
      <c r="R62" s="270"/>
      <c r="S62" s="270"/>
    </row>
    <row r="63" spans="1:19" s="11" customFormat="1" ht="164.25" customHeight="1">
      <c r="A63" s="27">
        <v>35</v>
      </c>
      <c r="B63" s="30" t="s">
        <v>115</v>
      </c>
      <c r="C63" s="165" t="s">
        <v>116</v>
      </c>
      <c r="D63" s="424" t="s">
        <v>27</v>
      </c>
      <c r="E63" s="166">
        <v>10</v>
      </c>
      <c r="F63" s="167">
        <v>5</v>
      </c>
      <c r="G63" s="167" t="s">
        <v>37</v>
      </c>
      <c r="H63" s="266">
        <v>5200000</v>
      </c>
      <c r="I63" s="230">
        <f t="shared" si="5"/>
        <v>52000000</v>
      </c>
      <c r="J63" s="168">
        <f t="shared" si="6"/>
        <v>52000000</v>
      </c>
      <c r="K63" s="193"/>
      <c r="L63" s="270"/>
      <c r="M63" s="270"/>
      <c r="N63" s="270"/>
      <c r="O63" s="270"/>
      <c r="P63" s="270"/>
      <c r="Q63" s="270"/>
      <c r="R63" s="270"/>
      <c r="S63" s="270"/>
    </row>
    <row r="64" spans="1:19" s="11" customFormat="1" ht="90.75" customHeight="1">
      <c r="A64" s="27">
        <v>36</v>
      </c>
      <c r="B64" s="30" t="s">
        <v>117</v>
      </c>
      <c r="C64" s="165" t="s">
        <v>118</v>
      </c>
      <c r="D64" s="424" t="s">
        <v>27</v>
      </c>
      <c r="E64" s="166">
        <v>10</v>
      </c>
      <c r="F64" s="167">
        <v>5</v>
      </c>
      <c r="G64" s="167" t="s">
        <v>37</v>
      </c>
      <c r="H64" s="266">
        <v>2500000</v>
      </c>
      <c r="I64" s="230">
        <f t="shared" si="5"/>
        <v>25000000</v>
      </c>
      <c r="J64" s="168">
        <f t="shared" si="6"/>
        <v>25000000</v>
      </c>
      <c r="K64" s="379"/>
      <c r="L64" s="270"/>
      <c r="M64" s="270"/>
      <c r="N64" s="270"/>
      <c r="O64" s="270"/>
      <c r="P64" s="270"/>
      <c r="Q64" s="270"/>
      <c r="R64" s="270"/>
      <c r="S64" s="270"/>
    </row>
    <row r="65" spans="1:19" s="11" customFormat="1" ht="193.5" customHeight="1">
      <c r="A65" s="27">
        <v>37</v>
      </c>
      <c r="B65" s="30" t="s">
        <v>119</v>
      </c>
      <c r="C65" s="165" t="s">
        <v>120</v>
      </c>
      <c r="D65" s="424" t="s">
        <v>27</v>
      </c>
      <c r="E65" s="166">
        <v>1</v>
      </c>
      <c r="F65" s="167">
        <v>6</v>
      </c>
      <c r="G65" s="167" t="s">
        <v>37</v>
      </c>
      <c r="H65" s="266">
        <v>1380000</v>
      </c>
      <c r="I65" s="230">
        <f t="shared" si="5"/>
        <v>1380000</v>
      </c>
      <c r="J65" s="168">
        <f t="shared" si="6"/>
        <v>1380000</v>
      </c>
      <c r="K65" s="379"/>
      <c r="L65" s="270"/>
      <c r="M65" s="270"/>
      <c r="N65" s="270"/>
      <c r="O65" s="270"/>
      <c r="P65" s="270"/>
      <c r="Q65" s="270"/>
      <c r="R65" s="270"/>
      <c r="S65" s="270"/>
    </row>
    <row r="66" spans="1:19" s="11" customFormat="1" ht="69.75" customHeight="1">
      <c r="A66" s="27">
        <v>38</v>
      </c>
      <c r="B66" s="30" t="s">
        <v>121</v>
      </c>
      <c r="C66" s="165" t="s">
        <v>122</v>
      </c>
      <c r="D66" s="45" t="s">
        <v>29</v>
      </c>
      <c r="E66" s="166">
        <v>300</v>
      </c>
      <c r="F66" s="167">
        <v>1</v>
      </c>
      <c r="G66" s="167" t="s">
        <v>51</v>
      </c>
      <c r="H66" s="266">
        <v>50000</v>
      </c>
      <c r="I66" s="230">
        <f t="shared" si="5"/>
        <v>15000000</v>
      </c>
      <c r="J66" s="168">
        <f t="shared" si="6"/>
        <v>15000000</v>
      </c>
      <c r="K66" s="415"/>
      <c r="L66" s="270"/>
      <c r="M66" s="270"/>
      <c r="N66" s="270"/>
      <c r="O66" s="270"/>
      <c r="P66" s="270"/>
      <c r="Q66" s="270"/>
      <c r="R66" s="270"/>
      <c r="S66" s="270"/>
    </row>
    <row r="67" spans="1:19" s="11" customFormat="1" ht="52.8">
      <c r="A67" s="721">
        <v>39</v>
      </c>
      <c r="B67" s="807" t="s">
        <v>123</v>
      </c>
      <c r="C67" s="165" t="s">
        <v>124</v>
      </c>
      <c r="D67" s="45" t="s">
        <v>29</v>
      </c>
      <c r="E67" s="139">
        <v>300</v>
      </c>
      <c r="F67" s="27">
        <v>1</v>
      </c>
      <c r="G67" s="27" t="s">
        <v>51</v>
      </c>
      <c r="H67" s="266">
        <v>48900</v>
      </c>
      <c r="I67" s="230">
        <f t="shared" si="5"/>
        <v>14670000</v>
      </c>
      <c r="J67" s="168">
        <f t="shared" si="6"/>
        <v>14670000</v>
      </c>
      <c r="K67" s="379"/>
      <c r="L67" s="270"/>
      <c r="M67" s="270"/>
      <c r="N67" s="270"/>
      <c r="O67" s="270"/>
      <c r="P67" s="270"/>
      <c r="Q67" s="270"/>
      <c r="R67" s="270"/>
      <c r="S67" s="270"/>
    </row>
    <row r="68" spans="1:19" s="11" customFormat="1" ht="52.8">
      <c r="A68" s="721"/>
      <c r="B68" s="807"/>
      <c r="C68" s="165" t="s">
        <v>125</v>
      </c>
      <c r="D68" s="45" t="s">
        <v>29</v>
      </c>
      <c r="E68" s="139">
        <v>300</v>
      </c>
      <c r="F68" s="27">
        <v>1</v>
      </c>
      <c r="G68" s="27" t="s">
        <v>51</v>
      </c>
      <c r="H68" s="266">
        <v>3860</v>
      </c>
      <c r="I68" s="230">
        <f t="shared" si="5"/>
        <v>1158000</v>
      </c>
      <c r="J68" s="168">
        <f t="shared" si="6"/>
        <v>1158000</v>
      </c>
      <c r="K68" s="379"/>
      <c r="L68" s="270"/>
      <c r="M68" s="270"/>
      <c r="N68" s="270"/>
      <c r="O68" s="270"/>
      <c r="P68" s="270"/>
      <c r="Q68" s="270"/>
      <c r="R68" s="270"/>
      <c r="S68" s="270"/>
    </row>
    <row r="69" spans="1:19" s="11" customFormat="1" ht="34.200000000000003" customHeight="1">
      <c r="A69" s="721"/>
      <c r="B69" s="807"/>
      <c r="C69" s="165" t="s">
        <v>126</v>
      </c>
      <c r="D69" s="45" t="s">
        <v>29</v>
      </c>
      <c r="E69" s="139">
        <v>300</v>
      </c>
      <c r="F69" s="27">
        <v>1</v>
      </c>
      <c r="G69" s="27" t="s">
        <v>51</v>
      </c>
      <c r="H69" s="266">
        <v>3200</v>
      </c>
      <c r="I69" s="230">
        <f t="shared" si="5"/>
        <v>960000</v>
      </c>
      <c r="J69" s="168">
        <f t="shared" si="6"/>
        <v>960000</v>
      </c>
      <c r="K69" s="379"/>
      <c r="L69" s="270"/>
      <c r="M69" s="270"/>
      <c r="N69" s="270"/>
      <c r="O69" s="270"/>
      <c r="P69" s="270"/>
      <c r="Q69" s="270"/>
      <c r="R69" s="270"/>
      <c r="S69" s="270"/>
    </row>
    <row r="70" spans="1:19" s="11" customFormat="1" ht="37.200000000000003" customHeight="1">
      <c r="A70" s="721"/>
      <c r="B70" s="807"/>
      <c r="C70" s="165" t="s">
        <v>127</v>
      </c>
      <c r="D70" s="45" t="s">
        <v>29</v>
      </c>
      <c r="E70" s="139">
        <v>300</v>
      </c>
      <c r="F70" s="27">
        <v>1</v>
      </c>
      <c r="G70" s="31" t="s">
        <v>51</v>
      </c>
      <c r="H70" s="266">
        <v>18900</v>
      </c>
      <c r="I70" s="230">
        <f t="shared" si="5"/>
        <v>5670000</v>
      </c>
      <c r="J70" s="168">
        <f t="shared" si="6"/>
        <v>5670000</v>
      </c>
      <c r="K70" s="379"/>
      <c r="L70" s="270"/>
      <c r="M70" s="270"/>
      <c r="N70" s="270"/>
      <c r="O70" s="270"/>
      <c r="P70" s="270"/>
      <c r="Q70" s="270"/>
      <c r="R70" s="270"/>
      <c r="S70" s="270"/>
    </row>
    <row r="71" spans="1:19" s="228" customFormat="1" ht="38.25" customHeight="1">
      <c r="A71" s="721"/>
      <c r="B71" s="807"/>
      <c r="C71" s="46" t="s">
        <v>128</v>
      </c>
      <c r="D71" s="45" t="s">
        <v>29</v>
      </c>
      <c r="E71" s="139">
        <v>300</v>
      </c>
      <c r="F71" s="27">
        <v>1</v>
      </c>
      <c r="G71" s="31" t="s">
        <v>51</v>
      </c>
      <c r="H71" s="266">
        <v>16300</v>
      </c>
      <c r="I71" s="230">
        <f t="shared" si="5"/>
        <v>4890000</v>
      </c>
      <c r="J71" s="168">
        <f t="shared" si="6"/>
        <v>4890000</v>
      </c>
      <c r="K71" s="426"/>
      <c r="L71" s="427"/>
      <c r="M71" s="427"/>
      <c r="N71" s="427"/>
      <c r="O71" s="427"/>
      <c r="P71" s="427"/>
      <c r="Q71" s="427"/>
      <c r="R71" s="427"/>
      <c r="S71" s="427"/>
    </row>
    <row r="72" spans="1:19" s="11" customFormat="1" ht="26.4">
      <c r="A72" s="721"/>
      <c r="B72" s="807"/>
      <c r="C72" s="165" t="s">
        <v>129</v>
      </c>
      <c r="D72" s="45" t="s">
        <v>29</v>
      </c>
      <c r="E72" s="139">
        <v>300</v>
      </c>
      <c r="F72" s="27">
        <v>1</v>
      </c>
      <c r="G72" s="31" t="s">
        <v>51</v>
      </c>
      <c r="H72" s="266">
        <v>4550</v>
      </c>
      <c r="I72" s="230">
        <f t="shared" si="5"/>
        <v>1365000</v>
      </c>
      <c r="J72" s="168">
        <f t="shared" si="6"/>
        <v>1365000</v>
      </c>
      <c r="K72" s="379"/>
      <c r="L72" s="270"/>
      <c r="M72" s="270"/>
      <c r="N72" s="270"/>
      <c r="O72" s="270"/>
      <c r="P72" s="270"/>
      <c r="Q72" s="270"/>
      <c r="R72" s="270"/>
      <c r="S72" s="270"/>
    </row>
    <row r="73" spans="1:19" s="11" customFormat="1" ht="26.4">
      <c r="A73" s="721"/>
      <c r="B73" s="807"/>
      <c r="C73" s="165" t="s">
        <v>130</v>
      </c>
      <c r="D73" s="45" t="s">
        <v>29</v>
      </c>
      <c r="E73" s="139">
        <v>300</v>
      </c>
      <c r="F73" s="27">
        <v>1</v>
      </c>
      <c r="G73" s="31" t="s">
        <v>51</v>
      </c>
      <c r="H73" s="266">
        <v>23000</v>
      </c>
      <c r="I73" s="230">
        <f t="shared" si="5"/>
        <v>6900000</v>
      </c>
      <c r="J73" s="168">
        <f t="shared" si="6"/>
        <v>6900000</v>
      </c>
      <c r="K73" s="379"/>
      <c r="L73" s="270"/>
      <c r="M73" s="270"/>
      <c r="N73" s="270"/>
      <c r="O73" s="270"/>
      <c r="P73" s="270"/>
      <c r="Q73" s="270"/>
      <c r="R73" s="270"/>
      <c r="S73" s="270"/>
    </row>
    <row r="74" spans="1:19" s="11" customFormat="1" ht="26.4">
      <c r="A74" s="721"/>
      <c r="B74" s="807"/>
      <c r="C74" s="165" t="s">
        <v>131</v>
      </c>
      <c r="D74" s="45" t="s">
        <v>29</v>
      </c>
      <c r="E74" s="139">
        <v>300</v>
      </c>
      <c r="F74" s="27">
        <v>1</v>
      </c>
      <c r="G74" s="31" t="s">
        <v>51</v>
      </c>
      <c r="H74" s="266">
        <v>26030</v>
      </c>
      <c r="I74" s="230">
        <f t="shared" si="5"/>
        <v>7809000</v>
      </c>
      <c r="J74" s="168">
        <f t="shared" si="6"/>
        <v>7809000</v>
      </c>
      <c r="K74" s="379"/>
      <c r="L74" s="270"/>
      <c r="M74" s="270"/>
      <c r="N74" s="270"/>
      <c r="O74" s="270"/>
      <c r="P74" s="270"/>
      <c r="Q74" s="270"/>
      <c r="R74" s="270"/>
      <c r="S74" s="270"/>
    </row>
    <row r="75" spans="1:19" s="11" customFormat="1" ht="32.25" customHeight="1">
      <c r="A75" s="721"/>
      <c r="B75" s="807"/>
      <c r="C75" s="165" t="s">
        <v>132</v>
      </c>
      <c r="D75" s="45" t="s">
        <v>29</v>
      </c>
      <c r="E75" s="139">
        <v>300</v>
      </c>
      <c r="F75" s="27">
        <v>1</v>
      </c>
      <c r="G75" s="31" t="s">
        <v>51</v>
      </c>
      <c r="H75" s="266">
        <v>14100</v>
      </c>
      <c r="I75" s="230">
        <f t="shared" si="5"/>
        <v>4230000</v>
      </c>
      <c r="J75" s="168">
        <f t="shared" si="6"/>
        <v>4230000</v>
      </c>
      <c r="K75" s="379"/>
      <c r="L75" s="270"/>
      <c r="M75" s="270"/>
      <c r="N75" s="270"/>
      <c r="O75" s="270"/>
      <c r="P75" s="270"/>
      <c r="Q75" s="270"/>
      <c r="R75" s="270"/>
      <c r="S75" s="270"/>
    </row>
    <row r="76" spans="1:19" s="11" customFormat="1" ht="36.75" customHeight="1">
      <c r="A76" s="27">
        <v>40</v>
      </c>
      <c r="B76" s="30" t="s">
        <v>55</v>
      </c>
      <c r="C76" s="165" t="s">
        <v>133</v>
      </c>
      <c r="D76" s="45" t="s">
        <v>29</v>
      </c>
      <c r="E76" s="31">
        <v>1</v>
      </c>
      <c r="F76" s="217" t="s">
        <v>55</v>
      </c>
      <c r="G76" s="31" t="s">
        <v>55</v>
      </c>
      <c r="H76" s="266">
        <v>200000</v>
      </c>
      <c r="I76" s="230">
        <f t="shared" si="5"/>
        <v>200000</v>
      </c>
      <c r="J76" s="168">
        <f t="shared" si="6"/>
        <v>200000</v>
      </c>
      <c r="K76" s="379"/>
      <c r="L76" s="270"/>
      <c r="M76" s="270"/>
      <c r="N76" s="270"/>
      <c r="O76" s="270"/>
      <c r="P76" s="270"/>
      <c r="Q76" s="270"/>
      <c r="R76" s="270"/>
      <c r="S76" s="270"/>
    </row>
    <row r="77" spans="1:19" ht="79.2">
      <c r="A77" s="27">
        <v>41</v>
      </c>
      <c r="B77" s="30" t="s">
        <v>134</v>
      </c>
      <c r="C77" s="165" t="s">
        <v>135</v>
      </c>
      <c r="D77" s="45" t="s">
        <v>29</v>
      </c>
      <c r="E77" s="139">
        <v>300</v>
      </c>
      <c r="F77" s="45">
        <v>5</v>
      </c>
      <c r="G77" s="27" t="s">
        <v>37</v>
      </c>
      <c r="H77" s="265">
        <v>200000</v>
      </c>
      <c r="I77" s="230">
        <f t="shared" si="5"/>
        <v>60000000</v>
      </c>
      <c r="J77" s="168">
        <f t="shared" si="6"/>
        <v>60000000</v>
      </c>
      <c r="K77" s="379"/>
      <c r="L77" s="379"/>
      <c r="M77" s="379"/>
      <c r="N77" s="379"/>
      <c r="O77" s="379"/>
      <c r="P77" s="379"/>
      <c r="Q77" s="379"/>
      <c r="R77" s="379"/>
      <c r="S77" s="379"/>
    </row>
    <row r="78" spans="1:19" s="11" customFormat="1" ht="13.2">
      <c r="A78" s="612" t="s">
        <v>93</v>
      </c>
      <c r="B78" s="612"/>
      <c r="C78" s="612"/>
      <c r="D78" s="612"/>
      <c r="E78" s="612"/>
      <c r="F78" s="612"/>
      <c r="G78" s="612"/>
      <c r="H78" s="612"/>
      <c r="I78" s="418">
        <f>SUM(I61:I77)</f>
        <v>202525000</v>
      </c>
      <c r="J78" s="419">
        <f>SUM(J61:J77)</f>
        <v>202525000</v>
      </c>
      <c r="K78" s="379"/>
      <c r="L78" s="270"/>
      <c r="M78" s="270"/>
      <c r="N78" s="270"/>
      <c r="O78" s="270"/>
      <c r="P78" s="270"/>
      <c r="Q78" s="270"/>
      <c r="R78" s="270"/>
      <c r="S78" s="270"/>
    </row>
    <row r="79" spans="1:19" s="11" customFormat="1" ht="20.25" customHeight="1">
      <c r="A79" s="729" t="s">
        <v>136</v>
      </c>
      <c r="B79" s="797"/>
      <c r="C79" s="797"/>
      <c r="D79" s="797"/>
      <c r="E79" s="797"/>
      <c r="F79" s="797"/>
      <c r="G79" s="797"/>
      <c r="H79" s="797"/>
      <c r="I79" s="797"/>
      <c r="J79" s="797"/>
      <c r="K79" s="379"/>
      <c r="L79" s="270"/>
      <c r="M79" s="270"/>
      <c r="N79" s="270"/>
      <c r="O79" s="270"/>
      <c r="P79" s="270"/>
      <c r="Q79" s="270"/>
      <c r="R79" s="270"/>
      <c r="S79" s="270"/>
    </row>
    <row r="80" spans="1:19" s="11" customFormat="1" ht="26.4">
      <c r="A80" s="85" t="s">
        <v>7</v>
      </c>
      <c r="B80" s="85" t="s">
        <v>8</v>
      </c>
      <c r="C80" s="85" t="s">
        <v>9</v>
      </c>
      <c r="D80" s="361" t="s">
        <v>10</v>
      </c>
      <c r="E80" s="85" t="s">
        <v>11</v>
      </c>
      <c r="F80" s="85" t="s">
        <v>12</v>
      </c>
      <c r="G80" s="85" t="s">
        <v>13</v>
      </c>
      <c r="H80" s="340" t="s">
        <v>14</v>
      </c>
      <c r="I80" s="340" t="s">
        <v>15</v>
      </c>
      <c r="J80" s="86" t="s">
        <v>16</v>
      </c>
      <c r="K80" s="379"/>
      <c r="L80" s="270">
        <v>200</v>
      </c>
      <c r="M80" s="270"/>
      <c r="N80" s="270"/>
      <c r="O80" s="270"/>
      <c r="P80" s="270"/>
      <c r="Q80" s="270"/>
      <c r="R80" s="270"/>
      <c r="S80" s="270"/>
    </row>
    <row r="81" spans="1:19" s="11" customFormat="1" ht="26.4">
      <c r="A81" s="27">
        <v>42</v>
      </c>
      <c r="B81" s="425" t="s">
        <v>91</v>
      </c>
      <c r="C81" s="209" t="s">
        <v>92</v>
      </c>
      <c r="D81" s="250">
        <v>8</v>
      </c>
      <c r="E81" s="167">
        <v>30</v>
      </c>
      <c r="F81" s="167" t="s">
        <v>29</v>
      </c>
      <c r="G81" s="422" t="s">
        <v>51</v>
      </c>
      <c r="H81" s="266">
        <v>3500</v>
      </c>
      <c r="I81" s="230">
        <f>H81*E81</f>
        <v>105000</v>
      </c>
      <c r="J81" s="168">
        <f>H81*E81</f>
        <v>105000</v>
      </c>
      <c r="K81" s="379"/>
      <c r="L81" s="270"/>
      <c r="M81" s="270"/>
      <c r="N81" s="270"/>
      <c r="O81" s="270"/>
      <c r="P81" s="270"/>
      <c r="Q81" s="270"/>
      <c r="R81" s="270"/>
      <c r="S81" s="270"/>
    </row>
    <row r="82" spans="1:19" s="11" customFormat="1" ht="26.4">
      <c r="A82" s="27">
        <v>43</v>
      </c>
      <c r="B82" s="30" t="s">
        <v>113</v>
      </c>
      <c r="C82" s="165" t="s">
        <v>114</v>
      </c>
      <c r="D82" s="45">
        <v>11</v>
      </c>
      <c r="E82" s="250">
        <v>200</v>
      </c>
      <c r="F82" s="167" t="s">
        <v>29</v>
      </c>
      <c r="G82" s="167" t="s">
        <v>51</v>
      </c>
      <c r="H82" s="266">
        <v>3960</v>
      </c>
      <c r="I82" s="230">
        <f t="shared" ref="I82:I90" si="7">H82*E82</f>
        <v>792000</v>
      </c>
      <c r="J82" s="168">
        <f t="shared" ref="J82:J90" si="8">H82*E82</f>
        <v>792000</v>
      </c>
      <c r="K82" s="379"/>
      <c r="L82" s="270"/>
      <c r="M82" s="270"/>
      <c r="N82" s="270"/>
      <c r="O82" s="270"/>
      <c r="P82" s="270"/>
      <c r="Q82" s="270"/>
      <c r="R82" s="270"/>
      <c r="S82" s="270"/>
    </row>
    <row r="83" spans="1:19" s="11" customFormat="1" ht="66">
      <c r="A83" s="29">
        <v>44</v>
      </c>
      <c r="B83" s="30" t="s">
        <v>137</v>
      </c>
      <c r="C83" s="165" t="s">
        <v>138</v>
      </c>
      <c r="D83" s="424" t="s">
        <v>27</v>
      </c>
      <c r="E83" s="166">
        <v>1</v>
      </c>
      <c r="F83" s="414">
        <v>1</v>
      </c>
      <c r="G83" s="414" t="s">
        <v>139</v>
      </c>
      <c r="H83" s="266">
        <v>7950000</v>
      </c>
      <c r="I83" s="230">
        <f t="shared" si="7"/>
        <v>7950000</v>
      </c>
      <c r="J83" s="168">
        <f t="shared" si="8"/>
        <v>7950000</v>
      </c>
      <c r="K83" s="428"/>
      <c r="L83" s="270"/>
      <c r="M83" s="270"/>
      <c r="N83" s="270"/>
      <c r="O83" s="270"/>
      <c r="P83" s="270"/>
      <c r="Q83" s="270"/>
      <c r="R83" s="270"/>
      <c r="S83" s="270"/>
    </row>
    <row r="84" spans="1:19" s="11" customFormat="1" ht="66">
      <c r="A84" s="29">
        <v>45</v>
      </c>
      <c r="B84" s="30" t="s">
        <v>140</v>
      </c>
      <c r="C84" s="165" t="s">
        <v>141</v>
      </c>
      <c r="D84" s="424" t="s">
        <v>27</v>
      </c>
      <c r="E84" s="166">
        <v>3</v>
      </c>
      <c r="F84" s="167">
        <v>3</v>
      </c>
      <c r="G84" s="167" t="s">
        <v>37</v>
      </c>
      <c r="H84" s="266">
        <v>5300000</v>
      </c>
      <c r="I84" s="230">
        <f t="shared" si="7"/>
        <v>15900000</v>
      </c>
      <c r="J84" s="168">
        <f t="shared" si="8"/>
        <v>15900000</v>
      </c>
      <c r="K84" s="193"/>
      <c r="L84" s="270"/>
      <c r="M84" s="270"/>
      <c r="N84" s="270"/>
      <c r="O84" s="270"/>
      <c r="P84" s="270"/>
      <c r="Q84" s="270"/>
      <c r="R84" s="270"/>
      <c r="S84" s="270"/>
    </row>
    <row r="85" spans="1:19" s="11" customFormat="1" ht="66">
      <c r="A85" s="29">
        <v>46</v>
      </c>
      <c r="B85" s="30" t="s">
        <v>142</v>
      </c>
      <c r="C85" s="165" t="s">
        <v>143</v>
      </c>
      <c r="D85" s="424" t="s">
        <v>27</v>
      </c>
      <c r="E85" s="166">
        <v>5</v>
      </c>
      <c r="F85" s="414">
        <v>10</v>
      </c>
      <c r="G85" s="27" t="s">
        <v>97</v>
      </c>
      <c r="H85" s="265">
        <v>186000</v>
      </c>
      <c r="I85" s="230">
        <f t="shared" si="7"/>
        <v>930000</v>
      </c>
      <c r="J85" s="168">
        <f t="shared" si="8"/>
        <v>930000</v>
      </c>
      <c r="K85" s="193"/>
      <c r="L85" s="270"/>
      <c r="M85" s="270"/>
      <c r="N85" s="270"/>
      <c r="O85" s="270"/>
      <c r="P85" s="270"/>
      <c r="Q85" s="270"/>
      <c r="R85" s="270"/>
      <c r="S85" s="270"/>
    </row>
    <row r="86" spans="1:19" s="11" customFormat="1" ht="13.2">
      <c r="A86" s="721">
        <v>47</v>
      </c>
      <c r="B86" s="808" t="s">
        <v>144</v>
      </c>
      <c r="C86" s="165" t="s">
        <v>145</v>
      </c>
      <c r="D86" s="45" t="s">
        <v>29</v>
      </c>
      <c r="E86" s="166">
        <v>200</v>
      </c>
      <c r="F86" s="167">
        <v>1</v>
      </c>
      <c r="G86" s="167" t="s">
        <v>51</v>
      </c>
      <c r="H86" s="266">
        <v>55000</v>
      </c>
      <c r="I86" s="230">
        <f t="shared" si="7"/>
        <v>11000000</v>
      </c>
      <c r="J86" s="168">
        <f t="shared" si="8"/>
        <v>11000000</v>
      </c>
      <c r="K86" s="379"/>
      <c r="L86" s="270"/>
      <c r="M86" s="270"/>
      <c r="N86" s="270"/>
      <c r="O86" s="270"/>
      <c r="P86" s="270"/>
      <c r="Q86" s="270"/>
      <c r="R86" s="270"/>
      <c r="S86" s="270"/>
    </row>
    <row r="87" spans="1:19" s="11" customFormat="1" ht="13.2">
      <c r="A87" s="721"/>
      <c r="B87" s="808"/>
      <c r="C87" s="165" t="s">
        <v>146</v>
      </c>
      <c r="D87" s="45" t="s">
        <v>29</v>
      </c>
      <c r="E87" s="166">
        <v>200</v>
      </c>
      <c r="F87" s="167">
        <v>1</v>
      </c>
      <c r="G87" s="167" t="s">
        <v>51</v>
      </c>
      <c r="H87" s="266">
        <v>35000</v>
      </c>
      <c r="I87" s="230">
        <f t="shared" si="7"/>
        <v>7000000</v>
      </c>
      <c r="J87" s="168">
        <f t="shared" si="8"/>
        <v>7000000</v>
      </c>
      <c r="K87" s="379"/>
      <c r="L87" s="270"/>
      <c r="M87" s="270"/>
      <c r="N87" s="270"/>
      <c r="O87" s="270"/>
      <c r="P87" s="270"/>
      <c r="Q87" s="270"/>
      <c r="R87" s="270"/>
      <c r="S87" s="270"/>
    </row>
    <row r="88" spans="1:19" s="11" customFormat="1" ht="26.4">
      <c r="A88" s="721"/>
      <c r="B88" s="808"/>
      <c r="C88" s="165" t="s">
        <v>147</v>
      </c>
      <c r="D88" s="45" t="s">
        <v>29</v>
      </c>
      <c r="E88" s="166">
        <v>200</v>
      </c>
      <c r="F88" s="167">
        <v>1</v>
      </c>
      <c r="G88" s="167" t="s">
        <v>51</v>
      </c>
      <c r="H88" s="266">
        <v>43800</v>
      </c>
      <c r="I88" s="230">
        <f t="shared" si="7"/>
        <v>8760000</v>
      </c>
      <c r="J88" s="168">
        <f t="shared" si="8"/>
        <v>8760000</v>
      </c>
      <c r="K88" s="379"/>
      <c r="L88" s="270"/>
      <c r="M88" s="270"/>
      <c r="N88" s="270"/>
      <c r="O88" s="270"/>
      <c r="P88" s="270"/>
      <c r="Q88" s="270"/>
      <c r="R88" s="270"/>
      <c r="S88" s="270"/>
    </row>
    <row r="89" spans="1:19" s="11" customFormat="1" ht="28.2" customHeight="1">
      <c r="A89" s="721"/>
      <c r="B89" s="808"/>
      <c r="C89" s="165" t="s">
        <v>148</v>
      </c>
      <c r="D89" s="45" t="s">
        <v>29</v>
      </c>
      <c r="E89" s="166">
        <v>200</v>
      </c>
      <c r="F89" s="167">
        <v>1</v>
      </c>
      <c r="G89" s="167" t="s">
        <v>51</v>
      </c>
      <c r="H89" s="266">
        <v>28000</v>
      </c>
      <c r="I89" s="230">
        <f t="shared" si="7"/>
        <v>5600000</v>
      </c>
      <c r="J89" s="168">
        <f t="shared" si="8"/>
        <v>5600000</v>
      </c>
      <c r="K89" s="379"/>
      <c r="L89" s="270"/>
      <c r="M89" s="270"/>
      <c r="N89" s="270"/>
      <c r="O89" s="270"/>
      <c r="P89" s="270"/>
      <c r="Q89" s="270"/>
      <c r="R89" s="270"/>
      <c r="S89" s="270"/>
    </row>
    <row r="90" spans="1:19" s="11" customFormat="1" ht="13.2">
      <c r="A90" s="29">
        <v>48</v>
      </c>
      <c r="B90" s="30" t="s">
        <v>149</v>
      </c>
      <c r="C90" s="165" t="s">
        <v>150</v>
      </c>
      <c r="D90" s="45">
        <v>110</v>
      </c>
      <c r="E90" s="139">
        <v>2400</v>
      </c>
      <c r="F90" s="27">
        <v>1</v>
      </c>
      <c r="G90" s="27" t="s">
        <v>51</v>
      </c>
      <c r="H90" s="266">
        <v>2200</v>
      </c>
      <c r="I90" s="230">
        <f t="shared" si="7"/>
        <v>5280000</v>
      </c>
      <c r="J90" s="168">
        <f t="shared" si="8"/>
        <v>5280000</v>
      </c>
      <c r="K90" s="379"/>
      <c r="L90" s="270"/>
      <c r="M90" s="270"/>
      <c r="N90" s="270"/>
      <c r="O90" s="270"/>
      <c r="P90" s="270"/>
      <c r="Q90" s="270"/>
      <c r="R90" s="270"/>
      <c r="S90" s="270"/>
    </row>
    <row r="91" spans="1:19" s="11" customFormat="1" ht="13.2">
      <c r="A91" s="612" t="s">
        <v>93</v>
      </c>
      <c r="B91" s="612"/>
      <c r="C91" s="612"/>
      <c r="D91" s="612"/>
      <c r="E91" s="612"/>
      <c r="F91" s="612"/>
      <c r="G91" s="612"/>
      <c r="H91" s="612"/>
      <c r="I91" s="429">
        <f>SUM(I81:I90)</f>
        <v>63317000</v>
      </c>
      <c r="J91" s="419">
        <f>J81+J82+J83+J84+J85+J86+J87+J88+J89+J90</f>
        <v>63317000</v>
      </c>
      <c r="K91" s="379"/>
      <c r="L91" s="270"/>
      <c r="M91" s="270"/>
      <c r="N91" s="270"/>
      <c r="O91" s="270"/>
      <c r="P91" s="270"/>
      <c r="Q91" s="270"/>
      <c r="R91" s="270"/>
      <c r="S91" s="270"/>
    </row>
    <row r="92" spans="1:19" s="11" customFormat="1" ht="13.2">
      <c r="A92" s="729" t="s">
        <v>151</v>
      </c>
      <c r="B92" s="729"/>
      <c r="C92" s="729"/>
      <c r="D92" s="729"/>
      <c r="E92" s="729"/>
      <c r="F92" s="729"/>
      <c r="G92" s="729"/>
      <c r="H92" s="729"/>
      <c r="I92" s="729"/>
      <c r="J92" s="729"/>
      <c r="K92" s="379"/>
      <c r="L92" s="270"/>
      <c r="M92" s="270"/>
      <c r="N92" s="270"/>
      <c r="O92" s="270"/>
      <c r="P92" s="270"/>
      <c r="Q92" s="270"/>
      <c r="R92" s="270"/>
      <c r="S92" s="270"/>
    </row>
    <row r="93" spans="1:19" s="11" customFormat="1" ht="26.4">
      <c r="A93" s="85" t="s">
        <v>7</v>
      </c>
      <c r="B93" s="85" t="s">
        <v>8</v>
      </c>
      <c r="C93" s="85" t="s">
        <v>9</v>
      </c>
      <c r="D93" s="361" t="s">
        <v>10</v>
      </c>
      <c r="E93" s="85" t="s">
        <v>11</v>
      </c>
      <c r="F93" s="85" t="s">
        <v>12</v>
      </c>
      <c r="G93" s="85" t="s">
        <v>13</v>
      </c>
      <c r="H93" s="340" t="s">
        <v>14</v>
      </c>
      <c r="I93" s="319" t="s">
        <v>15</v>
      </c>
      <c r="J93" s="86" t="s">
        <v>16</v>
      </c>
      <c r="K93" s="379"/>
      <c r="L93" s="270">
        <v>500</v>
      </c>
      <c r="M93" s="270"/>
      <c r="N93" s="270"/>
      <c r="O93" s="270"/>
      <c r="P93" s="270"/>
      <c r="Q93" s="270"/>
      <c r="R93" s="270"/>
      <c r="S93" s="270"/>
    </row>
    <row r="94" spans="1:19" s="11" customFormat="1" ht="26.4">
      <c r="A94" s="29">
        <v>49</v>
      </c>
      <c r="B94" s="425" t="s">
        <v>91</v>
      </c>
      <c r="C94" s="209" t="s">
        <v>92</v>
      </c>
      <c r="D94" s="250">
        <v>8</v>
      </c>
      <c r="E94" s="167">
        <v>30</v>
      </c>
      <c r="F94" s="167" t="s">
        <v>29</v>
      </c>
      <c r="G94" s="422" t="s">
        <v>51</v>
      </c>
      <c r="H94" s="266">
        <v>3500</v>
      </c>
      <c r="I94" s="230">
        <f>H94*E94</f>
        <v>105000</v>
      </c>
      <c r="J94" s="168">
        <f>I94</f>
        <v>105000</v>
      </c>
      <c r="K94" s="379"/>
      <c r="L94" s="270"/>
      <c r="M94" s="270"/>
      <c r="N94" s="270"/>
      <c r="O94" s="270"/>
      <c r="P94" s="270"/>
      <c r="Q94" s="270"/>
      <c r="R94" s="270"/>
      <c r="S94" s="270"/>
    </row>
    <row r="95" spans="1:19" s="11" customFormat="1" ht="29.25" customHeight="1">
      <c r="A95" s="29">
        <v>50</v>
      </c>
      <c r="B95" s="30" t="s">
        <v>113</v>
      </c>
      <c r="C95" s="165" t="s">
        <v>114</v>
      </c>
      <c r="D95" s="45">
        <v>11</v>
      </c>
      <c r="E95" s="166">
        <v>500</v>
      </c>
      <c r="F95" s="167" t="s">
        <v>29</v>
      </c>
      <c r="G95" s="167" t="s">
        <v>51</v>
      </c>
      <c r="H95" s="266">
        <v>3960</v>
      </c>
      <c r="I95" s="230">
        <f>H95*E95</f>
        <v>1980000</v>
      </c>
      <c r="J95" s="168">
        <f>I95</f>
        <v>1980000</v>
      </c>
      <c r="K95" s="379"/>
      <c r="L95" s="270"/>
      <c r="M95" s="270"/>
      <c r="N95" s="270"/>
      <c r="O95" s="270"/>
      <c r="P95" s="270"/>
      <c r="Q95" s="270"/>
      <c r="R95" s="270"/>
      <c r="S95" s="270"/>
    </row>
    <row r="96" spans="1:19" s="11" customFormat="1" ht="165" customHeight="1">
      <c r="A96" s="29">
        <v>51</v>
      </c>
      <c r="B96" s="30" t="s">
        <v>152</v>
      </c>
      <c r="C96" s="165" t="s">
        <v>153</v>
      </c>
      <c r="D96" s="424" t="s">
        <v>27</v>
      </c>
      <c r="E96" s="166">
        <v>1</v>
      </c>
      <c r="F96" s="167">
        <v>2</v>
      </c>
      <c r="G96" s="167" t="s">
        <v>139</v>
      </c>
      <c r="H96" s="266">
        <v>6360000</v>
      </c>
      <c r="I96" s="230">
        <f>+H96*E96*F96</f>
        <v>12720000</v>
      </c>
      <c r="J96" s="168">
        <f>E96*F96*H96</f>
        <v>12720000</v>
      </c>
      <c r="K96" s="379"/>
      <c r="L96" s="270"/>
      <c r="M96" s="270"/>
      <c r="N96" s="270"/>
      <c r="O96" s="270"/>
      <c r="P96" s="270"/>
      <c r="Q96" s="270"/>
      <c r="R96" s="270"/>
      <c r="S96" s="270"/>
    </row>
    <row r="97" spans="1:19" s="11" customFormat="1" ht="92.4">
      <c r="A97" s="29">
        <v>52</v>
      </c>
      <c r="B97" s="234" t="s">
        <v>154</v>
      </c>
      <c r="C97" s="165" t="s">
        <v>155</v>
      </c>
      <c r="D97" s="424" t="s">
        <v>27</v>
      </c>
      <c r="E97" s="166">
        <v>1</v>
      </c>
      <c r="F97" s="167">
        <v>2</v>
      </c>
      <c r="G97" s="167" t="s">
        <v>139</v>
      </c>
      <c r="H97" s="266">
        <v>5300000</v>
      </c>
      <c r="I97" s="230">
        <f>+H97*E97*F97</f>
        <v>10600000</v>
      </c>
      <c r="J97" s="168">
        <f t="shared" ref="J97:J110" si="9">E97*F97*H97</f>
        <v>10600000</v>
      </c>
      <c r="K97" s="379"/>
      <c r="L97" s="270"/>
      <c r="M97" s="270"/>
      <c r="N97" s="270"/>
      <c r="O97" s="270"/>
      <c r="P97" s="270"/>
      <c r="Q97" s="270"/>
      <c r="R97" s="270"/>
      <c r="S97" s="270"/>
    </row>
    <row r="98" spans="1:19" s="11" customFormat="1" ht="39.6">
      <c r="A98" s="806">
        <v>53</v>
      </c>
      <c r="B98" s="807" t="s">
        <v>156</v>
      </c>
      <c r="C98" s="424" t="s">
        <v>157</v>
      </c>
      <c r="D98" s="45" t="s">
        <v>29</v>
      </c>
      <c r="E98" s="166">
        <v>500</v>
      </c>
      <c r="F98" s="167">
        <v>1</v>
      </c>
      <c r="G98" s="167" t="s">
        <v>51</v>
      </c>
      <c r="H98" s="266">
        <v>82750</v>
      </c>
      <c r="I98" s="230">
        <f t="shared" ref="I98:I104" si="10">+H98*E98</f>
        <v>41375000</v>
      </c>
      <c r="J98" s="168">
        <f t="shared" si="9"/>
        <v>41375000</v>
      </c>
      <c r="K98" s="379"/>
      <c r="L98" s="270"/>
      <c r="M98" s="270"/>
      <c r="N98" s="270"/>
      <c r="O98" s="270"/>
      <c r="P98" s="270"/>
      <c r="Q98" s="270"/>
      <c r="R98" s="270"/>
      <c r="S98" s="270"/>
    </row>
    <row r="99" spans="1:19" s="11" customFormat="1" ht="13.2">
      <c r="A99" s="806"/>
      <c r="B99" s="807"/>
      <c r="C99" s="165" t="s">
        <v>158</v>
      </c>
      <c r="D99" s="45" t="s">
        <v>29</v>
      </c>
      <c r="E99" s="166">
        <v>500</v>
      </c>
      <c r="F99" s="167">
        <v>1</v>
      </c>
      <c r="G99" s="167" t="s">
        <v>51</v>
      </c>
      <c r="H99" s="266">
        <v>9500</v>
      </c>
      <c r="I99" s="230">
        <f t="shared" si="10"/>
        <v>4750000</v>
      </c>
      <c r="J99" s="168">
        <f t="shared" si="9"/>
        <v>4750000</v>
      </c>
      <c r="K99" s="379"/>
      <c r="L99" s="270"/>
      <c r="M99" s="270"/>
      <c r="N99" s="270"/>
      <c r="O99" s="270"/>
      <c r="P99" s="270"/>
      <c r="Q99" s="270"/>
      <c r="R99" s="270"/>
      <c r="S99" s="270"/>
    </row>
    <row r="100" spans="1:19" s="11" customFormat="1" ht="13.2">
      <c r="A100" s="806"/>
      <c r="B100" s="807"/>
      <c r="C100" s="165" t="s">
        <v>159</v>
      </c>
      <c r="D100" s="45" t="s">
        <v>29</v>
      </c>
      <c r="E100" s="166">
        <v>500</v>
      </c>
      <c r="F100" s="167">
        <v>1</v>
      </c>
      <c r="G100" s="167" t="s">
        <v>51</v>
      </c>
      <c r="H100" s="266">
        <v>26200</v>
      </c>
      <c r="I100" s="230">
        <f t="shared" si="10"/>
        <v>13100000</v>
      </c>
      <c r="J100" s="168">
        <f>I100</f>
        <v>13100000</v>
      </c>
      <c r="K100" s="379"/>
      <c r="L100" s="270"/>
      <c r="M100" s="270"/>
      <c r="N100" s="270"/>
      <c r="O100" s="270"/>
      <c r="P100" s="270"/>
      <c r="Q100" s="270"/>
      <c r="R100" s="270"/>
      <c r="S100" s="270"/>
    </row>
    <row r="101" spans="1:19" s="11" customFormat="1" ht="13.2">
      <c r="A101" s="806"/>
      <c r="B101" s="807"/>
      <c r="C101" s="165" t="s">
        <v>160</v>
      </c>
      <c r="D101" s="45" t="s">
        <v>29</v>
      </c>
      <c r="E101" s="166">
        <v>500</v>
      </c>
      <c r="F101" s="167">
        <v>1</v>
      </c>
      <c r="G101" s="167" t="s">
        <v>51</v>
      </c>
      <c r="H101" s="266">
        <v>13400</v>
      </c>
      <c r="I101" s="230">
        <f t="shared" si="10"/>
        <v>6700000</v>
      </c>
      <c r="J101" s="168">
        <f t="shared" ref="J101:J102" si="11">I101</f>
        <v>6700000</v>
      </c>
      <c r="K101" s="379"/>
      <c r="L101" s="270"/>
      <c r="M101" s="270"/>
      <c r="N101" s="270"/>
      <c r="O101" s="270"/>
      <c r="P101" s="270"/>
      <c r="Q101" s="270"/>
      <c r="R101" s="270"/>
      <c r="S101" s="270"/>
    </row>
    <row r="102" spans="1:19" s="11" customFormat="1" ht="13.2">
      <c r="A102" s="806"/>
      <c r="B102" s="807"/>
      <c r="C102" s="424" t="s">
        <v>161</v>
      </c>
      <c r="D102" s="45" t="s">
        <v>29</v>
      </c>
      <c r="E102" s="166">
        <v>500</v>
      </c>
      <c r="F102" s="167">
        <v>1</v>
      </c>
      <c r="G102" s="167" t="s">
        <v>51</v>
      </c>
      <c r="H102" s="266">
        <v>15500</v>
      </c>
      <c r="I102" s="230">
        <f t="shared" si="10"/>
        <v>7750000</v>
      </c>
      <c r="J102" s="168">
        <f t="shared" si="11"/>
        <v>7750000</v>
      </c>
      <c r="K102" s="379"/>
      <c r="L102" s="270"/>
      <c r="M102" s="270"/>
      <c r="N102" s="270"/>
      <c r="O102" s="270"/>
      <c r="P102" s="270"/>
      <c r="Q102" s="270"/>
      <c r="R102" s="270"/>
      <c r="S102" s="270"/>
    </row>
    <row r="103" spans="1:19" s="11" customFormat="1" ht="62.25" customHeight="1">
      <c r="A103" s="29">
        <v>54</v>
      </c>
      <c r="B103" s="30" t="s">
        <v>55</v>
      </c>
      <c r="C103" s="165" t="s">
        <v>162</v>
      </c>
      <c r="D103" s="45" t="s">
        <v>29</v>
      </c>
      <c r="E103" s="166">
        <v>50</v>
      </c>
      <c r="F103" s="167">
        <v>2</v>
      </c>
      <c r="G103" s="167" t="s">
        <v>163</v>
      </c>
      <c r="H103" s="265">
        <v>0</v>
      </c>
      <c r="I103" s="230">
        <f t="shared" si="10"/>
        <v>0</v>
      </c>
      <c r="J103" s="168">
        <f>I103</f>
        <v>0</v>
      </c>
      <c r="K103" s="379"/>
      <c r="L103" s="270"/>
      <c r="M103" s="270"/>
      <c r="N103" s="270"/>
      <c r="O103" s="270"/>
      <c r="P103" s="270"/>
      <c r="Q103" s="270"/>
      <c r="R103" s="270"/>
      <c r="S103" s="270"/>
    </row>
    <row r="104" spans="1:19" s="11" customFormat="1" ht="111.75" customHeight="1">
      <c r="A104" s="29">
        <v>55</v>
      </c>
      <c r="B104" s="27" t="s">
        <v>164</v>
      </c>
      <c r="C104" s="165" t="s">
        <v>165</v>
      </c>
      <c r="D104" s="45" t="s">
        <v>29</v>
      </c>
      <c r="E104" s="166">
        <v>25</v>
      </c>
      <c r="F104" s="167" t="s">
        <v>166</v>
      </c>
      <c r="G104" s="167" t="s">
        <v>167</v>
      </c>
      <c r="H104" s="266">
        <v>450000</v>
      </c>
      <c r="I104" s="230">
        <f t="shared" si="10"/>
        <v>11250000</v>
      </c>
      <c r="J104" s="168">
        <f>I104</f>
        <v>11250000</v>
      </c>
      <c r="K104" s="379"/>
      <c r="L104" s="270"/>
      <c r="M104" s="270"/>
      <c r="N104" s="270"/>
      <c r="O104" s="270"/>
      <c r="P104" s="270"/>
      <c r="Q104" s="270"/>
      <c r="R104" s="270"/>
      <c r="S104" s="270"/>
    </row>
    <row r="105" spans="1:19" s="11" customFormat="1" ht="47.25" customHeight="1">
      <c r="A105" s="29">
        <v>56</v>
      </c>
      <c r="B105" s="235" t="s">
        <v>168</v>
      </c>
      <c r="C105" s="430" t="s">
        <v>169</v>
      </c>
      <c r="D105" s="45" t="s">
        <v>55</v>
      </c>
      <c r="E105" s="166">
        <v>1</v>
      </c>
      <c r="F105" s="167">
        <v>25</v>
      </c>
      <c r="G105" s="167" t="s">
        <v>51</v>
      </c>
      <c r="H105" s="265">
        <v>0</v>
      </c>
      <c r="I105" s="230">
        <f>+H105*E105*F105</f>
        <v>0</v>
      </c>
      <c r="J105" s="168">
        <f>E105*F105*H105</f>
        <v>0</v>
      </c>
      <c r="K105" s="379"/>
      <c r="L105" s="270"/>
      <c r="M105" s="270"/>
      <c r="N105" s="270"/>
      <c r="O105" s="270"/>
      <c r="P105" s="270"/>
      <c r="Q105" s="270"/>
      <c r="R105" s="270"/>
      <c r="S105" s="270"/>
    </row>
    <row r="106" spans="1:19" s="11" customFormat="1" ht="39.6">
      <c r="A106" s="29">
        <v>57</v>
      </c>
      <c r="B106" s="235" t="s">
        <v>55</v>
      </c>
      <c r="C106" s="430" t="s">
        <v>170</v>
      </c>
      <c r="D106" s="45" t="s">
        <v>55</v>
      </c>
      <c r="E106" s="166">
        <v>25</v>
      </c>
      <c r="F106" s="167" t="s">
        <v>29</v>
      </c>
      <c r="G106" s="167" t="s">
        <v>171</v>
      </c>
      <c r="H106" s="265">
        <v>0</v>
      </c>
      <c r="I106" s="230">
        <f>H106*E106</f>
        <v>0</v>
      </c>
      <c r="J106" s="168">
        <v>0</v>
      </c>
      <c r="K106" s="379"/>
      <c r="L106" s="270"/>
      <c r="M106" s="270"/>
      <c r="N106" s="270"/>
      <c r="O106" s="270"/>
      <c r="P106" s="270"/>
      <c r="Q106" s="270"/>
      <c r="R106" s="270"/>
      <c r="S106" s="270"/>
    </row>
    <row r="107" spans="1:19" s="11" customFormat="1" ht="13.2">
      <c r="A107" s="29">
        <v>58</v>
      </c>
      <c r="B107" s="807" t="s">
        <v>172</v>
      </c>
      <c r="C107" s="165" t="s">
        <v>173</v>
      </c>
      <c r="D107" s="45" t="s">
        <v>29</v>
      </c>
      <c r="E107" s="166">
        <v>500</v>
      </c>
      <c r="F107" s="167">
        <v>1</v>
      </c>
      <c r="G107" s="167" t="s">
        <v>51</v>
      </c>
      <c r="H107" s="266">
        <v>39100</v>
      </c>
      <c r="I107" s="230">
        <f>+H107*E107</f>
        <v>19550000</v>
      </c>
      <c r="J107" s="168">
        <f t="shared" si="9"/>
        <v>19550000</v>
      </c>
      <c r="K107" s="379"/>
      <c r="L107" s="270"/>
      <c r="M107" s="270"/>
      <c r="N107" s="270"/>
      <c r="O107" s="270"/>
      <c r="P107" s="270"/>
      <c r="Q107" s="270"/>
      <c r="R107" s="270"/>
      <c r="S107" s="270"/>
    </row>
    <row r="108" spans="1:19" s="11" customFormat="1" ht="13.2">
      <c r="A108" s="29">
        <v>59</v>
      </c>
      <c r="B108" s="807"/>
      <c r="C108" s="165" t="s">
        <v>174</v>
      </c>
      <c r="D108" s="45" t="s">
        <v>29</v>
      </c>
      <c r="E108" s="166">
        <v>500</v>
      </c>
      <c r="F108" s="167">
        <v>1</v>
      </c>
      <c r="G108" s="167" t="s">
        <v>51</v>
      </c>
      <c r="H108" s="266">
        <v>4500</v>
      </c>
      <c r="I108" s="230">
        <f>+H108*E108</f>
        <v>2250000</v>
      </c>
      <c r="J108" s="168">
        <f t="shared" si="9"/>
        <v>2250000</v>
      </c>
      <c r="K108" s="379"/>
      <c r="L108" s="270"/>
      <c r="M108" s="270"/>
      <c r="N108" s="270"/>
      <c r="O108" s="270"/>
      <c r="P108" s="270"/>
      <c r="Q108" s="270"/>
      <c r="R108" s="270"/>
      <c r="S108" s="270"/>
    </row>
    <row r="109" spans="1:19" s="11" customFormat="1" ht="39.6">
      <c r="A109" s="721">
        <v>60</v>
      </c>
      <c r="B109" s="807"/>
      <c r="C109" s="165" t="s">
        <v>175</v>
      </c>
      <c r="D109" s="363">
        <v>26</v>
      </c>
      <c r="E109" s="166">
        <v>500</v>
      </c>
      <c r="F109" s="167">
        <v>1</v>
      </c>
      <c r="G109" s="167" t="s">
        <v>51</v>
      </c>
      <c r="H109" s="266">
        <v>26220</v>
      </c>
      <c r="I109" s="230">
        <f>+H109*E109</f>
        <v>13110000</v>
      </c>
      <c r="J109" s="168">
        <f t="shared" si="9"/>
        <v>13110000</v>
      </c>
      <c r="K109" s="379"/>
      <c r="L109" s="270"/>
      <c r="M109" s="270"/>
      <c r="N109" s="270"/>
      <c r="O109" s="270"/>
      <c r="P109" s="270"/>
      <c r="Q109" s="270"/>
      <c r="R109" s="270"/>
      <c r="S109" s="270"/>
    </row>
    <row r="110" spans="1:19" s="11" customFormat="1" ht="39.6">
      <c r="A110" s="721"/>
      <c r="B110" s="807"/>
      <c r="C110" s="165" t="s">
        <v>176</v>
      </c>
      <c r="D110" s="363">
        <v>38</v>
      </c>
      <c r="E110" s="166">
        <v>500</v>
      </c>
      <c r="F110" s="167">
        <v>1</v>
      </c>
      <c r="G110" s="167" t="s">
        <v>51</v>
      </c>
      <c r="H110" s="266">
        <v>11000</v>
      </c>
      <c r="I110" s="230">
        <f>+H110*E110</f>
        <v>5500000</v>
      </c>
      <c r="J110" s="168">
        <f t="shared" si="9"/>
        <v>5500000</v>
      </c>
      <c r="K110" s="379"/>
      <c r="L110" s="270"/>
      <c r="M110" s="270"/>
      <c r="N110" s="270"/>
      <c r="O110" s="270"/>
      <c r="P110" s="270"/>
      <c r="Q110" s="270"/>
      <c r="R110" s="270"/>
      <c r="S110" s="270"/>
    </row>
    <row r="111" spans="1:19" s="11" customFormat="1" ht="13.2">
      <c r="A111" s="612" t="s">
        <v>93</v>
      </c>
      <c r="B111" s="612"/>
      <c r="C111" s="612"/>
      <c r="D111" s="612"/>
      <c r="E111" s="612"/>
      <c r="F111" s="612"/>
      <c r="G111" s="612"/>
      <c r="H111" s="612" t="s">
        <v>177</v>
      </c>
      <c r="I111" s="429">
        <f>SUM(I94:I110)</f>
        <v>150740000</v>
      </c>
      <c r="J111" s="419">
        <f>SUM(J94:J110)</f>
        <v>150740000</v>
      </c>
      <c r="K111" s="379"/>
      <c r="L111" s="270"/>
      <c r="M111" s="270"/>
      <c r="N111" s="270"/>
      <c r="O111" s="270"/>
      <c r="P111" s="270"/>
      <c r="Q111" s="270"/>
      <c r="R111" s="270"/>
      <c r="S111" s="270"/>
    </row>
    <row r="112" spans="1:19" s="11" customFormat="1" ht="13.2">
      <c r="A112" s="729" t="s">
        <v>178</v>
      </c>
      <c r="B112" s="797"/>
      <c r="C112" s="797"/>
      <c r="D112" s="797"/>
      <c r="E112" s="797"/>
      <c r="F112" s="797"/>
      <c r="G112" s="797"/>
      <c r="H112" s="797"/>
      <c r="I112" s="797"/>
      <c r="J112" s="797"/>
      <c r="K112" s="379"/>
      <c r="L112" s="270"/>
      <c r="M112" s="270"/>
      <c r="N112" s="270"/>
      <c r="O112" s="270"/>
      <c r="P112" s="270"/>
      <c r="Q112" s="270"/>
      <c r="R112" s="270"/>
      <c r="S112" s="270"/>
    </row>
    <row r="113" spans="1:19" s="11" customFormat="1" ht="26.4">
      <c r="A113" s="85" t="s">
        <v>7</v>
      </c>
      <c r="B113" s="85" t="s">
        <v>8</v>
      </c>
      <c r="C113" s="85" t="s">
        <v>9</v>
      </c>
      <c r="D113" s="361" t="s">
        <v>10</v>
      </c>
      <c r="E113" s="85" t="s">
        <v>11</v>
      </c>
      <c r="F113" s="85" t="s">
        <v>12</v>
      </c>
      <c r="G113" s="85" t="s">
        <v>13</v>
      </c>
      <c r="H113" s="340" t="s">
        <v>14</v>
      </c>
      <c r="I113" s="340" t="s">
        <v>15</v>
      </c>
      <c r="J113" s="86" t="s">
        <v>16</v>
      </c>
      <c r="K113" s="379"/>
      <c r="L113" s="270">
        <v>300</v>
      </c>
      <c r="M113" s="270"/>
      <c r="N113" s="270"/>
      <c r="O113" s="270"/>
      <c r="P113" s="270"/>
      <c r="Q113" s="270"/>
      <c r="R113" s="270"/>
      <c r="S113" s="270"/>
    </row>
    <row r="114" spans="1:19" s="11" customFormat="1" ht="163.5" customHeight="1">
      <c r="A114" s="27">
        <v>61</v>
      </c>
      <c r="B114" s="30" t="s">
        <v>179</v>
      </c>
      <c r="C114" s="165" t="s">
        <v>180</v>
      </c>
      <c r="D114" s="424" t="s">
        <v>27</v>
      </c>
      <c r="E114" s="166">
        <v>4</v>
      </c>
      <c r="F114" s="167">
        <v>1</v>
      </c>
      <c r="G114" s="167" t="s">
        <v>97</v>
      </c>
      <c r="H114" s="265">
        <v>186000</v>
      </c>
      <c r="I114" s="230">
        <f t="shared" ref="I114:I123" si="12">+H114*E114*F114</f>
        <v>744000</v>
      </c>
      <c r="J114" s="168">
        <f t="shared" ref="J114:J123" si="13">E114*F114*H114</f>
        <v>744000</v>
      </c>
      <c r="K114" s="379"/>
      <c r="L114" s="270"/>
      <c r="M114" s="270"/>
      <c r="N114" s="270"/>
      <c r="O114" s="270"/>
      <c r="P114" s="270"/>
      <c r="Q114" s="270"/>
      <c r="R114" s="270"/>
      <c r="S114" s="270"/>
    </row>
    <row r="115" spans="1:19" s="11" customFormat="1" ht="79.5" customHeight="1">
      <c r="A115" s="27">
        <v>62</v>
      </c>
      <c r="B115" s="30" t="s">
        <v>181</v>
      </c>
      <c r="C115" s="165" t="s">
        <v>182</v>
      </c>
      <c r="D115" s="424" t="s">
        <v>27</v>
      </c>
      <c r="E115" s="166">
        <v>9</v>
      </c>
      <c r="F115" s="167">
        <v>1</v>
      </c>
      <c r="G115" s="167" t="s">
        <v>97</v>
      </c>
      <c r="H115" s="266">
        <v>95000</v>
      </c>
      <c r="I115" s="230">
        <f t="shared" si="12"/>
        <v>855000</v>
      </c>
      <c r="J115" s="168">
        <f t="shared" si="13"/>
        <v>855000</v>
      </c>
      <c r="K115" s="379"/>
      <c r="L115" s="270"/>
      <c r="M115" s="270"/>
      <c r="N115" s="270"/>
      <c r="O115" s="270"/>
      <c r="P115" s="270"/>
      <c r="Q115" s="270"/>
      <c r="R115" s="270"/>
      <c r="S115" s="270"/>
    </row>
    <row r="116" spans="1:19" s="11" customFormat="1" ht="111.75" customHeight="1">
      <c r="A116" s="27">
        <v>63</v>
      </c>
      <c r="B116" s="30" t="s">
        <v>183</v>
      </c>
      <c r="C116" s="165" t="s">
        <v>184</v>
      </c>
      <c r="D116" s="363" t="s">
        <v>29</v>
      </c>
      <c r="E116" s="166">
        <v>9</v>
      </c>
      <c r="F116" s="167">
        <v>1</v>
      </c>
      <c r="G116" s="167" t="s">
        <v>51</v>
      </c>
      <c r="H116" s="266">
        <v>790000</v>
      </c>
      <c r="I116" s="230">
        <f t="shared" si="12"/>
        <v>7110000</v>
      </c>
      <c r="J116" s="168">
        <f t="shared" si="13"/>
        <v>7110000</v>
      </c>
      <c r="K116" s="379"/>
      <c r="L116" s="270"/>
      <c r="M116" s="270"/>
      <c r="N116" s="270"/>
      <c r="O116" s="270"/>
      <c r="P116" s="270"/>
      <c r="Q116" s="270"/>
      <c r="R116" s="270"/>
      <c r="S116" s="270"/>
    </row>
    <row r="117" spans="1:19" s="11" customFormat="1" ht="45" customHeight="1">
      <c r="A117" s="27">
        <v>64</v>
      </c>
      <c r="B117" s="30" t="s">
        <v>185</v>
      </c>
      <c r="C117" s="165" t="s">
        <v>186</v>
      </c>
      <c r="D117" s="45">
        <v>100</v>
      </c>
      <c r="E117" s="166">
        <v>600</v>
      </c>
      <c r="F117" s="167">
        <v>1</v>
      </c>
      <c r="G117" s="167" t="s">
        <v>51</v>
      </c>
      <c r="H117" s="266">
        <v>21500</v>
      </c>
      <c r="I117" s="230">
        <f t="shared" si="12"/>
        <v>12900000</v>
      </c>
      <c r="J117" s="168">
        <f t="shared" si="13"/>
        <v>12900000</v>
      </c>
      <c r="K117" s="379"/>
      <c r="L117" s="270"/>
      <c r="M117" s="270"/>
      <c r="N117" s="270"/>
      <c r="O117" s="270"/>
      <c r="P117" s="270"/>
      <c r="Q117" s="270"/>
      <c r="R117" s="270"/>
      <c r="S117" s="270"/>
    </row>
    <row r="118" spans="1:19" s="11" customFormat="1" ht="51" customHeight="1">
      <c r="A118" s="27">
        <v>65</v>
      </c>
      <c r="B118" s="234" t="s">
        <v>187</v>
      </c>
      <c r="C118" s="165" t="s">
        <v>188</v>
      </c>
      <c r="D118" s="45">
        <v>104</v>
      </c>
      <c r="E118" s="166">
        <v>300</v>
      </c>
      <c r="F118" s="167">
        <v>1</v>
      </c>
      <c r="G118" s="167" t="s">
        <v>51</v>
      </c>
      <c r="H118" s="266">
        <v>21500</v>
      </c>
      <c r="I118" s="230">
        <f t="shared" si="12"/>
        <v>6450000</v>
      </c>
      <c r="J118" s="168">
        <f t="shared" si="13"/>
        <v>6450000</v>
      </c>
      <c r="K118" s="379"/>
      <c r="L118" s="270"/>
      <c r="M118" s="270"/>
      <c r="N118" s="270"/>
      <c r="O118" s="270"/>
      <c r="P118" s="270"/>
      <c r="Q118" s="270"/>
      <c r="R118" s="270"/>
      <c r="S118" s="270"/>
    </row>
    <row r="119" spans="1:19" s="11" customFormat="1" ht="87.75" customHeight="1">
      <c r="A119" s="27">
        <v>66</v>
      </c>
      <c r="B119" s="234" t="s">
        <v>189</v>
      </c>
      <c r="C119" s="165" t="s">
        <v>190</v>
      </c>
      <c r="D119" s="45">
        <v>106</v>
      </c>
      <c r="E119" s="166">
        <v>300</v>
      </c>
      <c r="F119" s="167">
        <v>1</v>
      </c>
      <c r="G119" s="167" t="s">
        <v>51</v>
      </c>
      <c r="H119" s="266">
        <v>21500</v>
      </c>
      <c r="I119" s="230">
        <f t="shared" si="12"/>
        <v>6450000</v>
      </c>
      <c r="J119" s="168">
        <f t="shared" si="13"/>
        <v>6450000</v>
      </c>
      <c r="K119" s="379"/>
      <c r="L119" s="270"/>
      <c r="M119" s="270"/>
      <c r="N119" s="270"/>
      <c r="O119" s="270"/>
      <c r="P119" s="270"/>
      <c r="Q119" s="270"/>
      <c r="R119" s="270"/>
      <c r="S119" s="270"/>
    </row>
    <row r="120" spans="1:19" s="11" customFormat="1" ht="66.75" customHeight="1">
      <c r="A120" s="27">
        <v>67</v>
      </c>
      <c r="B120" s="234" t="s">
        <v>191</v>
      </c>
      <c r="C120" s="165" t="s">
        <v>192</v>
      </c>
      <c r="D120" s="45" t="s">
        <v>29</v>
      </c>
      <c r="E120" s="166">
        <v>1</v>
      </c>
      <c r="F120" s="167">
        <v>1</v>
      </c>
      <c r="G120" s="167" t="s">
        <v>108</v>
      </c>
      <c r="H120" s="266">
        <v>1770000</v>
      </c>
      <c r="I120" s="230">
        <f t="shared" si="12"/>
        <v>1770000</v>
      </c>
      <c r="J120" s="168">
        <f t="shared" si="13"/>
        <v>1770000</v>
      </c>
      <c r="K120" s="379"/>
      <c r="L120" s="270"/>
      <c r="M120" s="270"/>
      <c r="N120" s="270"/>
      <c r="O120" s="270"/>
      <c r="P120" s="270"/>
      <c r="Q120" s="270"/>
      <c r="R120" s="270"/>
      <c r="S120" s="270"/>
    </row>
    <row r="121" spans="1:19" s="11" customFormat="1" ht="132">
      <c r="A121" s="27">
        <v>68</v>
      </c>
      <c r="B121" s="30" t="s">
        <v>193</v>
      </c>
      <c r="C121" s="165" t="s">
        <v>194</v>
      </c>
      <c r="D121" s="45" t="s">
        <v>29</v>
      </c>
      <c r="E121" s="166">
        <v>1</v>
      </c>
      <c r="F121" s="167">
        <v>1</v>
      </c>
      <c r="G121" s="167" t="s">
        <v>97</v>
      </c>
      <c r="H121" s="266">
        <v>7500000</v>
      </c>
      <c r="I121" s="230">
        <f t="shared" si="12"/>
        <v>7500000</v>
      </c>
      <c r="J121" s="168">
        <f t="shared" si="13"/>
        <v>7500000</v>
      </c>
      <c r="K121" s="379"/>
      <c r="L121" s="270"/>
      <c r="M121" s="270"/>
      <c r="N121" s="270"/>
      <c r="O121" s="270"/>
      <c r="P121" s="270"/>
      <c r="Q121" s="270"/>
      <c r="R121" s="270"/>
      <c r="S121" s="270"/>
    </row>
    <row r="122" spans="1:19" s="11" customFormat="1" ht="52.8">
      <c r="A122" s="27">
        <v>69</v>
      </c>
      <c r="B122" s="30" t="s">
        <v>195</v>
      </c>
      <c r="C122" s="165" t="s">
        <v>196</v>
      </c>
      <c r="D122" s="45" t="s">
        <v>29</v>
      </c>
      <c r="E122" s="166">
        <v>1</v>
      </c>
      <c r="F122" s="167">
        <v>1</v>
      </c>
      <c r="G122" s="167" t="s">
        <v>97</v>
      </c>
      <c r="H122" s="265">
        <v>4500000</v>
      </c>
      <c r="I122" s="230">
        <f t="shared" si="12"/>
        <v>4500000</v>
      </c>
      <c r="J122" s="168">
        <f t="shared" si="13"/>
        <v>4500000</v>
      </c>
      <c r="K122" s="379"/>
      <c r="L122" s="379"/>
      <c r="M122" s="379"/>
      <c r="N122" s="379"/>
      <c r="O122" s="379"/>
      <c r="P122" s="379"/>
      <c r="Q122" s="379"/>
      <c r="R122" s="379"/>
      <c r="S122" s="379"/>
    </row>
    <row r="123" spans="1:19" s="11" customFormat="1" ht="39.6">
      <c r="A123" s="27">
        <v>70</v>
      </c>
      <c r="B123" s="30" t="s">
        <v>197</v>
      </c>
      <c r="C123" s="165" t="s">
        <v>198</v>
      </c>
      <c r="D123" s="45" t="s">
        <v>29</v>
      </c>
      <c r="E123" s="166">
        <v>1</v>
      </c>
      <c r="F123" s="167">
        <v>1</v>
      </c>
      <c r="G123" s="167" t="s">
        <v>97</v>
      </c>
      <c r="H123" s="266">
        <v>7950000</v>
      </c>
      <c r="I123" s="230">
        <f t="shared" si="12"/>
        <v>7950000</v>
      </c>
      <c r="J123" s="168">
        <f t="shared" si="13"/>
        <v>7950000</v>
      </c>
      <c r="K123" s="379"/>
      <c r="L123" s="270"/>
      <c r="M123" s="270"/>
      <c r="N123" s="270"/>
      <c r="O123" s="270"/>
      <c r="P123" s="270"/>
      <c r="Q123" s="270"/>
      <c r="R123" s="270"/>
      <c r="S123" s="270"/>
    </row>
    <row r="124" spans="1:19" s="11" customFormat="1" ht="13.2">
      <c r="A124" s="612" t="s">
        <v>93</v>
      </c>
      <c r="B124" s="612"/>
      <c r="C124" s="612"/>
      <c r="D124" s="612"/>
      <c r="E124" s="612"/>
      <c r="F124" s="612"/>
      <c r="G124" s="612"/>
      <c r="H124" s="612"/>
      <c r="I124" s="418">
        <f>SUM(I114:I123)</f>
        <v>56229000</v>
      </c>
      <c r="J124" s="419">
        <f>SUM(J114:J123)</f>
        <v>56229000</v>
      </c>
      <c r="K124" s="379"/>
      <c r="L124" s="270"/>
      <c r="M124" s="270"/>
      <c r="N124" s="270"/>
      <c r="O124" s="270"/>
      <c r="P124" s="270"/>
      <c r="Q124" s="270"/>
      <c r="R124" s="270"/>
      <c r="S124" s="270"/>
    </row>
    <row r="125" spans="1:19" ht="24" customHeight="1">
      <c r="A125" s="788" t="s">
        <v>199</v>
      </c>
      <c r="B125" s="730"/>
      <c r="C125" s="730"/>
      <c r="D125" s="730"/>
      <c r="E125" s="730"/>
      <c r="F125" s="730"/>
      <c r="G125" s="730"/>
      <c r="H125" s="730"/>
      <c r="I125" s="730"/>
      <c r="J125" s="730"/>
      <c r="K125" s="379"/>
      <c r="L125" s="379"/>
      <c r="M125" s="379"/>
      <c r="N125" s="379"/>
      <c r="O125" s="379"/>
      <c r="P125" s="379"/>
      <c r="Q125" s="379"/>
      <c r="R125" s="379"/>
      <c r="S125" s="379"/>
    </row>
    <row r="126" spans="1:19" ht="26.4">
      <c r="A126" s="175" t="s">
        <v>7</v>
      </c>
      <c r="B126" s="260" t="s">
        <v>8</v>
      </c>
      <c r="C126" s="260" t="s">
        <v>9</v>
      </c>
      <c r="D126" s="413" t="s">
        <v>10</v>
      </c>
      <c r="E126" s="260" t="s">
        <v>11</v>
      </c>
      <c r="F126" s="260" t="s">
        <v>12</v>
      </c>
      <c r="G126" s="175" t="s">
        <v>13</v>
      </c>
      <c r="H126" s="407" t="s">
        <v>14</v>
      </c>
      <c r="I126" s="407" t="s">
        <v>15</v>
      </c>
      <c r="J126" s="175" t="s">
        <v>16</v>
      </c>
      <c r="K126" s="380"/>
      <c r="L126" s="380">
        <v>100</v>
      </c>
      <c r="M126" s="380"/>
      <c r="N126" s="379"/>
      <c r="O126" s="379"/>
      <c r="P126" s="379"/>
      <c r="Q126" s="379"/>
      <c r="R126" s="379"/>
      <c r="S126" s="379"/>
    </row>
    <row r="127" spans="1:19" ht="33" customHeight="1">
      <c r="A127" s="166">
        <v>71</v>
      </c>
      <c r="B127" s="216" t="s">
        <v>500</v>
      </c>
      <c r="C127" s="165" t="s">
        <v>201</v>
      </c>
      <c r="D127" s="239" t="s">
        <v>29</v>
      </c>
      <c r="E127" s="431">
        <v>1</v>
      </c>
      <c r="F127" s="431">
        <v>1</v>
      </c>
      <c r="G127" s="167" t="s">
        <v>97</v>
      </c>
      <c r="H127" s="265">
        <v>1956000</v>
      </c>
      <c r="I127" s="230">
        <f>H127*F127</f>
        <v>1956000</v>
      </c>
      <c r="J127" s="168">
        <f>H127*F127</f>
        <v>1956000</v>
      </c>
      <c r="K127" s="432"/>
      <c r="L127" s="380"/>
      <c r="M127" s="380"/>
      <c r="N127" s="379"/>
      <c r="O127" s="379"/>
      <c r="P127" s="379"/>
      <c r="Q127" s="379"/>
      <c r="R127" s="379"/>
      <c r="S127" s="379"/>
    </row>
    <row r="128" spans="1:19" ht="56.25" customHeight="1">
      <c r="A128" s="166">
        <v>72</v>
      </c>
      <c r="B128" s="30" t="s">
        <v>200</v>
      </c>
      <c r="C128" s="165" t="s">
        <v>201</v>
      </c>
      <c r="D128" s="414" t="s">
        <v>29</v>
      </c>
      <c r="E128" s="166">
        <v>1</v>
      </c>
      <c r="F128" s="167">
        <v>1</v>
      </c>
      <c r="G128" s="167" t="s">
        <v>97</v>
      </c>
      <c r="H128" s="265">
        <v>1000000</v>
      </c>
      <c r="I128" s="230">
        <f>H128*F128</f>
        <v>1000000</v>
      </c>
      <c r="J128" s="168">
        <f>H128*F128</f>
        <v>1000000</v>
      </c>
      <c r="K128" s="379"/>
      <c r="L128" s="379"/>
      <c r="M128" s="379"/>
      <c r="N128" s="379"/>
      <c r="O128" s="379"/>
      <c r="P128" s="379"/>
      <c r="Q128" s="379"/>
      <c r="R128" s="379"/>
      <c r="S128" s="379"/>
    </row>
    <row r="129" spans="1:19" ht="53.25" customHeight="1">
      <c r="A129" s="166">
        <v>73</v>
      </c>
      <c r="B129" s="30" t="s">
        <v>202</v>
      </c>
      <c r="C129" s="165" t="s">
        <v>203</v>
      </c>
      <c r="D129" s="414" t="s">
        <v>29</v>
      </c>
      <c r="E129" s="166">
        <v>2</v>
      </c>
      <c r="F129" s="167">
        <v>1</v>
      </c>
      <c r="G129" s="167" t="s">
        <v>97</v>
      </c>
      <c r="H129" s="265">
        <v>930000</v>
      </c>
      <c r="I129" s="230">
        <f>H129*E129</f>
        <v>1860000</v>
      </c>
      <c r="J129" s="168">
        <f>H129*E129</f>
        <v>1860000</v>
      </c>
      <c r="K129" s="379"/>
      <c r="L129" s="379"/>
      <c r="M129" s="379"/>
      <c r="N129" s="379"/>
      <c r="O129" s="379"/>
      <c r="P129" s="379"/>
      <c r="Q129" s="379"/>
      <c r="R129" s="379"/>
      <c r="S129" s="379"/>
    </row>
    <row r="130" spans="1:19" ht="39.6">
      <c r="A130" s="166">
        <v>74</v>
      </c>
      <c r="B130" s="30" t="s">
        <v>501</v>
      </c>
      <c r="C130" s="165" t="s">
        <v>63</v>
      </c>
      <c r="D130" s="414" t="s">
        <v>29</v>
      </c>
      <c r="E130" s="166">
        <v>1</v>
      </c>
      <c r="F130" s="167">
        <v>1</v>
      </c>
      <c r="G130" s="167" t="s">
        <v>45</v>
      </c>
      <c r="H130" s="265">
        <v>617000</v>
      </c>
      <c r="I130" s="230">
        <f>H130*E130</f>
        <v>617000</v>
      </c>
      <c r="J130" s="168">
        <f>I130</f>
        <v>617000</v>
      </c>
      <c r="K130" s="379"/>
      <c r="L130" s="379"/>
      <c r="M130" s="379"/>
      <c r="N130" s="379"/>
      <c r="O130" s="379"/>
      <c r="P130" s="379"/>
      <c r="Q130" s="379"/>
      <c r="R130" s="379"/>
      <c r="S130" s="379"/>
    </row>
    <row r="131" spans="1:19" ht="39.6">
      <c r="A131" s="166">
        <v>75</v>
      </c>
      <c r="B131" s="234" t="s">
        <v>48</v>
      </c>
      <c r="C131" s="165" t="s">
        <v>49</v>
      </c>
      <c r="D131" s="414" t="s">
        <v>29</v>
      </c>
      <c r="E131" s="166">
        <v>100</v>
      </c>
      <c r="F131" s="167" t="s">
        <v>29</v>
      </c>
      <c r="G131" s="167" t="s">
        <v>204</v>
      </c>
      <c r="H131" s="265">
        <v>14250</v>
      </c>
      <c r="I131" s="230">
        <f>H131*E131</f>
        <v>1425000</v>
      </c>
      <c r="J131" s="168">
        <f>I131</f>
        <v>1425000</v>
      </c>
      <c r="K131" s="379"/>
      <c r="L131" s="379"/>
      <c r="M131" s="379"/>
      <c r="N131" s="379"/>
      <c r="O131" s="379"/>
      <c r="P131" s="379"/>
      <c r="Q131" s="379"/>
      <c r="R131" s="379"/>
      <c r="S131" s="379"/>
    </row>
    <row r="132" spans="1:19" ht="264">
      <c r="A132" s="166">
        <v>76</v>
      </c>
      <c r="B132" s="416" t="s">
        <v>205</v>
      </c>
      <c r="C132" s="165" t="s">
        <v>69</v>
      </c>
      <c r="D132" s="45" t="s">
        <v>29</v>
      </c>
      <c r="E132" s="31">
        <v>100</v>
      </c>
      <c r="F132" s="217" t="s">
        <v>29</v>
      </c>
      <c r="G132" s="31" t="s">
        <v>51</v>
      </c>
      <c r="H132" s="265">
        <v>123000</v>
      </c>
      <c r="I132" s="230">
        <f>+H132*E132</f>
        <v>12300000</v>
      </c>
      <c r="J132" s="168">
        <f>I132</f>
        <v>12300000</v>
      </c>
      <c r="K132" s="379"/>
      <c r="L132" s="379"/>
      <c r="M132" s="379"/>
      <c r="N132" s="379"/>
      <c r="O132" s="379"/>
      <c r="P132" s="379"/>
      <c r="Q132" s="379"/>
      <c r="R132" s="379"/>
      <c r="S132" s="379"/>
    </row>
    <row r="133" spans="1:19" ht="26.4">
      <c r="A133" s="166">
        <v>77</v>
      </c>
      <c r="B133" s="30" t="s">
        <v>206</v>
      </c>
      <c r="C133" s="165" t="s">
        <v>207</v>
      </c>
      <c r="D133" s="363" t="s">
        <v>29</v>
      </c>
      <c r="E133" s="139">
        <v>2</v>
      </c>
      <c r="F133" s="167">
        <v>1</v>
      </c>
      <c r="G133" s="167" t="s">
        <v>97</v>
      </c>
      <c r="H133" s="265">
        <v>399000</v>
      </c>
      <c r="I133" s="230">
        <f>H133*E133*F133</f>
        <v>798000</v>
      </c>
      <c r="J133" s="168">
        <f t="shared" ref="J133" si="14">I133</f>
        <v>798000</v>
      </c>
      <c r="K133" s="379"/>
      <c r="L133" s="379"/>
      <c r="M133" s="415"/>
      <c r="N133" s="379"/>
      <c r="O133" s="379"/>
      <c r="P133" s="379"/>
      <c r="Q133" s="379"/>
      <c r="R133" s="379"/>
      <c r="S133" s="379"/>
    </row>
    <row r="134" spans="1:19" ht="13.2">
      <c r="A134" s="612" t="s">
        <v>93</v>
      </c>
      <c r="B134" s="612"/>
      <c r="C134" s="612"/>
      <c r="D134" s="612"/>
      <c r="E134" s="612"/>
      <c r="F134" s="612"/>
      <c r="G134" s="612"/>
      <c r="H134" s="612">
        <f>SUM(H128:H133)</f>
        <v>3083250</v>
      </c>
      <c r="I134" s="429">
        <f>SUM(I127:I133)</f>
        <v>19956000</v>
      </c>
      <c r="J134" s="419">
        <f>SUM(J127:J133)</f>
        <v>19956000</v>
      </c>
      <c r="K134" s="379"/>
      <c r="L134" s="379"/>
      <c r="M134" s="379"/>
      <c r="N134" s="379"/>
      <c r="O134" s="379"/>
      <c r="P134" s="379"/>
      <c r="Q134" s="379"/>
      <c r="R134" s="379"/>
      <c r="S134" s="379"/>
    </row>
    <row r="135" spans="1:19" ht="13.2">
      <c r="A135" s="795" t="s">
        <v>208</v>
      </c>
      <c r="B135" s="796"/>
      <c r="C135" s="796"/>
      <c r="D135" s="796"/>
      <c r="E135" s="796"/>
      <c r="F135" s="796"/>
      <c r="G135" s="796"/>
      <c r="H135" s="796"/>
      <c r="I135" s="796"/>
      <c r="J135" s="796"/>
      <c r="K135" s="379"/>
      <c r="L135" s="379"/>
      <c r="M135" s="379"/>
      <c r="N135" s="379"/>
      <c r="O135" s="379"/>
      <c r="P135" s="379"/>
      <c r="Q135" s="379"/>
      <c r="R135" s="379"/>
      <c r="S135" s="379"/>
    </row>
    <row r="136" spans="1:19" ht="26.4">
      <c r="A136" s="175" t="s">
        <v>7</v>
      </c>
      <c r="B136" s="260" t="s">
        <v>8</v>
      </c>
      <c r="C136" s="260" t="s">
        <v>9</v>
      </c>
      <c r="D136" s="413" t="s">
        <v>10</v>
      </c>
      <c r="E136" s="260" t="s">
        <v>11</v>
      </c>
      <c r="F136" s="260" t="s">
        <v>12</v>
      </c>
      <c r="G136" s="175" t="s">
        <v>13</v>
      </c>
      <c r="H136" s="407" t="s">
        <v>14</v>
      </c>
      <c r="I136" s="407" t="s">
        <v>15</v>
      </c>
      <c r="J136" s="175" t="s">
        <v>16</v>
      </c>
      <c r="K136" s="380"/>
      <c r="L136" s="380">
        <v>150</v>
      </c>
      <c r="M136" s="380"/>
      <c r="N136" s="379"/>
      <c r="O136" s="379"/>
      <c r="P136" s="379"/>
      <c r="Q136" s="379"/>
      <c r="R136" s="379"/>
      <c r="S136" s="379"/>
    </row>
    <row r="137" spans="1:19" ht="84.75" customHeight="1">
      <c r="A137" s="166">
        <v>78</v>
      </c>
      <c r="B137" s="30" t="s">
        <v>209</v>
      </c>
      <c r="C137" s="165" t="s">
        <v>210</v>
      </c>
      <c r="D137" s="363">
        <v>49</v>
      </c>
      <c r="E137" s="139">
        <v>10</v>
      </c>
      <c r="F137" s="167" t="s">
        <v>29</v>
      </c>
      <c r="G137" s="167" t="s">
        <v>211</v>
      </c>
      <c r="H137" s="265">
        <v>787000</v>
      </c>
      <c r="I137" s="230">
        <f>H137*E137</f>
        <v>7870000</v>
      </c>
      <c r="J137" s="168">
        <f t="shared" ref="J137:J142" si="15">I137</f>
        <v>7870000</v>
      </c>
      <c r="K137" s="380"/>
      <c r="L137" s="380"/>
      <c r="M137" s="380"/>
      <c r="N137" s="379"/>
      <c r="O137" s="379"/>
      <c r="P137" s="379"/>
      <c r="Q137" s="379"/>
      <c r="R137" s="379"/>
      <c r="S137" s="379"/>
    </row>
    <row r="138" spans="1:19" ht="39.6">
      <c r="A138" s="166">
        <v>79</v>
      </c>
      <c r="B138" s="30" t="s">
        <v>212</v>
      </c>
      <c r="C138" s="165" t="s">
        <v>213</v>
      </c>
      <c r="D138" s="363">
        <v>107</v>
      </c>
      <c r="E138" s="139">
        <v>250</v>
      </c>
      <c r="F138" s="167" t="s">
        <v>29</v>
      </c>
      <c r="G138" s="167" t="s">
        <v>211</v>
      </c>
      <c r="H138" s="265">
        <v>22400</v>
      </c>
      <c r="I138" s="230">
        <f>H138*E138</f>
        <v>5600000</v>
      </c>
      <c r="J138" s="168">
        <f t="shared" si="15"/>
        <v>5600000</v>
      </c>
      <c r="K138" s="380"/>
      <c r="L138" s="380"/>
      <c r="M138" s="380"/>
      <c r="N138" s="379"/>
      <c r="O138" s="379"/>
      <c r="P138" s="379"/>
      <c r="Q138" s="379"/>
      <c r="R138" s="379"/>
      <c r="S138" s="379"/>
    </row>
    <row r="139" spans="1:19" ht="21" customHeight="1">
      <c r="A139" s="166">
        <v>80</v>
      </c>
      <c r="B139" s="30" t="s">
        <v>214</v>
      </c>
      <c r="C139" s="165" t="s">
        <v>215</v>
      </c>
      <c r="D139" s="363">
        <v>111</v>
      </c>
      <c r="E139" s="139">
        <v>250</v>
      </c>
      <c r="F139" s="167" t="s">
        <v>29</v>
      </c>
      <c r="G139" s="167" t="s">
        <v>211</v>
      </c>
      <c r="H139" s="265">
        <v>2500</v>
      </c>
      <c r="I139" s="230">
        <f>H139*E139</f>
        <v>625000</v>
      </c>
      <c r="J139" s="168">
        <f t="shared" si="15"/>
        <v>625000</v>
      </c>
      <c r="K139" s="380"/>
      <c r="L139" s="380"/>
      <c r="M139" s="380"/>
      <c r="N139" s="379"/>
      <c r="O139" s="379"/>
      <c r="P139" s="379"/>
      <c r="Q139" s="379"/>
      <c r="R139" s="379"/>
      <c r="S139" s="379"/>
    </row>
    <row r="140" spans="1:19" ht="39.6">
      <c r="A140" s="166">
        <v>81</v>
      </c>
      <c r="B140" s="234" t="s">
        <v>48</v>
      </c>
      <c r="C140" s="165" t="s">
        <v>49</v>
      </c>
      <c r="D140" s="414">
        <v>99</v>
      </c>
      <c r="E140" s="139">
        <v>250</v>
      </c>
      <c r="F140" s="167" t="s">
        <v>29</v>
      </c>
      <c r="G140" s="167" t="s">
        <v>204</v>
      </c>
      <c r="H140" s="265">
        <v>14250</v>
      </c>
      <c r="I140" s="230">
        <f>H140*E140</f>
        <v>3562500</v>
      </c>
      <c r="J140" s="168">
        <f t="shared" si="15"/>
        <v>3562500</v>
      </c>
      <c r="K140" s="379"/>
      <c r="L140" s="379"/>
      <c r="M140" s="379"/>
      <c r="N140" s="379"/>
      <c r="O140" s="379"/>
      <c r="P140" s="379"/>
      <c r="Q140" s="379"/>
      <c r="R140" s="379"/>
      <c r="S140" s="379"/>
    </row>
    <row r="141" spans="1:19" ht="66">
      <c r="A141" s="166">
        <v>82</v>
      </c>
      <c r="B141" s="30" t="s">
        <v>216</v>
      </c>
      <c r="C141" s="165" t="s">
        <v>217</v>
      </c>
      <c r="D141" s="45" t="s">
        <v>218</v>
      </c>
      <c r="E141" s="166">
        <v>2</v>
      </c>
      <c r="F141" s="167">
        <v>40</v>
      </c>
      <c r="G141" s="167" t="s">
        <v>108</v>
      </c>
      <c r="H141" s="265">
        <v>69000</v>
      </c>
      <c r="I141" s="230">
        <f>H141*40*E141</f>
        <v>5520000</v>
      </c>
      <c r="J141" s="168">
        <f t="shared" si="15"/>
        <v>5520000</v>
      </c>
      <c r="K141" s="380"/>
      <c r="L141" s="380"/>
      <c r="M141" s="380"/>
      <c r="N141" s="379"/>
      <c r="O141" s="379"/>
      <c r="P141" s="379"/>
      <c r="Q141" s="379"/>
      <c r="R141" s="379"/>
      <c r="S141" s="379"/>
    </row>
    <row r="142" spans="1:19" ht="66">
      <c r="A142" s="166">
        <v>83</v>
      </c>
      <c r="B142" s="30" t="s">
        <v>219</v>
      </c>
      <c r="C142" s="165" t="s">
        <v>220</v>
      </c>
      <c r="D142" s="45" t="s">
        <v>218</v>
      </c>
      <c r="E142" s="166">
        <v>1</v>
      </c>
      <c r="F142" s="167">
        <v>40</v>
      </c>
      <c r="G142" s="167" t="s">
        <v>108</v>
      </c>
      <c r="H142" s="265">
        <v>69000</v>
      </c>
      <c r="I142" s="230">
        <f>H142*F142</f>
        <v>2760000</v>
      </c>
      <c r="J142" s="168">
        <f t="shared" si="15"/>
        <v>2760000</v>
      </c>
      <c r="K142" s="380"/>
      <c r="L142" s="380"/>
      <c r="M142" s="380"/>
      <c r="N142" s="379"/>
      <c r="O142" s="379"/>
      <c r="P142" s="379"/>
      <c r="Q142" s="379"/>
      <c r="R142" s="379"/>
      <c r="S142" s="379"/>
    </row>
    <row r="143" spans="1:19" ht="13.2">
      <c r="A143" s="612" t="s">
        <v>93</v>
      </c>
      <c r="B143" s="612"/>
      <c r="C143" s="612"/>
      <c r="D143" s="612"/>
      <c r="E143" s="612"/>
      <c r="F143" s="612"/>
      <c r="G143" s="612"/>
      <c r="H143" s="612"/>
      <c r="I143" s="429">
        <f>SUM(I137:I142)</f>
        <v>25937500</v>
      </c>
      <c r="J143" s="419">
        <f>SUM(J137:J142)</f>
        <v>25937500</v>
      </c>
      <c r="K143" s="380"/>
      <c r="L143" s="380"/>
      <c r="M143" s="380"/>
      <c r="N143" s="379"/>
      <c r="O143" s="379"/>
      <c r="P143" s="379"/>
      <c r="Q143" s="379"/>
      <c r="R143" s="379"/>
      <c r="S143" s="379"/>
    </row>
    <row r="144" spans="1:19" ht="13.2">
      <c r="A144" s="795" t="s">
        <v>221</v>
      </c>
      <c r="B144" s="796"/>
      <c r="C144" s="796"/>
      <c r="D144" s="796"/>
      <c r="E144" s="796"/>
      <c r="F144" s="796"/>
      <c r="G144" s="796"/>
      <c r="H144" s="796"/>
      <c r="I144" s="796"/>
      <c r="J144" s="796"/>
      <c r="K144" s="379"/>
      <c r="L144" s="379"/>
      <c r="M144" s="379"/>
      <c r="N144" s="379"/>
      <c r="O144" s="379"/>
      <c r="P144" s="379"/>
      <c r="Q144" s="379"/>
      <c r="R144" s="379"/>
      <c r="S144" s="379"/>
    </row>
    <row r="145" spans="1:19" ht="26.4">
      <c r="A145" s="175" t="s">
        <v>7</v>
      </c>
      <c r="B145" s="260" t="s">
        <v>8</v>
      </c>
      <c r="C145" s="260" t="s">
        <v>9</v>
      </c>
      <c r="D145" s="413" t="s">
        <v>10</v>
      </c>
      <c r="E145" s="260" t="s">
        <v>11</v>
      </c>
      <c r="F145" s="260" t="s">
        <v>12</v>
      </c>
      <c r="G145" s="175" t="s">
        <v>13</v>
      </c>
      <c r="H145" s="407" t="s">
        <v>14</v>
      </c>
      <c r="I145" s="407" t="s">
        <v>15</v>
      </c>
      <c r="J145" s="175" t="s">
        <v>16</v>
      </c>
      <c r="K145" s="380"/>
      <c r="L145" s="380">
        <v>150</v>
      </c>
      <c r="M145" s="380"/>
      <c r="N145" s="379"/>
      <c r="O145" s="379"/>
      <c r="P145" s="379"/>
      <c r="Q145" s="379"/>
      <c r="R145" s="379"/>
      <c r="S145" s="379"/>
    </row>
    <row r="146" spans="1:19" ht="51" customHeight="1">
      <c r="A146" s="139">
        <v>84</v>
      </c>
      <c r="B146" s="30" t="s">
        <v>222</v>
      </c>
      <c r="C146" s="30" t="s">
        <v>114</v>
      </c>
      <c r="D146" s="45">
        <v>11</v>
      </c>
      <c r="E146" s="45">
        <v>100</v>
      </c>
      <c r="F146" s="27" t="s">
        <v>29</v>
      </c>
      <c r="G146" s="27" t="s">
        <v>51</v>
      </c>
      <c r="H146" s="266">
        <v>3960</v>
      </c>
      <c r="I146" s="230">
        <f>H146*E146</f>
        <v>396000</v>
      </c>
      <c r="J146" s="219">
        <f>I146</f>
        <v>396000</v>
      </c>
      <c r="K146" s="380"/>
      <c r="L146" s="380"/>
      <c r="M146" s="380"/>
      <c r="N146" s="379"/>
      <c r="O146" s="379"/>
      <c r="P146" s="379"/>
      <c r="Q146" s="379"/>
      <c r="R146" s="379"/>
      <c r="S146" s="379"/>
    </row>
    <row r="147" spans="1:19" ht="54.75" customHeight="1">
      <c r="A147" s="139">
        <v>85</v>
      </c>
      <c r="B147" s="30" t="s">
        <v>223</v>
      </c>
      <c r="C147" s="30" t="s">
        <v>224</v>
      </c>
      <c r="D147" s="45">
        <v>9</v>
      </c>
      <c r="E147" s="27">
        <v>100</v>
      </c>
      <c r="F147" s="27" t="s">
        <v>29</v>
      </c>
      <c r="G147" s="27" t="s">
        <v>51</v>
      </c>
      <c r="H147" s="266">
        <v>3500</v>
      </c>
      <c r="I147" s="230">
        <f>H147*E147</f>
        <v>350000</v>
      </c>
      <c r="J147" s="219">
        <f>I147</f>
        <v>350000</v>
      </c>
      <c r="K147" s="380"/>
      <c r="L147" s="380"/>
      <c r="M147" s="380"/>
      <c r="N147" s="379"/>
      <c r="O147" s="379"/>
      <c r="P147" s="379"/>
      <c r="Q147" s="379"/>
      <c r="R147" s="379"/>
      <c r="S147" s="379"/>
    </row>
    <row r="148" spans="1:19" ht="130.5" customHeight="1">
      <c r="A148" s="139">
        <v>86</v>
      </c>
      <c r="B148" s="30" t="s">
        <v>225</v>
      </c>
      <c r="C148" s="30" t="s">
        <v>226</v>
      </c>
      <c r="D148" s="45" t="s">
        <v>29</v>
      </c>
      <c r="E148" s="27">
        <v>20</v>
      </c>
      <c r="F148" s="27" t="s">
        <v>29</v>
      </c>
      <c r="G148" s="27" t="s">
        <v>29</v>
      </c>
      <c r="H148" s="265">
        <v>0</v>
      </c>
      <c r="I148" s="230">
        <f>E148*H148</f>
        <v>0</v>
      </c>
      <c r="J148" s="219">
        <f>I148</f>
        <v>0</v>
      </c>
      <c r="K148" s="380"/>
      <c r="L148" s="380"/>
      <c r="M148" s="380"/>
      <c r="N148" s="379"/>
      <c r="O148" s="379"/>
      <c r="P148" s="379"/>
      <c r="Q148" s="379"/>
      <c r="R148" s="379"/>
      <c r="S148" s="379"/>
    </row>
    <row r="149" spans="1:19" ht="101.25" customHeight="1">
      <c r="A149" s="139">
        <v>87</v>
      </c>
      <c r="B149" s="30" t="s">
        <v>502</v>
      </c>
      <c r="C149" s="30" t="s">
        <v>503</v>
      </c>
      <c r="D149" s="45" t="s">
        <v>29</v>
      </c>
      <c r="E149" s="27">
        <v>1</v>
      </c>
      <c r="F149" s="139" t="s">
        <v>29</v>
      </c>
      <c r="G149" s="27" t="s">
        <v>29</v>
      </c>
      <c r="H149" s="265">
        <v>0</v>
      </c>
      <c r="I149" s="230">
        <f>H149</f>
        <v>0</v>
      </c>
      <c r="J149" s="219">
        <f>I149</f>
        <v>0</v>
      </c>
      <c r="K149" s="379"/>
      <c r="L149" s="379"/>
      <c r="M149" s="379"/>
      <c r="N149" s="379"/>
      <c r="O149" s="379"/>
      <c r="P149" s="379"/>
      <c r="Q149" s="379"/>
      <c r="R149" s="379"/>
      <c r="S149" s="379"/>
    </row>
    <row r="150" spans="1:19" ht="79.2">
      <c r="A150" s="139">
        <v>88</v>
      </c>
      <c r="B150" s="30" t="s">
        <v>228</v>
      </c>
      <c r="C150" s="30" t="s">
        <v>229</v>
      </c>
      <c r="D150" s="45" t="s">
        <v>29</v>
      </c>
      <c r="E150" s="27">
        <v>2</v>
      </c>
      <c r="F150" s="139">
        <v>5</v>
      </c>
      <c r="G150" s="27" t="s">
        <v>230</v>
      </c>
      <c r="H150" s="265">
        <v>4500000</v>
      </c>
      <c r="I150" s="230">
        <f>H150*F150*E150</f>
        <v>45000000</v>
      </c>
      <c r="J150" s="219">
        <f>I150</f>
        <v>45000000</v>
      </c>
      <c r="K150" s="380"/>
      <c r="L150" s="380"/>
      <c r="M150" s="380"/>
      <c r="N150" s="379"/>
      <c r="O150" s="379"/>
      <c r="P150" s="379"/>
      <c r="Q150" s="379"/>
      <c r="R150" s="379"/>
      <c r="S150" s="379"/>
    </row>
    <row r="151" spans="1:19" ht="13.2">
      <c r="A151" s="612" t="s">
        <v>93</v>
      </c>
      <c r="B151" s="612"/>
      <c r="C151" s="612"/>
      <c r="D151" s="612"/>
      <c r="E151" s="612"/>
      <c r="F151" s="612"/>
      <c r="G151" s="612"/>
      <c r="H151" s="612"/>
      <c r="I151" s="418">
        <f>SUM(I146:I150)</f>
        <v>45746000</v>
      </c>
      <c r="J151" s="419">
        <f>SUM(J146:J150)</f>
        <v>45746000</v>
      </c>
      <c r="K151" s="380"/>
      <c r="L151" s="380"/>
      <c r="M151" s="380"/>
      <c r="N151" s="379"/>
      <c r="O151" s="379"/>
      <c r="P151" s="379"/>
      <c r="Q151" s="379"/>
      <c r="R151" s="379"/>
      <c r="S151" s="379"/>
    </row>
    <row r="152" spans="1:19" ht="13.2">
      <c r="A152" s="720" t="s">
        <v>231</v>
      </c>
      <c r="B152" s="720"/>
      <c r="C152" s="720"/>
      <c r="D152" s="720"/>
      <c r="E152" s="720"/>
      <c r="F152" s="720"/>
      <c r="G152" s="720"/>
      <c r="H152" s="720"/>
      <c r="I152" s="429">
        <f>I78+I91+I111+I124+I134+I143+I151</f>
        <v>564450500</v>
      </c>
      <c r="J152" s="419">
        <f>J151+J143+J134+J124+J111+J91+J78</f>
        <v>564450500</v>
      </c>
      <c r="K152" s="379"/>
      <c r="L152" s="379"/>
      <c r="M152" s="415"/>
      <c r="N152" s="379"/>
      <c r="O152" s="379"/>
      <c r="P152" s="379"/>
      <c r="Q152" s="379"/>
      <c r="R152" s="379"/>
      <c r="S152" s="379"/>
    </row>
    <row r="153" spans="1:19" ht="13.2">
      <c r="A153" s="795" t="s">
        <v>232</v>
      </c>
      <c r="B153" s="796"/>
      <c r="C153" s="796"/>
      <c r="D153" s="796"/>
      <c r="E153" s="796"/>
      <c r="F153" s="796"/>
      <c r="G153" s="796"/>
      <c r="H153" s="796"/>
      <c r="I153" s="796"/>
      <c r="J153" s="796"/>
      <c r="K153" s="379"/>
      <c r="L153" s="379"/>
      <c r="M153" s="379"/>
      <c r="N153" s="379"/>
      <c r="O153" s="379"/>
      <c r="P153" s="379"/>
      <c r="Q153" s="379"/>
      <c r="R153" s="379"/>
      <c r="S153" s="379"/>
    </row>
    <row r="154" spans="1:19" s="10" customFormat="1" ht="13.2">
      <c r="A154" s="795" t="s">
        <v>233</v>
      </c>
      <c r="B154" s="796"/>
      <c r="C154" s="796"/>
      <c r="D154" s="796"/>
      <c r="E154" s="796"/>
      <c r="F154" s="796"/>
      <c r="G154" s="796"/>
      <c r="H154" s="796"/>
      <c r="I154" s="796"/>
      <c r="J154" s="796"/>
      <c r="K154" s="379"/>
      <c r="L154" s="379"/>
      <c r="M154" s="379"/>
      <c r="N154" s="379"/>
      <c r="O154" s="379"/>
      <c r="P154" s="379"/>
      <c r="Q154" s="379"/>
      <c r="R154" s="379"/>
      <c r="S154" s="379"/>
    </row>
    <row r="155" spans="1:19" s="10" customFormat="1" ht="26.4">
      <c r="A155" s="175" t="s">
        <v>7</v>
      </c>
      <c r="B155" s="260" t="s">
        <v>8</v>
      </c>
      <c r="C155" s="260" t="s">
        <v>9</v>
      </c>
      <c r="D155" s="413" t="s">
        <v>10</v>
      </c>
      <c r="E155" s="260" t="s">
        <v>11</v>
      </c>
      <c r="F155" s="260" t="s">
        <v>12</v>
      </c>
      <c r="G155" s="175" t="s">
        <v>13</v>
      </c>
      <c r="H155" s="407" t="s">
        <v>14</v>
      </c>
      <c r="I155" s="407" t="s">
        <v>15</v>
      </c>
      <c r="J155" s="175" t="s">
        <v>16</v>
      </c>
      <c r="K155" s="379"/>
      <c r="L155" s="379">
        <v>100</v>
      </c>
      <c r="M155" s="379"/>
      <c r="N155" s="379"/>
      <c r="O155" s="379"/>
      <c r="P155" s="379"/>
      <c r="Q155" s="379"/>
      <c r="R155" s="379"/>
      <c r="S155" s="379"/>
    </row>
    <row r="156" spans="1:19" s="10" customFormat="1" ht="82.5" customHeight="1">
      <c r="A156" s="166">
        <v>89</v>
      </c>
      <c r="B156" s="30" t="s">
        <v>234</v>
      </c>
      <c r="C156" s="165" t="s">
        <v>235</v>
      </c>
      <c r="D156" s="45" t="s">
        <v>218</v>
      </c>
      <c r="E156" s="166">
        <v>1</v>
      </c>
      <c r="F156" s="167">
        <v>51</v>
      </c>
      <c r="G156" s="167" t="s">
        <v>108</v>
      </c>
      <c r="H156" s="265">
        <v>69000</v>
      </c>
      <c r="I156" s="230">
        <f>H156*F156</f>
        <v>3519000</v>
      </c>
      <c r="J156" s="168">
        <f>I156</f>
        <v>3519000</v>
      </c>
      <c r="K156" s="380"/>
      <c r="L156" s="380"/>
      <c r="M156" s="380"/>
      <c r="N156" s="379"/>
      <c r="O156" s="379"/>
      <c r="P156" s="379"/>
      <c r="Q156" s="379"/>
      <c r="R156" s="379"/>
      <c r="S156" s="379"/>
    </row>
    <row r="157" spans="1:19" s="10" customFormat="1" ht="66">
      <c r="A157" s="166">
        <v>90</v>
      </c>
      <c r="B157" s="30" t="s">
        <v>234</v>
      </c>
      <c r="C157" s="165" t="s">
        <v>236</v>
      </c>
      <c r="D157" s="45" t="s">
        <v>218</v>
      </c>
      <c r="E157" s="166">
        <v>1</v>
      </c>
      <c r="F157" s="167">
        <v>12</v>
      </c>
      <c r="G157" s="167" t="s">
        <v>108</v>
      </c>
      <c r="H157" s="265">
        <v>69000</v>
      </c>
      <c r="I157" s="230">
        <f>H157*F157</f>
        <v>828000</v>
      </c>
      <c r="J157" s="168">
        <f>I157</f>
        <v>828000</v>
      </c>
      <c r="K157" s="380"/>
      <c r="L157" s="380"/>
      <c r="M157" s="380"/>
      <c r="N157" s="379"/>
      <c r="O157" s="379"/>
      <c r="P157" s="379"/>
      <c r="Q157" s="379"/>
      <c r="R157" s="379"/>
      <c r="S157" s="379"/>
    </row>
    <row r="158" spans="1:19" ht="51.75" customHeight="1">
      <c r="A158" s="166">
        <v>91</v>
      </c>
      <c r="B158" s="234" t="s">
        <v>237</v>
      </c>
      <c r="C158" s="165" t="s">
        <v>186</v>
      </c>
      <c r="D158" s="414">
        <v>100</v>
      </c>
      <c r="E158" s="139">
        <v>800</v>
      </c>
      <c r="F158" s="167" t="s">
        <v>29</v>
      </c>
      <c r="G158" s="167" t="s">
        <v>204</v>
      </c>
      <c r="H158" s="266">
        <v>21500</v>
      </c>
      <c r="I158" s="230">
        <f>H158*E158</f>
        <v>17200000</v>
      </c>
      <c r="J158" s="168">
        <f>I158</f>
        <v>17200000</v>
      </c>
      <c r="K158" s="379"/>
      <c r="L158" s="379"/>
      <c r="M158" s="379"/>
      <c r="N158" s="379"/>
      <c r="O158" s="379"/>
      <c r="P158" s="379"/>
      <c r="Q158" s="379"/>
      <c r="R158" s="379"/>
      <c r="S158" s="379"/>
    </row>
    <row r="159" spans="1:19" ht="65.25" customHeight="1">
      <c r="A159" s="166">
        <v>92</v>
      </c>
      <c r="B159" s="30" t="s">
        <v>504</v>
      </c>
      <c r="C159" s="165" t="s">
        <v>63</v>
      </c>
      <c r="D159" s="414">
        <v>116</v>
      </c>
      <c r="E159" s="166">
        <v>1</v>
      </c>
      <c r="F159" s="167">
        <v>1</v>
      </c>
      <c r="G159" s="167" t="s">
        <v>45</v>
      </c>
      <c r="H159" s="265">
        <v>617000</v>
      </c>
      <c r="I159" s="230">
        <v>628633</v>
      </c>
      <c r="J159" s="168">
        <f>I159</f>
        <v>628633</v>
      </c>
      <c r="K159" s="379"/>
      <c r="L159" s="379"/>
      <c r="M159" s="379"/>
      <c r="N159" s="379"/>
      <c r="O159" s="379"/>
      <c r="P159" s="379"/>
      <c r="Q159" s="379"/>
      <c r="R159" s="379"/>
      <c r="S159" s="379"/>
    </row>
    <row r="160" spans="1:19" ht="26.4">
      <c r="A160" s="166">
        <v>93</v>
      </c>
      <c r="B160" s="30" t="s">
        <v>238</v>
      </c>
      <c r="C160" s="165" t="s">
        <v>207</v>
      </c>
      <c r="D160" s="363" t="s">
        <v>239</v>
      </c>
      <c r="E160" s="139">
        <v>2</v>
      </c>
      <c r="F160" s="167">
        <v>1</v>
      </c>
      <c r="G160" s="167" t="s">
        <v>45</v>
      </c>
      <c r="H160" s="265">
        <v>399000</v>
      </c>
      <c r="I160" s="230">
        <f>H160*E160*F160</f>
        <v>798000</v>
      </c>
      <c r="J160" s="168">
        <f t="shared" ref="J160" si="16">I160</f>
        <v>798000</v>
      </c>
      <c r="K160" s="379"/>
      <c r="L160" s="379"/>
      <c r="M160" s="379"/>
      <c r="N160" s="379"/>
      <c r="O160" s="379"/>
      <c r="P160" s="379"/>
      <c r="Q160" s="379"/>
      <c r="R160" s="379"/>
      <c r="S160" s="379"/>
    </row>
    <row r="161" spans="1:19" ht="66">
      <c r="A161" s="166">
        <v>94</v>
      </c>
      <c r="B161" s="30" t="s">
        <v>234</v>
      </c>
      <c r="C161" s="165" t="s">
        <v>240</v>
      </c>
      <c r="D161" s="45" t="s">
        <v>218</v>
      </c>
      <c r="E161" s="139">
        <v>1</v>
      </c>
      <c r="F161" s="167">
        <v>13</v>
      </c>
      <c r="G161" s="167" t="s">
        <v>108</v>
      </c>
      <c r="H161" s="265">
        <v>69000</v>
      </c>
      <c r="I161" s="230">
        <f>H161*F161</f>
        <v>897000</v>
      </c>
      <c r="J161" s="168">
        <f>I161</f>
        <v>897000</v>
      </c>
      <c r="K161" s="379"/>
      <c r="L161" s="379"/>
      <c r="M161" s="379"/>
      <c r="N161" s="379"/>
      <c r="O161" s="379"/>
      <c r="P161" s="379"/>
      <c r="Q161" s="379"/>
      <c r="R161" s="379"/>
      <c r="S161" s="379"/>
    </row>
    <row r="162" spans="1:19" ht="66">
      <c r="A162" s="166">
        <v>95</v>
      </c>
      <c r="B162" s="30" t="s">
        <v>234</v>
      </c>
      <c r="C162" s="165" t="s">
        <v>241</v>
      </c>
      <c r="D162" s="45" t="s">
        <v>218</v>
      </c>
      <c r="E162" s="139">
        <v>1</v>
      </c>
      <c r="F162" s="167">
        <v>13</v>
      </c>
      <c r="G162" s="167" t="s">
        <v>108</v>
      </c>
      <c r="H162" s="265">
        <v>69000</v>
      </c>
      <c r="I162" s="230">
        <f>H162*F162</f>
        <v>897000</v>
      </c>
      <c r="J162" s="168">
        <f>I162</f>
        <v>897000</v>
      </c>
      <c r="K162" s="379"/>
      <c r="L162" s="379"/>
      <c r="M162" s="379"/>
      <c r="N162" s="379"/>
      <c r="O162" s="379"/>
      <c r="P162" s="379"/>
      <c r="Q162" s="379"/>
      <c r="R162" s="379"/>
      <c r="S162" s="379"/>
    </row>
    <row r="163" spans="1:19" ht="60" customHeight="1">
      <c r="A163" s="166">
        <v>96</v>
      </c>
      <c r="B163" s="30" t="s">
        <v>55</v>
      </c>
      <c r="C163" s="165" t="s">
        <v>242</v>
      </c>
      <c r="D163" s="45" t="s">
        <v>29</v>
      </c>
      <c r="E163" s="139">
        <v>1</v>
      </c>
      <c r="F163" s="31" t="s">
        <v>55</v>
      </c>
      <c r="G163" s="217" t="s">
        <v>55</v>
      </c>
      <c r="H163" s="265">
        <v>0</v>
      </c>
      <c r="I163" s="196">
        <v>3000000</v>
      </c>
      <c r="J163" s="422">
        <v>3000000</v>
      </c>
      <c r="K163" s="379"/>
      <c r="L163" s="379"/>
      <c r="M163" s="379"/>
      <c r="N163" s="379"/>
      <c r="O163" s="379"/>
      <c r="P163" s="379"/>
      <c r="Q163" s="379"/>
      <c r="R163" s="379"/>
      <c r="S163" s="379"/>
    </row>
    <row r="164" spans="1:19" ht="90.75" customHeight="1">
      <c r="A164" s="802">
        <v>97</v>
      </c>
      <c r="B164" s="793" t="s">
        <v>243</v>
      </c>
      <c r="C164" s="803" t="s">
        <v>505</v>
      </c>
      <c r="D164" s="804" t="s">
        <v>29</v>
      </c>
      <c r="E164" s="805">
        <v>100</v>
      </c>
      <c r="F164" s="791" t="s">
        <v>29</v>
      </c>
      <c r="G164" s="798" t="s">
        <v>51</v>
      </c>
      <c r="H164" s="799">
        <v>123000</v>
      </c>
      <c r="I164" s="800">
        <f>H164*E164</f>
        <v>12300000</v>
      </c>
      <c r="J164" s="801">
        <f>I164</f>
        <v>12300000</v>
      </c>
      <c r="K164" s="379"/>
      <c r="L164" s="379"/>
      <c r="M164" s="379"/>
      <c r="N164" s="379"/>
      <c r="O164" s="379"/>
      <c r="P164" s="379"/>
      <c r="Q164" s="379"/>
      <c r="R164" s="379"/>
      <c r="S164" s="379"/>
    </row>
    <row r="165" spans="1:19" ht="13.2">
      <c r="A165" s="802"/>
      <c r="B165" s="793"/>
      <c r="C165" s="803"/>
      <c r="D165" s="804"/>
      <c r="E165" s="805"/>
      <c r="F165" s="791"/>
      <c r="G165" s="798"/>
      <c r="H165" s="799"/>
      <c r="I165" s="800"/>
      <c r="J165" s="801"/>
      <c r="K165" s="379"/>
      <c r="L165" s="379"/>
      <c r="M165" s="379"/>
      <c r="N165" s="379"/>
      <c r="O165" s="379"/>
      <c r="P165" s="379"/>
      <c r="Q165" s="379"/>
      <c r="R165" s="379"/>
      <c r="S165" s="379"/>
    </row>
    <row r="166" spans="1:19" ht="13.2">
      <c r="A166" s="802"/>
      <c r="B166" s="793"/>
      <c r="C166" s="803"/>
      <c r="D166" s="804"/>
      <c r="E166" s="805"/>
      <c r="F166" s="791"/>
      <c r="G166" s="798"/>
      <c r="H166" s="799"/>
      <c r="I166" s="800"/>
      <c r="J166" s="801"/>
      <c r="K166" s="379"/>
      <c r="L166" s="379"/>
      <c r="M166" s="379"/>
      <c r="N166" s="379"/>
      <c r="O166" s="379"/>
      <c r="P166" s="379"/>
      <c r="Q166" s="379"/>
      <c r="R166" s="379"/>
      <c r="S166" s="379"/>
    </row>
    <row r="167" spans="1:19" ht="140.25" customHeight="1">
      <c r="A167" s="802"/>
      <c r="B167" s="793"/>
      <c r="C167" s="803"/>
      <c r="D167" s="804"/>
      <c r="E167" s="805"/>
      <c r="F167" s="791"/>
      <c r="G167" s="798"/>
      <c r="H167" s="799"/>
      <c r="I167" s="800"/>
      <c r="J167" s="801"/>
      <c r="K167" s="379"/>
      <c r="L167" s="379"/>
      <c r="M167" s="379"/>
      <c r="N167" s="379"/>
      <c r="O167" s="379"/>
      <c r="P167" s="379"/>
      <c r="Q167" s="379"/>
      <c r="R167" s="379"/>
      <c r="S167" s="379"/>
    </row>
    <row r="168" spans="1:19" ht="57.75" customHeight="1">
      <c r="A168" s="166">
        <v>98</v>
      </c>
      <c r="B168" s="182" t="s">
        <v>245</v>
      </c>
      <c r="C168" s="165" t="s">
        <v>246</v>
      </c>
      <c r="D168" s="45">
        <v>101</v>
      </c>
      <c r="E168" s="139">
        <v>100</v>
      </c>
      <c r="F168" s="31" t="s">
        <v>29</v>
      </c>
      <c r="G168" s="217" t="s">
        <v>51</v>
      </c>
      <c r="H168" s="265">
        <v>24000</v>
      </c>
      <c r="I168" s="230">
        <f>H168*E168</f>
        <v>2400000</v>
      </c>
      <c r="J168" s="168">
        <f>I168</f>
        <v>2400000</v>
      </c>
      <c r="K168" s="379"/>
      <c r="L168" s="379"/>
      <c r="M168" s="379"/>
      <c r="N168" s="379"/>
      <c r="O168" s="379"/>
      <c r="P168" s="379"/>
      <c r="Q168" s="379"/>
      <c r="R168" s="379"/>
      <c r="S168" s="379"/>
    </row>
    <row r="169" spans="1:19" ht="51" customHeight="1">
      <c r="A169" s="187">
        <v>99</v>
      </c>
      <c r="B169" s="182" t="s">
        <v>55</v>
      </c>
      <c r="C169" s="165" t="s">
        <v>247</v>
      </c>
      <c r="D169" s="45" t="s">
        <v>29</v>
      </c>
      <c r="E169" s="139">
        <v>1</v>
      </c>
      <c r="F169" s="31" t="s">
        <v>55</v>
      </c>
      <c r="G169" s="217" t="s">
        <v>55</v>
      </c>
      <c r="H169" s="265">
        <v>0</v>
      </c>
      <c r="I169" s="230">
        <f>H169*E169</f>
        <v>0</v>
      </c>
      <c r="J169" s="168">
        <f>I169*E169</f>
        <v>0</v>
      </c>
      <c r="K169" s="379"/>
      <c r="L169" s="379"/>
      <c r="M169" s="379"/>
      <c r="N169" s="379"/>
      <c r="O169" s="379"/>
      <c r="P169" s="379"/>
      <c r="Q169" s="379"/>
      <c r="R169" s="379"/>
      <c r="S169" s="379"/>
    </row>
    <row r="170" spans="1:19" ht="12.75" customHeight="1">
      <c r="A170" s="252"/>
      <c r="B170" s="252"/>
      <c r="C170" s="252"/>
      <c r="D170" s="349"/>
      <c r="E170" s="252"/>
      <c r="F170" s="252"/>
      <c r="G170" s="252"/>
      <c r="H170" s="349"/>
      <c r="I170" s="418">
        <f>SUM(I156:I169)</f>
        <v>42467633</v>
      </c>
      <c r="J170" s="419">
        <f>SUM(J156:J169)</f>
        <v>42467633</v>
      </c>
      <c r="K170" s="379"/>
      <c r="L170" s="379"/>
      <c r="M170" s="379"/>
      <c r="N170" s="379"/>
      <c r="O170" s="379"/>
      <c r="P170" s="379"/>
      <c r="Q170" s="379"/>
      <c r="R170" s="379"/>
      <c r="S170" s="379"/>
    </row>
    <row r="171" spans="1:19" ht="13.2">
      <c r="A171" s="795" t="s">
        <v>248</v>
      </c>
      <c r="B171" s="796"/>
      <c r="C171" s="796"/>
      <c r="D171" s="796"/>
      <c r="E171" s="796"/>
      <c r="F171" s="796"/>
      <c r="G171" s="796"/>
      <c r="H171" s="796"/>
      <c r="I171" s="796"/>
      <c r="J171" s="796"/>
      <c r="K171" s="379"/>
      <c r="L171" s="379"/>
      <c r="M171" s="379"/>
      <c r="N171" s="379"/>
      <c r="O171" s="379"/>
      <c r="P171" s="379"/>
      <c r="Q171" s="379"/>
      <c r="R171" s="379"/>
      <c r="S171" s="379"/>
    </row>
    <row r="172" spans="1:19" ht="26.4">
      <c r="A172" s="175" t="s">
        <v>7</v>
      </c>
      <c r="B172" s="260" t="s">
        <v>8</v>
      </c>
      <c r="C172" s="260" t="s">
        <v>9</v>
      </c>
      <c r="D172" s="413" t="s">
        <v>10</v>
      </c>
      <c r="E172" s="260" t="s">
        <v>11</v>
      </c>
      <c r="F172" s="260" t="s">
        <v>12</v>
      </c>
      <c r="G172" s="175" t="s">
        <v>13</v>
      </c>
      <c r="H172" s="407" t="s">
        <v>14</v>
      </c>
      <c r="I172" s="407" t="s">
        <v>15</v>
      </c>
      <c r="J172" s="175" t="s">
        <v>16</v>
      </c>
      <c r="K172" s="379"/>
      <c r="L172" s="379">
        <v>60</v>
      </c>
      <c r="M172" s="379"/>
      <c r="N172" s="379"/>
      <c r="O172" s="379"/>
      <c r="P172" s="379"/>
      <c r="Q172" s="379"/>
      <c r="R172" s="379"/>
      <c r="S172" s="379"/>
    </row>
    <row r="173" spans="1:19" ht="248.25" customHeight="1">
      <c r="A173" s="166">
        <v>100</v>
      </c>
      <c r="B173" s="30" t="s">
        <v>55</v>
      </c>
      <c r="C173" s="165" t="s">
        <v>249</v>
      </c>
      <c r="D173" s="414" t="s">
        <v>55</v>
      </c>
      <c r="E173" s="166">
        <v>1</v>
      </c>
      <c r="F173" s="167" t="s">
        <v>29</v>
      </c>
      <c r="G173" s="167" t="s">
        <v>55</v>
      </c>
      <c r="H173" s="196">
        <v>0</v>
      </c>
      <c r="I173" s="230">
        <f>H173</f>
        <v>0</v>
      </c>
      <c r="J173" s="168">
        <f>I173</f>
        <v>0</v>
      </c>
      <c r="K173" s="379"/>
      <c r="L173" s="379"/>
      <c r="M173" s="379"/>
      <c r="N173" s="379"/>
      <c r="O173" s="379"/>
      <c r="P173" s="379"/>
      <c r="Q173" s="379"/>
      <c r="R173" s="379"/>
      <c r="S173" s="379"/>
    </row>
    <row r="174" spans="1:19" ht="13.2">
      <c r="A174" s="612" t="s">
        <v>93</v>
      </c>
      <c r="B174" s="612"/>
      <c r="C174" s="612"/>
      <c r="D174" s="612"/>
      <c r="E174" s="612"/>
      <c r="F174" s="612"/>
      <c r="G174" s="612"/>
      <c r="H174" s="612"/>
      <c r="I174" s="418">
        <f>SUM(I173:I173)</f>
        <v>0</v>
      </c>
      <c r="J174" s="419">
        <f>SUM(J173:J173)</f>
        <v>0</v>
      </c>
      <c r="K174" s="380"/>
      <c r="L174" s="380"/>
      <c r="M174" s="380"/>
      <c r="N174" s="379"/>
      <c r="O174" s="379"/>
      <c r="P174" s="379"/>
      <c r="Q174" s="379"/>
      <c r="R174" s="379"/>
      <c r="S174" s="379"/>
    </row>
    <row r="175" spans="1:19" ht="13.2">
      <c r="A175" s="795" t="s">
        <v>250</v>
      </c>
      <c r="B175" s="796"/>
      <c r="C175" s="796"/>
      <c r="D175" s="796"/>
      <c r="E175" s="796"/>
      <c r="F175" s="796"/>
      <c r="G175" s="796"/>
      <c r="H175" s="796"/>
      <c r="I175" s="796"/>
      <c r="J175" s="796"/>
      <c r="K175" s="379"/>
      <c r="L175" s="379"/>
      <c r="M175" s="379"/>
      <c r="N175" s="379"/>
      <c r="O175" s="379"/>
      <c r="P175" s="379"/>
      <c r="Q175" s="379"/>
      <c r="R175" s="379"/>
      <c r="S175" s="379"/>
    </row>
    <row r="176" spans="1:19" ht="26.4">
      <c r="A176" s="175" t="s">
        <v>7</v>
      </c>
      <c r="B176" s="260" t="s">
        <v>8</v>
      </c>
      <c r="C176" s="260" t="s">
        <v>9</v>
      </c>
      <c r="D176" s="413" t="s">
        <v>10</v>
      </c>
      <c r="E176" s="260" t="s">
        <v>11</v>
      </c>
      <c r="F176" s="260" t="s">
        <v>12</v>
      </c>
      <c r="G176" s="175" t="s">
        <v>13</v>
      </c>
      <c r="H176" s="407" t="s">
        <v>14</v>
      </c>
      <c r="I176" s="407" t="s">
        <v>15</v>
      </c>
      <c r="J176" s="175" t="s">
        <v>16</v>
      </c>
      <c r="K176" s="380"/>
      <c r="L176" s="380">
        <v>150</v>
      </c>
      <c r="M176" s="380"/>
      <c r="N176" s="379"/>
      <c r="O176" s="379"/>
      <c r="P176" s="379"/>
      <c r="Q176" s="379"/>
      <c r="R176" s="379"/>
      <c r="S176" s="379"/>
    </row>
    <row r="177" spans="1:19" ht="26.4">
      <c r="A177" s="139">
        <v>101</v>
      </c>
      <c r="B177" s="30" t="s">
        <v>251</v>
      </c>
      <c r="C177" s="165" t="s">
        <v>252</v>
      </c>
      <c r="D177" s="414">
        <v>32</v>
      </c>
      <c r="E177" s="166">
        <v>150</v>
      </c>
      <c r="F177" s="167" t="s">
        <v>29</v>
      </c>
      <c r="G177" s="167" t="s">
        <v>204</v>
      </c>
      <c r="H177" s="265">
        <v>3480</v>
      </c>
      <c r="I177" s="230">
        <f>H177*E177</f>
        <v>522000</v>
      </c>
      <c r="J177" s="168">
        <f t="shared" ref="J177:J187" si="17">I177</f>
        <v>522000</v>
      </c>
      <c r="K177" s="380"/>
      <c r="L177" s="380"/>
      <c r="M177" s="380"/>
      <c r="N177" s="379"/>
      <c r="O177" s="379"/>
      <c r="P177" s="379"/>
      <c r="Q177" s="379"/>
      <c r="R177" s="379"/>
      <c r="S177" s="379"/>
    </row>
    <row r="178" spans="1:19" ht="81.75" customHeight="1">
      <c r="A178" s="139">
        <v>102</v>
      </c>
      <c r="B178" s="30" t="s">
        <v>253</v>
      </c>
      <c r="C178" s="165" t="s">
        <v>254</v>
      </c>
      <c r="D178" s="414">
        <v>31</v>
      </c>
      <c r="E178" s="166">
        <v>150</v>
      </c>
      <c r="F178" s="167" t="s">
        <v>29</v>
      </c>
      <c r="G178" s="167" t="s">
        <v>204</v>
      </c>
      <c r="H178" s="265">
        <v>50000</v>
      </c>
      <c r="I178" s="230">
        <f>H178*E178</f>
        <v>7500000</v>
      </c>
      <c r="J178" s="168">
        <f t="shared" si="17"/>
        <v>7500000</v>
      </c>
      <c r="K178" s="380"/>
      <c r="L178" s="380"/>
      <c r="M178" s="380"/>
      <c r="N178" s="379"/>
      <c r="O178" s="379"/>
      <c r="P178" s="379"/>
      <c r="Q178" s="379"/>
      <c r="R178" s="379"/>
      <c r="S178" s="379"/>
    </row>
    <row r="179" spans="1:19" ht="39.6">
      <c r="A179" s="139">
        <v>103</v>
      </c>
      <c r="B179" s="30" t="s">
        <v>255</v>
      </c>
      <c r="C179" s="165" t="s">
        <v>176</v>
      </c>
      <c r="D179" s="414">
        <v>38</v>
      </c>
      <c r="E179" s="166">
        <v>150</v>
      </c>
      <c r="F179" s="167" t="s">
        <v>29</v>
      </c>
      <c r="G179" s="167" t="s">
        <v>204</v>
      </c>
      <c r="H179" s="265">
        <v>20000</v>
      </c>
      <c r="I179" s="230">
        <f>H179*E179</f>
        <v>3000000</v>
      </c>
      <c r="J179" s="168">
        <f t="shared" si="17"/>
        <v>3000000</v>
      </c>
      <c r="K179" s="380"/>
      <c r="L179" s="380"/>
      <c r="M179" s="380"/>
      <c r="N179" s="379"/>
      <c r="O179" s="379"/>
      <c r="P179" s="379"/>
      <c r="Q179" s="379"/>
      <c r="R179" s="379"/>
      <c r="S179" s="379"/>
    </row>
    <row r="180" spans="1:19" ht="66">
      <c r="A180" s="139">
        <v>104</v>
      </c>
      <c r="B180" s="30" t="s">
        <v>234</v>
      </c>
      <c r="C180" s="165" t="s">
        <v>256</v>
      </c>
      <c r="D180" s="45" t="s">
        <v>218</v>
      </c>
      <c r="E180" s="139">
        <v>1</v>
      </c>
      <c r="F180" s="167">
        <v>52</v>
      </c>
      <c r="G180" s="167" t="s">
        <v>108</v>
      </c>
      <c r="H180" s="265">
        <v>69000</v>
      </c>
      <c r="I180" s="230">
        <f>H180*F180</f>
        <v>3588000</v>
      </c>
      <c r="J180" s="168">
        <f t="shared" si="17"/>
        <v>3588000</v>
      </c>
      <c r="K180" s="380"/>
      <c r="L180" s="380"/>
      <c r="M180" s="380"/>
      <c r="N180" s="379"/>
      <c r="O180" s="379"/>
      <c r="P180" s="379"/>
      <c r="Q180" s="379"/>
      <c r="R180" s="379"/>
      <c r="S180" s="379"/>
    </row>
    <row r="181" spans="1:19" ht="66">
      <c r="A181" s="139">
        <v>105</v>
      </c>
      <c r="B181" s="30" t="s">
        <v>234</v>
      </c>
      <c r="C181" s="30" t="s">
        <v>257</v>
      </c>
      <c r="D181" s="45" t="s">
        <v>218</v>
      </c>
      <c r="E181" s="139">
        <v>1</v>
      </c>
      <c r="F181" s="27">
        <v>20</v>
      </c>
      <c r="G181" s="167" t="s">
        <v>108</v>
      </c>
      <c r="H181" s="265">
        <v>69000</v>
      </c>
      <c r="I181" s="230">
        <f>H181*F181</f>
        <v>1380000</v>
      </c>
      <c r="J181" s="168">
        <f t="shared" si="17"/>
        <v>1380000</v>
      </c>
      <c r="K181" s="380"/>
      <c r="L181" s="380"/>
      <c r="M181" s="380"/>
      <c r="N181" s="379"/>
      <c r="O181" s="379"/>
      <c r="P181" s="379"/>
      <c r="Q181" s="379"/>
      <c r="R181" s="379"/>
      <c r="S181" s="379"/>
    </row>
    <row r="182" spans="1:19" ht="26.4">
      <c r="A182" s="139">
        <v>106</v>
      </c>
      <c r="B182" s="30" t="s">
        <v>55</v>
      </c>
      <c r="C182" s="165" t="s">
        <v>242</v>
      </c>
      <c r="D182" s="45" t="s">
        <v>29</v>
      </c>
      <c r="E182" s="139">
        <v>1</v>
      </c>
      <c r="F182" s="31" t="s">
        <v>55</v>
      </c>
      <c r="G182" s="217" t="s">
        <v>55</v>
      </c>
      <c r="H182" s="265">
        <v>0</v>
      </c>
      <c r="I182" s="196">
        <f>H182*E182</f>
        <v>0</v>
      </c>
      <c r="J182" s="168">
        <f t="shared" si="17"/>
        <v>0</v>
      </c>
      <c r="K182" s="380"/>
      <c r="L182" s="380"/>
      <c r="M182" s="380"/>
      <c r="N182" s="379"/>
      <c r="O182" s="379"/>
      <c r="P182" s="379"/>
      <c r="Q182" s="379"/>
      <c r="R182" s="379"/>
      <c r="S182" s="379"/>
    </row>
    <row r="183" spans="1:19" ht="60" customHeight="1">
      <c r="A183" s="139">
        <v>107</v>
      </c>
      <c r="B183" s="30" t="s">
        <v>504</v>
      </c>
      <c r="C183" s="165" t="s">
        <v>63</v>
      </c>
      <c r="D183" s="414">
        <v>116</v>
      </c>
      <c r="E183" s="166">
        <v>1</v>
      </c>
      <c r="F183" s="167">
        <v>1</v>
      </c>
      <c r="G183" s="167" t="s">
        <v>45</v>
      </c>
      <c r="H183" s="265">
        <v>617000</v>
      </c>
      <c r="I183" s="230">
        <v>628633</v>
      </c>
      <c r="J183" s="168">
        <f t="shared" si="17"/>
        <v>628633</v>
      </c>
      <c r="K183" s="380"/>
      <c r="L183" s="380"/>
      <c r="M183" s="380"/>
      <c r="N183" s="379"/>
      <c r="O183" s="379"/>
      <c r="P183" s="379"/>
      <c r="Q183" s="379"/>
      <c r="R183" s="379"/>
      <c r="S183" s="379"/>
    </row>
    <row r="184" spans="1:19" ht="26.4">
      <c r="A184" s="139">
        <v>108</v>
      </c>
      <c r="B184" s="30" t="s">
        <v>238</v>
      </c>
      <c r="C184" s="165" t="s">
        <v>207</v>
      </c>
      <c r="D184" s="363" t="s">
        <v>239</v>
      </c>
      <c r="E184" s="139">
        <v>2</v>
      </c>
      <c r="F184" s="167">
        <v>3</v>
      </c>
      <c r="G184" s="167" t="s">
        <v>108</v>
      </c>
      <c r="H184" s="265">
        <v>350000</v>
      </c>
      <c r="I184" s="230">
        <f>H184*F184*E184</f>
        <v>2100000</v>
      </c>
      <c r="J184" s="168">
        <f t="shared" si="17"/>
        <v>2100000</v>
      </c>
      <c r="K184" s="380"/>
      <c r="L184" s="380"/>
      <c r="M184" s="380"/>
      <c r="N184" s="379"/>
      <c r="O184" s="379"/>
      <c r="P184" s="379"/>
      <c r="Q184" s="379"/>
      <c r="R184" s="379"/>
      <c r="S184" s="379"/>
    </row>
    <row r="185" spans="1:19" ht="39.6">
      <c r="A185" s="139">
        <v>109</v>
      </c>
      <c r="B185" s="234" t="s">
        <v>258</v>
      </c>
      <c r="C185" s="165" t="s">
        <v>49</v>
      </c>
      <c r="D185" s="414">
        <v>99</v>
      </c>
      <c r="E185" s="139">
        <v>950</v>
      </c>
      <c r="F185" s="167" t="s">
        <v>29</v>
      </c>
      <c r="G185" s="167" t="s">
        <v>204</v>
      </c>
      <c r="H185" s="265">
        <v>14250</v>
      </c>
      <c r="I185" s="230">
        <f>H185*E185</f>
        <v>13537500</v>
      </c>
      <c r="J185" s="168">
        <f t="shared" si="17"/>
        <v>13537500</v>
      </c>
      <c r="K185" s="380"/>
      <c r="L185" s="380"/>
      <c r="M185" s="380"/>
      <c r="N185" s="379"/>
      <c r="O185" s="379"/>
      <c r="P185" s="379"/>
      <c r="Q185" s="379"/>
      <c r="R185" s="379"/>
      <c r="S185" s="379"/>
    </row>
    <row r="186" spans="1:19" ht="47.25" customHeight="1">
      <c r="A186" s="139">
        <v>110</v>
      </c>
      <c r="B186" s="30" t="s">
        <v>259</v>
      </c>
      <c r="C186" s="33" t="s">
        <v>260</v>
      </c>
      <c r="D186" s="414">
        <v>26</v>
      </c>
      <c r="E186" s="166">
        <v>150</v>
      </c>
      <c r="F186" s="167" t="s">
        <v>29</v>
      </c>
      <c r="G186" s="167" t="s">
        <v>204</v>
      </c>
      <c r="H186" s="265">
        <v>60000</v>
      </c>
      <c r="I186" s="230">
        <f>H186*E186</f>
        <v>9000000</v>
      </c>
      <c r="J186" s="168">
        <f t="shared" si="17"/>
        <v>9000000</v>
      </c>
      <c r="K186" s="380"/>
      <c r="L186" s="380"/>
      <c r="M186" s="380"/>
      <c r="N186" s="379"/>
      <c r="O186" s="379"/>
      <c r="P186" s="379"/>
      <c r="Q186" s="379"/>
      <c r="R186" s="379"/>
      <c r="S186" s="379"/>
    </row>
    <row r="187" spans="1:19" ht="90" customHeight="1">
      <c r="A187" s="139">
        <v>111</v>
      </c>
      <c r="B187" s="30" t="s">
        <v>261</v>
      </c>
      <c r="C187" s="30" t="s">
        <v>262</v>
      </c>
      <c r="D187" s="45" t="s">
        <v>263</v>
      </c>
      <c r="E187" s="139">
        <v>2</v>
      </c>
      <c r="F187" s="27">
        <v>32</v>
      </c>
      <c r="G187" s="27" t="s">
        <v>108</v>
      </c>
      <c r="H187" s="265">
        <v>69000</v>
      </c>
      <c r="I187" s="230">
        <f>F187*H187*E187</f>
        <v>4416000</v>
      </c>
      <c r="J187" s="168">
        <f t="shared" si="17"/>
        <v>4416000</v>
      </c>
      <c r="K187" s="380"/>
      <c r="L187" s="380"/>
      <c r="M187" s="380"/>
      <c r="N187" s="379"/>
      <c r="O187" s="379"/>
      <c r="P187" s="379"/>
      <c r="Q187" s="379"/>
      <c r="R187" s="379"/>
      <c r="S187" s="379"/>
    </row>
    <row r="188" spans="1:19" ht="13.2">
      <c r="A188" s="612" t="s">
        <v>93</v>
      </c>
      <c r="B188" s="612"/>
      <c r="C188" s="612"/>
      <c r="D188" s="612"/>
      <c r="E188" s="612"/>
      <c r="F188" s="612"/>
      <c r="G188" s="612"/>
      <c r="H188" s="612"/>
      <c r="I188" s="429">
        <f>SUM(I177:I187)</f>
        <v>45672133</v>
      </c>
      <c r="J188" s="419">
        <f>SUM(J177:J187)</f>
        <v>45672133</v>
      </c>
      <c r="K188" s="380"/>
      <c r="L188" s="380"/>
      <c r="M188" s="380"/>
      <c r="N188" s="379"/>
      <c r="O188" s="379"/>
      <c r="P188" s="379"/>
      <c r="Q188" s="379"/>
      <c r="R188" s="379"/>
      <c r="S188" s="379"/>
    </row>
    <row r="189" spans="1:19" ht="13.2">
      <c r="A189" s="720" t="s">
        <v>264</v>
      </c>
      <c r="B189" s="720"/>
      <c r="C189" s="720"/>
      <c r="D189" s="720"/>
      <c r="E189" s="720"/>
      <c r="F189" s="720"/>
      <c r="G189" s="720"/>
      <c r="H189" s="720"/>
      <c r="I189" s="429">
        <f>I170+I174+I188</f>
        <v>88139766</v>
      </c>
      <c r="J189" s="419">
        <f>J188+J174+J170</f>
        <v>88139766</v>
      </c>
      <c r="K189" s="380"/>
      <c r="L189" s="380"/>
      <c r="M189" s="380"/>
      <c r="N189" s="379"/>
      <c r="O189" s="379"/>
      <c r="P189" s="379"/>
      <c r="Q189" s="379"/>
      <c r="R189" s="379"/>
      <c r="S189" s="379"/>
    </row>
    <row r="190" spans="1:19" ht="13.2">
      <c r="A190" s="729" t="s">
        <v>265</v>
      </c>
      <c r="B190" s="797"/>
      <c r="C190" s="797"/>
      <c r="D190" s="797"/>
      <c r="E190" s="797"/>
      <c r="F190" s="797"/>
      <c r="G190" s="797"/>
      <c r="H190" s="797"/>
      <c r="I190" s="797"/>
      <c r="J190" s="797"/>
      <c r="K190" s="380"/>
      <c r="L190" s="380"/>
      <c r="M190" s="380"/>
      <c r="N190" s="379"/>
      <c r="O190" s="379"/>
      <c r="P190" s="379"/>
      <c r="Q190" s="379"/>
      <c r="R190" s="379"/>
      <c r="S190" s="379"/>
    </row>
    <row r="191" spans="1:19" ht="13.2">
      <c r="A191" s="788" t="s">
        <v>266</v>
      </c>
      <c r="B191" s="788"/>
      <c r="C191" s="788"/>
      <c r="D191" s="788"/>
      <c r="E191" s="788"/>
      <c r="F191" s="788"/>
      <c r="G191" s="788"/>
      <c r="H191" s="788"/>
      <c r="I191" s="788"/>
      <c r="J191" s="788"/>
      <c r="K191" s="433"/>
      <c r="L191" s="380"/>
      <c r="M191" s="380"/>
      <c r="N191" s="379"/>
      <c r="O191" s="379"/>
      <c r="P191" s="379"/>
      <c r="Q191" s="379"/>
      <c r="R191" s="379"/>
      <c r="S191" s="379"/>
    </row>
    <row r="192" spans="1:19" ht="26.4">
      <c r="A192" s="175" t="s">
        <v>7</v>
      </c>
      <c r="B192" s="260" t="s">
        <v>8</v>
      </c>
      <c r="C192" s="260" t="s">
        <v>9</v>
      </c>
      <c r="D192" s="413" t="s">
        <v>10</v>
      </c>
      <c r="E192" s="260" t="s">
        <v>11</v>
      </c>
      <c r="F192" s="260" t="s">
        <v>12</v>
      </c>
      <c r="G192" s="175" t="s">
        <v>13</v>
      </c>
      <c r="H192" s="407" t="s">
        <v>14</v>
      </c>
      <c r="I192" s="407" t="s">
        <v>15</v>
      </c>
      <c r="J192" s="175" t="s">
        <v>16</v>
      </c>
      <c r="K192" s="380"/>
      <c r="L192" s="380">
        <v>200</v>
      </c>
      <c r="M192" s="380"/>
      <c r="N192" s="379"/>
      <c r="O192" s="379"/>
      <c r="P192" s="379"/>
      <c r="Q192" s="379"/>
      <c r="R192" s="379"/>
      <c r="S192" s="379"/>
    </row>
    <row r="193" spans="1:19" ht="26.4">
      <c r="A193" s="139">
        <v>112</v>
      </c>
      <c r="B193" s="425" t="s">
        <v>91</v>
      </c>
      <c r="C193" s="191" t="s">
        <v>92</v>
      </c>
      <c r="D193" s="45" t="s">
        <v>55</v>
      </c>
      <c r="E193" s="190">
        <v>30</v>
      </c>
      <c r="F193" s="31" t="s">
        <v>29</v>
      </c>
      <c r="G193" s="31" t="s">
        <v>51</v>
      </c>
      <c r="H193" s="266">
        <v>3500</v>
      </c>
      <c r="I193" s="434">
        <f t="shared" ref="I193:I199" si="18">H193*E193</f>
        <v>105000</v>
      </c>
      <c r="J193" s="435">
        <f>I193</f>
        <v>105000</v>
      </c>
      <c r="K193" s="380"/>
      <c r="L193" s="380"/>
      <c r="M193" s="380"/>
      <c r="N193" s="379"/>
      <c r="O193" s="379"/>
      <c r="P193" s="379"/>
      <c r="Q193" s="379"/>
      <c r="R193" s="379"/>
      <c r="S193" s="379"/>
    </row>
    <row r="194" spans="1:19" ht="26.25" customHeight="1">
      <c r="A194" s="139">
        <v>113</v>
      </c>
      <c r="B194" s="195" t="s">
        <v>267</v>
      </c>
      <c r="C194" s="31" t="s">
        <v>268</v>
      </c>
      <c r="D194" s="45" t="s">
        <v>55</v>
      </c>
      <c r="E194" s="45">
        <v>1</v>
      </c>
      <c r="F194" s="31" t="s">
        <v>29</v>
      </c>
      <c r="G194" s="187" t="s">
        <v>55</v>
      </c>
      <c r="H194" s="265">
        <v>0</v>
      </c>
      <c r="I194" s="434">
        <f t="shared" si="18"/>
        <v>0</v>
      </c>
      <c r="J194" s="188">
        <v>400000</v>
      </c>
      <c r="K194" s="193"/>
      <c r="L194" s="380"/>
      <c r="M194" s="380"/>
      <c r="N194" s="379"/>
      <c r="O194" s="379"/>
      <c r="P194" s="379"/>
      <c r="Q194" s="379"/>
      <c r="R194" s="379"/>
      <c r="S194" s="379"/>
    </row>
    <row r="195" spans="1:19" ht="26.4">
      <c r="A195" s="139">
        <v>114</v>
      </c>
      <c r="B195" s="165" t="s">
        <v>269</v>
      </c>
      <c r="C195" s="45" t="s">
        <v>86</v>
      </c>
      <c r="D195" s="45" t="s">
        <v>55</v>
      </c>
      <c r="E195" s="239">
        <v>100</v>
      </c>
      <c r="F195" s="31" t="s">
        <v>29</v>
      </c>
      <c r="G195" s="187" t="s">
        <v>55</v>
      </c>
      <c r="H195" s="265">
        <v>3480</v>
      </c>
      <c r="I195" s="327">
        <f t="shared" si="18"/>
        <v>348000</v>
      </c>
      <c r="J195" s="189">
        <f t="shared" ref="J195:J196" si="19">I195</f>
        <v>348000</v>
      </c>
      <c r="K195" s="380"/>
      <c r="L195" s="380"/>
      <c r="M195" s="380"/>
      <c r="N195" s="379"/>
      <c r="O195" s="379"/>
      <c r="P195" s="379"/>
      <c r="Q195" s="379"/>
      <c r="R195" s="379"/>
      <c r="S195" s="379"/>
    </row>
    <row r="196" spans="1:19" ht="83.25" customHeight="1">
      <c r="A196" s="139">
        <v>115</v>
      </c>
      <c r="B196" s="165" t="s">
        <v>253</v>
      </c>
      <c r="C196" s="45" t="s">
        <v>270</v>
      </c>
      <c r="D196" s="45" t="s">
        <v>55</v>
      </c>
      <c r="E196" s="239">
        <v>100</v>
      </c>
      <c r="F196" s="31" t="s">
        <v>29</v>
      </c>
      <c r="G196" s="187" t="s">
        <v>55</v>
      </c>
      <c r="H196" s="265">
        <v>50000</v>
      </c>
      <c r="I196" s="327">
        <f t="shared" si="18"/>
        <v>5000000</v>
      </c>
      <c r="J196" s="189">
        <f t="shared" si="19"/>
        <v>5000000</v>
      </c>
      <c r="K196" s="380"/>
      <c r="L196" s="380"/>
      <c r="M196" s="380"/>
      <c r="N196" s="379"/>
      <c r="O196" s="379"/>
      <c r="P196" s="379"/>
      <c r="Q196" s="379"/>
      <c r="R196" s="379"/>
      <c r="S196" s="379"/>
    </row>
    <row r="197" spans="1:19" ht="23.25" customHeight="1">
      <c r="A197" s="139">
        <v>116</v>
      </c>
      <c r="B197" s="165" t="s">
        <v>271</v>
      </c>
      <c r="C197" s="31" t="s">
        <v>272</v>
      </c>
      <c r="D197" s="45" t="s">
        <v>55</v>
      </c>
      <c r="E197" s="239">
        <v>100</v>
      </c>
      <c r="F197" s="31" t="s">
        <v>29</v>
      </c>
      <c r="G197" s="31" t="s">
        <v>51</v>
      </c>
      <c r="H197" s="265">
        <v>22000</v>
      </c>
      <c r="I197" s="328">
        <f t="shared" si="18"/>
        <v>2200000</v>
      </c>
      <c r="J197" s="188">
        <f>I197</f>
        <v>2200000</v>
      </c>
      <c r="K197" s="380"/>
      <c r="L197" s="380"/>
      <c r="M197" s="380"/>
      <c r="N197" s="379"/>
      <c r="O197" s="379"/>
      <c r="P197" s="379"/>
      <c r="Q197" s="379"/>
      <c r="R197" s="379"/>
      <c r="S197" s="379"/>
    </row>
    <row r="198" spans="1:19" ht="54.75" customHeight="1">
      <c r="A198" s="139">
        <v>117</v>
      </c>
      <c r="B198" s="30" t="s">
        <v>185</v>
      </c>
      <c r="C198" s="31" t="s">
        <v>186</v>
      </c>
      <c r="D198" s="45" t="s">
        <v>55</v>
      </c>
      <c r="E198" s="190">
        <v>100</v>
      </c>
      <c r="F198" s="31" t="s">
        <v>29</v>
      </c>
      <c r="G198" s="191" t="s">
        <v>51</v>
      </c>
      <c r="H198" s="265">
        <v>21500</v>
      </c>
      <c r="I198" s="329">
        <f t="shared" si="18"/>
        <v>2150000</v>
      </c>
      <c r="J198" s="188">
        <f>I198</f>
        <v>2150000</v>
      </c>
      <c r="K198" s="380"/>
      <c r="L198" s="380"/>
      <c r="M198" s="380"/>
      <c r="N198" s="379"/>
      <c r="O198" s="379"/>
      <c r="P198" s="379"/>
      <c r="Q198" s="379"/>
      <c r="R198" s="379"/>
      <c r="S198" s="379"/>
    </row>
    <row r="199" spans="1:19" ht="39.6">
      <c r="A199" s="139">
        <v>118</v>
      </c>
      <c r="B199" s="216" t="s">
        <v>273</v>
      </c>
      <c r="C199" s="193" t="s">
        <v>506</v>
      </c>
      <c r="D199" s="296" t="s">
        <v>275</v>
      </c>
      <c r="E199" s="239">
        <v>100</v>
      </c>
      <c r="F199" s="31" t="s">
        <v>29</v>
      </c>
      <c r="G199" s="191" t="s">
        <v>51</v>
      </c>
      <c r="H199" s="265">
        <v>1000000</v>
      </c>
      <c r="I199" s="329">
        <f t="shared" si="18"/>
        <v>100000000</v>
      </c>
      <c r="J199" s="188">
        <f>+I199</f>
        <v>100000000</v>
      </c>
      <c r="K199" s="436" t="s">
        <v>276</v>
      </c>
      <c r="L199" s="380"/>
      <c r="M199" s="380"/>
      <c r="N199" s="379"/>
      <c r="O199" s="379"/>
      <c r="P199" s="379"/>
      <c r="Q199" s="379"/>
      <c r="R199" s="379"/>
      <c r="S199" s="379"/>
    </row>
    <row r="200" spans="1:19" ht="13.2">
      <c r="A200" s="794" t="s">
        <v>277</v>
      </c>
      <c r="B200" s="794"/>
      <c r="C200" s="794"/>
      <c r="D200" s="794"/>
      <c r="E200" s="794"/>
      <c r="F200" s="794"/>
      <c r="G200" s="794"/>
      <c r="H200" s="794"/>
      <c r="I200" s="429">
        <f>SUM(I193:I199)</f>
        <v>109803000</v>
      </c>
      <c r="J200" s="419">
        <f>SUM(J193:J199)</f>
        <v>110203000</v>
      </c>
      <c r="K200" s="380"/>
      <c r="L200" s="380"/>
      <c r="M200" s="380"/>
      <c r="N200" s="379"/>
      <c r="O200" s="379"/>
      <c r="P200" s="379"/>
      <c r="Q200" s="379"/>
      <c r="R200" s="379"/>
      <c r="S200" s="379"/>
    </row>
    <row r="201" spans="1:19" ht="13.2">
      <c r="A201" s="729" t="s">
        <v>278</v>
      </c>
      <c r="B201" s="729"/>
      <c r="C201" s="729"/>
      <c r="D201" s="729"/>
      <c r="E201" s="729"/>
      <c r="F201" s="729"/>
      <c r="G201" s="729"/>
      <c r="H201" s="729"/>
      <c r="I201" s="729"/>
      <c r="J201" s="729"/>
      <c r="K201" s="380"/>
      <c r="L201" s="380"/>
      <c r="M201" s="380"/>
      <c r="N201" s="379"/>
      <c r="O201" s="379"/>
      <c r="P201" s="379"/>
      <c r="Q201" s="379"/>
      <c r="R201" s="379"/>
      <c r="S201" s="379"/>
    </row>
    <row r="202" spans="1:19" ht="26.4">
      <c r="A202" s="175" t="s">
        <v>7</v>
      </c>
      <c r="B202" s="260" t="s">
        <v>8</v>
      </c>
      <c r="C202" s="260" t="s">
        <v>9</v>
      </c>
      <c r="D202" s="413" t="s">
        <v>10</v>
      </c>
      <c r="E202" s="260" t="s">
        <v>11</v>
      </c>
      <c r="F202" s="260" t="s">
        <v>12</v>
      </c>
      <c r="G202" s="175" t="s">
        <v>13</v>
      </c>
      <c r="H202" s="407" t="s">
        <v>14</v>
      </c>
      <c r="I202" s="407" t="s">
        <v>15</v>
      </c>
      <c r="J202" s="175" t="s">
        <v>16</v>
      </c>
      <c r="K202" s="380"/>
      <c r="L202" s="380">
        <v>30</v>
      </c>
      <c r="M202" s="380"/>
      <c r="N202" s="379"/>
      <c r="O202" s="379"/>
      <c r="P202" s="379"/>
      <c r="Q202" s="379"/>
      <c r="R202" s="379"/>
      <c r="S202" s="379"/>
    </row>
    <row r="203" spans="1:19" ht="26.4">
      <c r="A203" s="139">
        <v>119</v>
      </c>
      <c r="B203" s="33" t="s">
        <v>91</v>
      </c>
      <c r="C203" s="430" t="s">
        <v>92</v>
      </c>
      <c r="D203" s="45">
        <v>8</v>
      </c>
      <c r="E203" s="166">
        <v>20</v>
      </c>
      <c r="F203" s="167" t="s">
        <v>29</v>
      </c>
      <c r="G203" s="167" t="s">
        <v>51</v>
      </c>
      <c r="H203" s="266">
        <v>3500</v>
      </c>
      <c r="I203" s="230">
        <f>H203*E203</f>
        <v>70000</v>
      </c>
      <c r="J203" s="168">
        <f>I203</f>
        <v>70000</v>
      </c>
      <c r="K203" s="380"/>
      <c r="L203" s="380"/>
      <c r="M203" s="380"/>
      <c r="N203" s="379"/>
      <c r="O203" s="379"/>
      <c r="P203" s="379"/>
      <c r="Q203" s="379"/>
      <c r="R203" s="379"/>
      <c r="S203" s="379"/>
    </row>
    <row r="204" spans="1:19" ht="26.4">
      <c r="A204" s="437">
        <v>120</v>
      </c>
      <c r="B204" s="234" t="s">
        <v>16</v>
      </c>
      <c r="C204" s="43" t="s">
        <v>279</v>
      </c>
      <c r="D204" s="45" t="s">
        <v>29</v>
      </c>
      <c r="E204" s="166">
        <v>1</v>
      </c>
      <c r="F204" s="167" t="s">
        <v>29</v>
      </c>
      <c r="G204" s="167" t="s">
        <v>55</v>
      </c>
      <c r="H204" s="265">
        <v>0</v>
      </c>
      <c r="I204" s="230">
        <f>H204*E204</f>
        <v>0</v>
      </c>
      <c r="J204" s="168">
        <f>I204</f>
        <v>0</v>
      </c>
      <c r="K204" s="380"/>
      <c r="L204" s="380"/>
      <c r="M204" s="380"/>
      <c r="N204" s="379"/>
      <c r="O204" s="379"/>
      <c r="P204" s="379"/>
      <c r="Q204" s="379"/>
      <c r="R204" s="379"/>
      <c r="S204" s="379"/>
    </row>
    <row r="205" spans="1:19" ht="26.4">
      <c r="A205" s="139">
        <v>121</v>
      </c>
      <c r="B205" s="33" t="s">
        <v>269</v>
      </c>
      <c r="C205" s="430" t="s">
        <v>86</v>
      </c>
      <c r="D205" s="45">
        <v>33</v>
      </c>
      <c r="E205" s="166">
        <v>30</v>
      </c>
      <c r="F205" s="167" t="s">
        <v>29</v>
      </c>
      <c r="G205" s="167" t="s">
        <v>51</v>
      </c>
      <c r="H205" s="265">
        <v>3480</v>
      </c>
      <c r="I205" s="230">
        <f t="shared" ref="I205:I209" si="20">H205*E205</f>
        <v>104400</v>
      </c>
      <c r="J205" s="168">
        <f t="shared" ref="J205:J213" si="21">I205</f>
        <v>104400</v>
      </c>
      <c r="K205" s="380"/>
      <c r="L205" s="380"/>
      <c r="M205" s="380"/>
      <c r="N205" s="379"/>
      <c r="O205" s="379"/>
      <c r="P205" s="379"/>
      <c r="Q205" s="379"/>
      <c r="R205" s="379"/>
      <c r="S205" s="379"/>
    </row>
    <row r="206" spans="1:19" ht="66">
      <c r="A206" s="437">
        <v>122</v>
      </c>
      <c r="B206" s="33" t="s">
        <v>253</v>
      </c>
      <c r="C206" s="43" t="s">
        <v>270</v>
      </c>
      <c r="D206" s="45">
        <v>31</v>
      </c>
      <c r="E206" s="166">
        <v>30</v>
      </c>
      <c r="F206" s="167" t="s">
        <v>29</v>
      </c>
      <c r="G206" s="167" t="s">
        <v>51</v>
      </c>
      <c r="H206" s="265">
        <v>50000</v>
      </c>
      <c r="I206" s="230">
        <f t="shared" si="20"/>
        <v>1500000</v>
      </c>
      <c r="J206" s="168">
        <f t="shared" si="21"/>
        <v>1500000</v>
      </c>
      <c r="K206" s="380"/>
      <c r="L206" s="380"/>
      <c r="M206" s="380"/>
      <c r="N206" s="379"/>
      <c r="O206" s="379"/>
      <c r="P206" s="379"/>
      <c r="Q206" s="379"/>
      <c r="R206" s="379"/>
      <c r="S206" s="379"/>
    </row>
    <row r="207" spans="1:19" ht="49.2" customHeight="1">
      <c r="A207" s="139">
        <v>123</v>
      </c>
      <c r="B207" s="234" t="s">
        <v>280</v>
      </c>
      <c r="C207" s="43" t="s">
        <v>281</v>
      </c>
      <c r="D207" s="299" t="s">
        <v>29</v>
      </c>
      <c r="E207" s="166">
        <v>30</v>
      </c>
      <c r="F207" s="167" t="s">
        <v>29</v>
      </c>
      <c r="G207" s="167" t="s">
        <v>282</v>
      </c>
      <c r="H207" s="265">
        <v>389000</v>
      </c>
      <c r="I207" s="230">
        <f t="shared" si="20"/>
        <v>11670000</v>
      </c>
      <c r="J207" s="168">
        <f t="shared" si="21"/>
        <v>11670000</v>
      </c>
      <c r="K207" s="380"/>
      <c r="L207" s="380"/>
      <c r="M207" s="380"/>
      <c r="N207" s="379"/>
      <c r="O207" s="379"/>
      <c r="P207" s="379"/>
      <c r="Q207" s="379"/>
      <c r="R207" s="379"/>
      <c r="S207" s="379"/>
    </row>
    <row r="208" spans="1:19" ht="56.25" customHeight="1">
      <c r="A208" s="437">
        <v>124</v>
      </c>
      <c r="B208" s="30" t="s">
        <v>185</v>
      </c>
      <c r="C208" s="43" t="s">
        <v>186</v>
      </c>
      <c r="D208" s="45">
        <v>100</v>
      </c>
      <c r="E208" s="166">
        <v>60</v>
      </c>
      <c r="F208" s="167" t="s">
        <v>29</v>
      </c>
      <c r="G208" s="167" t="s">
        <v>51</v>
      </c>
      <c r="H208" s="265">
        <v>21500</v>
      </c>
      <c r="I208" s="230">
        <f t="shared" si="20"/>
        <v>1290000</v>
      </c>
      <c r="J208" s="168">
        <f t="shared" si="21"/>
        <v>1290000</v>
      </c>
      <c r="K208" s="380"/>
      <c r="L208" s="380"/>
      <c r="M208" s="380"/>
      <c r="N208" s="379"/>
      <c r="O208" s="379"/>
      <c r="P208" s="379"/>
      <c r="Q208" s="379"/>
      <c r="R208" s="379"/>
      <c r="S208" s="379"/>
    </row>
    <row r="209" spans="1:19" ht="39.6">
      <c r="A209" s="139">
        <v>125</v>
      </c>
      <c r="B209" s="33" t="s">
        <v>283</v>
      </c>
      <c r="C209" s="430" t="s">
        <v>284</v>
      </c>
      <c r="D209" s="45">
        <v>76</v>
      </c>
      <c r="E209" s="166">
        <v>1</v>
      </c>
      <c r="F209" s="167" t="s">
        <v>285</v>
      </c>
      <c r="G209" s="167" t="s">
        <v>286</v>
      </c>
      <c r="H209" s="265">
        <v>3771000</v>
      </c>
      <c r="I209" s="230">
        <f t="shared" si="20"/>
        <v>3771000</v>
      </c>
      <c r="J209" s="168">
        <f t="shared" si="21"/>
        <v>3771000</v>
      </c>
      <c r="K209" s="380"/>
      <c r="L209" s="380"/>
      <c r="M209" s="380"/>
      <c r="N209" s="379"/>
      <c r="O209" s="379"/>
      <c r="P209" s="379"/>
      <c r="Q209" s="379"/>
      <c r="R209" s="379"/>
      <c r="S209" s="379"/>
    </row>
    <row r="210" spans="1:19" ht="45" customHeight="1">
      <c r="A210" s="437">
        <v>126</v>
      </c>
      <c r="B210" s="33" t="s">
        <v>287</v>
      </c>
      <c r="C210" s="43" t="s">
        <v>288</v>
      </c>
      <c r="D210" s="45" t="s">
        <v>289</v>
      </c>
      <c r="E210" s="139">
        <v>1</v>
      </c>
      <c r="F210" s="167">
        <v>1</v>
      </c>
      <c r="G210" s="167" t="s">
        <v>45</v>
      </c>
      <c r="H210" s="265">
        <v>400000</v>
      </c>
      <c r="I210" s="230">
        <f>H210*E210</f>
        <v>400000</v>
      </c>
      <c r="J210" s="168">
        <f t="shared" si="21"/>
        <v>400000</v>
      </c>
      <c r="K210" s="380"/>
      <c r="L210" s="380"/>
      <c r="M210" s="380"/>
      <c r="N210" s="379"/>
      <c r="O210" s="379"/>
      <c r="P210" s="379"/>
      <c r="Q210" s="379"/>
      <c r="R210" s="379"/>
      <c r="S210" s="379"/>
    </row>
    <row r="211" spans="1:19" ht="43.2" customHeight="1">
      <c r="A211" s="139">
        <v>127</v>
      </c>
      <c r="B211" s="234" t="s">
        <v>290</v>
      </c>
      <c r="C211" s="43" t="s">
        <v>291</v>
      </c>
      <c r="D211" s="45" t="s">
        <v>275</v>
      </c>
      <c r="E211" s="166">
        <v>30</v>
      </c>
      <c r="F211" s="167" t="s">
        <v>29</v>
      </c>
      <c r="G211" s="167" t="s">
        <v>51</v>
      </c>
      <c r="H211" s="265">
        <v>1650000</v>
      </c>
      <c r="I211" s="230">
        <f>H211*E211</f>
        <v>49500000</v>
      </c>
      <c r="J211" s="168">
        <f t="shared" si="21"/>
        <v>49500000</v>
      </c>
      <c r="K211" s="380"/>
      <c r="L211" s="380"/>
      <c r="M211" s="380"/>
      <c r="N211" s="379"/>
      <c r="O211" s="379"/>
      <c r="P211" s="379"/>
      <c r="Q211" s="379"/>
      <c r="R211" s="379"/>
      <c r="S211" s="379"/>
    </row>
    <row r="212" spans="1:19" ht="66">
      <c r="A212" s="437">
        <v>128</v>
      </c>
      <c r="B212" s="33" t="s">
        <v>292</v>
      </c>
      <c r="C212" s="430" t="s">
        <v>293</v>
      </c>
      <c r="D212" s="424" t="s">
        <v>27</v>
      </c>
      <c r="E212" s="166">
        <v>1</v>
      </c>
      <c r="F212" s="167">
        <v>1</v>
      </c>
      <c r="G212" s="167" t="s">
        <v>37</v>
      </c>
      <c r="H212" s="265">
        <v>5000000</v>
      </c>
      <c r="I212" s="230">
        <f>H212*E212</f>
        <v>5000000</v>
      </c>
      <c r="J212" s="168">
        <f t="shared" si="21"/>
        <v>5000000</v>
      </c>
      <c r="K212" s="380"/>
      <c r="L212" s="380"/>
      <c r="M212" s="380"/>
      <c r="N212" s="379"/>
      <c r="O212" s="379"/>
      <c r="P212" s="379"/>
      <c r="Q212" s="379"/>
      <c r="R212" s="379"/>
      <c r="S212" s="379"/>
    </row>
    <row r="213" spans="1:19" ht="32.25" customHeight="1">
      <c r="A213" s="139">
        <v>129</v>
      </c>
      <c r="B213" s="33" t="s">
        <v>294</v>
      </c>
      <c r="C213" s="43" t="s">
        <v>295</v>
      </c>
      <c r="D213" s="424" t="s">
        <v>296</v>
      </c>
      <c r="E213" s="166">
        <v>30</v>
      </c>
      <c r="F213" s="167" t="s">
        <v>29</v>
      </c>
      <c r="G213" s="167" t="s">
        <v>51</v>
      </c>
      <c r="H213" s="265">
        <v>323000</v>
      </c>
      <c r="I213" s="230">
        <f>H213*E213</f>
        <v>9690000</v>
      </c>
      <c r="J213" s="168">
        <f t="shared" si="21"/>
        <v>9690000</v>
      </c>
      <c r="K213" s="380"/>
      <c r="L213" s="380"/>
      <c r="M213" s="380"/>
      <c r="N213" s="379"/>
      <c r="O213" s="379"/>
      <c r="P213" s="379"/>
      <c r="Q213" s="379"/>
      <c r="R213" s="379"/>
      <c r="S213" s="379"/>
    </row>
    <row r="214" spans="1:19" ht="39" customHeight="1">
      <c r="A214" s="437">
        <v>130</v>
      </c>
      <c r="B214" s="286" t="s">
        <v>297</v>
      </c>
      <c r="C214" s="43" t="s">
        <v>507</v>
      </c>
      <c r="D214" s="363" t="s">
        <v>275</v>
      </c>
      <c r="E214" s="166">
        <v>30</v>
      </c>
      <c r="F214" s="167" t="s">
        <v>508</v>
      </c>
      <c r="G214" s="167" t="s">
        <v>204</v>
      </c>
      <c r="H214" s="265">
        <v>4000000</v>
      </c>
      <c r="I214" s="230">
        <f>H214*E214</f>
        <v>120000000</v>
      </c>
      <c r="J214" s="168">
        <f>I214</f>
        <v>120000000</v>
      </c>
      <c r="K214" s="438"/>
      <c r="L214" s="379"/>
      <c r="M214" s="379"/>
      <c r="N214" s="379"/>
      <c r="O214" s="379"/>
      <c r="P214" s="379"/>
      <c r="Q214" s="379"/>
      <c r="R214" s="379"/>
      <c r="S214" s="379"/>
    </row>
    <row r="215" spans="1:19" ht="13.2">
      <c r="A215" s="612" t="s">
        <v>93</v>
      </c>
      <c r="B215" s="612"/>
      <c r="C215" s="612"/>
      <c r="D215" s="612"/>
      <c r="E215" s="612"/>
      <c r="F215" s="612"/>
      <c r="G215" s="612"/>
      <c r="H215" s="612"/>
      <c r="I215" s="429">
        <f>SUM(I203:I214)</f>
        <v>202995400</v>
      </c>
      <c r="J215" s="419">
        <f>SUM(J203:J214)</f>
        <v>202995400</v>
      </c>
      <c r="K215" s="380"/>
      <c r="L215" s="380"/>
      <c r="M215" s="380"/>
      <c r="N215" s="379"/>
      <c r="O215" s="379"/>
      <c r="P215" s="379"/>
      <c r="Q215" s="379"/>
      <c r="R215" s="379"/>
      <c r="S215" s="379"/>
    </row>
    <row r="216" spans="1:19" ht="13.2">
      <c r="A216" s="729" t="s">
        <v>299</v>
      </c>
      <c r="B216" s="729"/>
      <c r="C216" s="729"/>
      <c r="D216" s="729"/>
      <c r="E216" s="729"/>
      <c r="F216" s="729"/>
      <c r="G216" s="729"/>
      <c r="H216" s="729"/>
      <c r="I216" s="729"/>
      <c r="J216" s="729"/>
      <c r="K216" s="379"/>
      <c r="L216" s="379"/>
      <c r="M216" s="379"/>
      <c r="N216" s="379"/>
      <c r="O216" s="379"/>
      <c r="P216" s="379"/>
      <c r="Q216" s="379"/>
      <c r="R216" s="379"/>
      <c r="S216" s="379"/>
    </row>
    <row r="217" spans="1:19" ht="13.2">
      <c r="A217" s="729"/>
      <c r="B217" s="729"/>
      <c r="C217" s="729"/>
      <c r="D217" s="729"/>
      <c r="E217" s="729"/>
      <c r="F217" s="729"/>
      <c r="G217" s="729"/>
      <c r="H217" s="729"/>
      <c r="I217" s="729"/>
      <c r="J217" s="729"/>
      <c r="K217" s="379"/>
      <c r="L217" s="379"/>
      <c r="M217" s="379"/>
      <c r="N217" s="379"/>
      <c r="O217" s="379"/>
      <c r="P217" s="379"/>
      <c r="Q217" s="379"/>
      <c r="R217" s="379"/>
      <c r="S217" s="379"/>
    </row>
    <row r="218" spans="1:19" ht="26.4">
      <c r="A218" s="175" t="s">
        <v>7</v>
      </c>
      <c r="B218" s="260" t="s">
        <v>8</v>
      </c>
      <c r="C218" s="260" t="s">
        <v>9</v>
      </c>
      <c r="D218" s="413" t="s">
        <v>10</v>
      </c>
      <c r="E218" s="260" t="s">
        <v>11</v>
      </c>
      <c r="F218" s="260" t="s">
        <v>12</v>
      </c>
      <c r="G218" s="175" t="s">
        <v>13</v>
      </c>
      <c r="H218" s="407" t="s">
        <v>14</v>
      </c>
      <c r="I218" s="407" t="s">
        <v>15</v>
      </c>
      <c r="J218" s="175" t="s">
        <v>16</v>
      </c>
      <c r="K218" s="379"/>
      <c r="L218" s="379">
        <v>200</v>
      </c>
      <c r="M218" s="379"/>
      <c r="N218" s="379"/>
      <c r="O218" s="379"/>
      <c r="P218" s="379"/>
      <c r="Q218" s="379"/>
      <c r="R218" s="379"/>
      <c r="S218" s="379"/>
    </row>
    <row r="219" spans="1:19" ht="118.5" customHeight="1">
      <c r="A219" s="215">
        <v>131</v>
      </c>
      <c r="B219" s="43" t="s">
        <v>300</v>
      </c>
      <c r="C219" s="43" t="s">
        <v>301</v>
      </c>
      <c r="D219" s="424" t="s">
        <v>27</v>
      </c>
      <c r="E219" s="250">
        <v>1</v>
      </c>
      <c r="F219" s="414">
        <v>1</v>
      </c>
      <c r="G219" s="414" t="s">
        <v>139</v>
      </c>
      <c r="H219" s="265">
        <v>6000000</v>
      </c>
      <c r="I219" s="230">
        <f>+H219*E219*F219</f>
        <v>6000000</v>
      </c>
      <c r="J219" s="168">
        <f>I219</f>
        <v>6000000</v>
      </c>
      <c r="K219" s="379"/>
      <c r="L219" s="379"/>
      <c r="M219" s="379"/>
      <c r="N219" s="379"/>
      <c r="O219" s="379"/>
      <c r="P219" s="379"/>
      <c r="Q219" s="379"/>
      <c r="R219" s="379"/>
      <c r="S219" s="379"/>
    </row>
    <row r="220" spans="1:19" ht="52.8">
      <c r="A220" s="215">
        <v>132</v>
      </c>
      <c r="B220" s="43" t="s">
        <v>509</v>
      </c>
      <c r="C220" s="43" t="s">
        <v>303</v>
      </c>
      <c r="D220" s="239" t="s">
        <v>29</v>
      </c>
      <c r="E220" s="239">
        <v>300</v>
      </c>
      <c r="F220" s="414" t="s">
        <v>29</v>
      </c>
      <c r="G220" s="414" t="s">
        <v>304</v>
      </c>
      <c r="H220" s="265">
        <v>14250</v>
      </c>
      <c r="I220" s="230">
        <f>+H220*E220</f>
        <v>4275000</v>
      </c>
      <c r="J220" s="168">
        <f t="shared" ref="J220:J230" si="22">I220</f>
        <v>4275000</v>
      </c>
      <c r="K220" s="379"/>
      <c r="L220" s="379"/>
      <c r="M220" s="379"/>
      <c r="N220" s="379"/>
      <c r="O220" s="379"/>
      <c r="P220" s="379"/>
      <c r="Q220" s="379"/>
      <c r="R220" s="379"/>
      <c r="S220" s="379"/>
    </row>
    <row r="221" spans="1:19" ht="26.4">
      <c r="A221" s="792">
        <v>133</v>
      </c>
      <c r="B221" s="793" t="s">
        <v>305</v>
      </c>
      <c r="C221" s="43" t="s">
        <v>306</v>
      </c>
      <c r="D221" s="239" t="s">
        <v>29</v>
      </c>
      <c r="E221" s="250">
        <v>50</v>
      </c>
      <c r="F221" s="414" t="s">
        <v>29</v>
      </c>
      <c r="G221" s="414" t="s">
        <v>304</v>
      </c>
      <c r="H221" s="265">
        <v>3480</v>
      </c>
      <c r="I221" s="230">
        <f>+H221*E221</f>
        <v>174000</v>
      </c>
      <c r="J221" s="168">
        <f t="shared" si="22"/>
        <v>174000</v>
      </c>
      <c r="K221" s="379"/>
      <c r="L221" s="379"/>
      <c r="M221" s="379"/>
      <c r="N221" s="379"/>
      <c r="O221" s="379"/>
      <c r="P221" s="379"/>
      <c r="Q221" s="379"/>
      <c r="R221" s="379"/>
      <c r="S221" s="379"/>
    </row>
    <row r="222" spans="1:19" ht="13.2">
      <c r="A222" s="792"/>
      <c r="B222" s="793"/>
      <c r="C222" s="43" t="s">
        <v>307</v>
      </c>
      <c r="D222" s="239" t="s">
        <v>29</v>
      </c>
      <c r="E222" s="250">
        <v>50</v>
      </c>
      <c r="F222" s="414" t="s">
        <v>29</v>
      </c>
      <c r="G222" s="414" t="s">
        <v>304</v>
      </c>
      <c r="H222" s="265">
        <v>50000</v>
      </c>
      <c r="I222" s="230">
        <f>H222*E222</f>
        <v>2500000</v>
      </c>
      <c r="J222" s="168">
        <f>H222*E222</f>
        <v>2500000</v>
      </c>
      <c r="K222" s="379"/>
      <c r="L222" s="379"/>
      <c r="M222" s="379"/>
      <c r="N222" s="379"/>
      <c r="O222" s="379"/>
      <c r="P222" s="379"/>
      <c r="Q222" s="379"/>
      <c r="R222" s="379"/>
      <c r="S222" s="379"/>
    </row>
    <row r="223" spans="1:19" ht="54.75" customHeight="1">
      <c r="A223" s="792"/>
      <c r="B223" s="793"/>
      <c r="C223" s="43" t="s">
        <v>308</v>
      </c>
      <c r="D223" s="239" t="s">
        <v>29</v>
      </c>
      <c r="E223" s="250">
        <v>50</v>
      </c>
      <c r="F223" s="414" t="s">
        <v>29</v>
      </c>
      <c r="G223" s="414" t="s">
        <v>304</v>
      </c>
      <c r="H223" s="265">
        <v>15000</v>
      </c>
      <c r="I223" s="230">
        <f>H223*E223</f>
        <v>750000</v>
      </c>
      <c r="J223" s="168">
        <f>H223*E223</f>
        <v>750000</v>
      </c>
      <c r="K223" s="379"/>
      <c r="L223" s="138"/>
      <c r="M223" s="379"/>
      <c r="N223" s="379"/>
      <c r="O223" s="379"/>
      <c r="P223" s="379"/>
      <c r="Q223" s="379"/>
      <c r="R223" s="379"/>
      <c r="S223" s="379"/>
    </row>
    <row r="224" spans="1:19" ht="26.4">
      <c r="A224" s="792"/>
      <c r="B224" s="793"/>
      <c r="C224" s="43" t="s">
        <v>309</v>
      </c>
      <c r="D224" s="239" t="s">
        <v>29</v>
      </c>
      <c r="E224" s="250">
        <v>50</v>
      </c>
      <c r="F224" s="414" t="s">
        <v>29</v>
      </c>
      <c r="G224" s="414" t="s">
        <v>304</v>
      </c>
      <c r="H224" s="265">
        <v>170000</v>
      </c>
      <c r="I224" s="230">
        <f>H224*E224</f>
        <v>8500000</v>
      </c>
      <c r="J224" s="168">
        <f>H224*E224</f>
        <v>8500000</v>
      </c>
      <c r="K224" s="379"/>
      <c r="L224" s="379"/>
      <c r="M224" s="379"/>
      <c r="N224" s="379"/>
      <c r="O224" s="379"/>
      <c r="P224" s="379"/>
      <c r="Q224" s="379"/>
      <c r="R224" s="379"/>
      <c r="S224" s="379"/>
    </row>
    <row r="225" spans="1:19" ht="52.8">
      <c r="A225" s="215">
        <v>134</v>
      </c>
      <c r="B225" s="43" t="s">
        <v>310</v>
      </c>
      <c r="C225" s="30" t="s">
        <v>510</v>
      </c>
      <c r="D225" s="239" t="s">
        <v>29</v>
      </c>
      <c r="E225" s="239">
        <v>50</v>
      </c>
      <c r="F225" s="414" t="s">
        <v>29</v>
      </c>
      <c r="G225" s="414" t="s">
        <v>312</v>
      </c>
      <c r="H225" s="265">
        <v>2500000</v>
      </c>
      <c r="I225" s="230">
        <f t="shared" ref="I225" si="23">+H225*E225</f>
        <v>125000000</v>
      </c>
      <c r="J225" s="168">
        <f t="shared" si="22"/>
        <v>125000000</v>
      </c>
      <c r="K225" s="438" t="s">
        <v>313</v>
      </c>
      <c r="L225" s="379"/>
      <c r="M225" s="379"/>
      <c r="N225" s="379"/>
      <c r="O225" s="379"/>
      <c r="P225" s="379"/>
      <c r="Q225" s="379"/>
      <c r="R225" s="379"/>
      <c r="S225" s="379"/>
    </row>
    <row r="226" spans="1:19" ht="52.8">
      <c r="A226" s="792">
        <v>135</v>
      </c>
      <c r="B226" s="791" t="s">
        <v>314</v>
      </c>
      <c r="C226" s="43" t="s">
        <v>315</v>
      </c>
      <c r="D226" s="239" t="s">
        <v>29</v>
      </c>
      <c r="E226" s="250">
        <v>100</v>
      </c>
      <c r="F226" s="414" t="s">
        <v>29</v>
      </c>
      <c r="G226" s="414" t="s">
        <v>304</v>
      </c>
      <c r="H226" s="265">
        <v>21500</v>
      </c>
      <c r="I226" s="230">
        <f>+H226*E226</f>
        <v>2150000</v>
      </c>
      <c r="J226" s="168">
        <f t="shared" si="22"/>
        <v>2150000</v>
      </c>
      <c r="K226" s="439"/>
      <c r="L226" s="379"/>
      <c r="M226" s="379"/>
      <c r="N226" s="379"/>
      <c r="O226" s="379"/>
      <c r="P226" s="379"/>
      <c r="Q226" s="379"/>
      <c r="R226" s="379"/>
      <c r="S226" s="379"/>
    </row>
    <row r="227" spans="1:19" s="11" customFormat="1" ht="13.2">
      <c r="A227" s="792"/>
      <c r="B227" s="791"/>
      <c r="C227" s="43" t="s">
        <v>511</v>
      </c>
      <c r="D227" s="239" t="s">
        <v>29</v>
      </c>
      <c r="E227" s="250">
        <v>1</v>
      </c>
      <c r="F227" s="414" t="s">
        <v>29</v>
      </c>
      <c r="G227" s="414" t="s">
        <v>304</v>
      </c>
      <c r="H227" s="266">
        <v>617000</v>
      </c>
      <c r="I227" s="230">
        <f>H227*E227</f>
        <v>617000</v>
      </c>
      <c r="J227" s="168">
        <f t="shared" si="22"/>
        <v>617000</v>
      </c>
      <c r="K227" s="439"/>
      <c r="L227" s="270"/>
      <c r="M227" s="270"/>
      <c r="N227" s="270"/>
      <c r="O227" s="270"/>
      <c r="P227" s="270"/>
      <c r="Q227" s="270"/>
      <c r="R227" s="270"/>
      <c r="S227" s="270"/>
    </row>
    <row r="228" spans="1:19" s="11" customFormat="1" ht="42" customHeight="1">
      <c r="A228" s="792"/>
      <c r="B228" s="791"/>
      <c r="C228" s="43" t="s">
        <v>317</v>
      </c>
      <c r="D228" s="239" t="s">
        <v>29</v>
      </c>
      <c r="E228" s="239">
        <v>1</v>
      </c>
      <c r="F228" s="414">
        <v>1</v>
      </c>
      <c r="G228" s="414" t="s">
        <v>45</v>
      </c>
      <c r="H228" s="266">
        <v>400000</v>
      </c>
      <c r="I228" s="230">
        <f>H228*E228</f>
        <v>400000</v>
      </c>
      <c r="J228" s="168">
        <f t="shared" si="22"/>
        <v>400000</v>
      </c>
      <c r="K228" s="439"/>
      <c r="L228" s="270"/>
      <c r="M228" s="270"/>
      <c r="N228" s="270"/>
      <c r="O228" s="270"/>
      <c r="P228" s="270"/>
      <c r="Q228" s="270"/>
      <c r="R228" s="270"/>
      <c r="S228" s="270"/>
    </row>
    <row r="229" spans="1:19" s="11" customFormat="1" ht="50.25" customHeight="1">
      <c r="A229" s="215">
        <v>136</v>
      </c>
      <c r="B229" s="43" t="s">
        <v>318</v>
      </c>
      <c r="C229" s="43" t="s">
        <v>284</v>
      </c>
      <c r="D229" s="239" t="s">
        <v>29</v>
      </c>
      <c r="E229" s="250">
        <v>1</v>
      </c>
      <c r="F229" s="414">
        <v>1</v>
      </c>
      <c r="G229" s="414" t="s">
        <v>286</v>
      </c>
      <c r="H229" s="266">
        <v>3790000</v>
      </c>
      <c r="I229" s="230">
        <f>+H229*E229</f>
        <v>3790000</v>
      </c>
      <c r="J229" s="168">
        <f t="shared" si="22"/>
        <v>3790000</v>
      </c>
      <c r="K229" s="439"/>
      <c r="L229" s="270"/>
      <c r="M229" s="270"/>
      <c r="N229" s="270"/>
      <c r="O229" s="270"/>
      <c r="P229" s="270"/>
      <c r="Q229" s="270"/>
      <c r="R229" s="270"/>
      <c r="S229" s="270"/>
    </row>
    <row r="230" spans="1:19" s="11" customFormat="1" ht="63.75" customHeight="1">
      <c r="A230" s="215">
        <v>137</v>
      </c>
      <c r="B230" s="43" t="s">
        <v>16</v>
      </c>
      <c r="C230" s="43" t="s">
        <v>319</v>
      </c>
      <c r="D230" s="239" t="s">
        <v>29</v>
      </c>
      <c r="E230" s="250">
        <v>1</v>
      </c>
      <c r="F230" s="414" t="s">
        <v>29</v>
      </c>
      <c r="G230" s="414" t="s">
        <v>55</v>
      </c>
      <c r="H230" s="266">
        <v>0</v>
      </c>
      <c r="I230" s="230">
        <v>800000</v>
      </c>
      <c r="J230" s="168">
        <f t="shared" si="22"/>
        <v>800000</v>
      </c>
      <c r="K230" s="439"/>
      <c r="L230" s="270"/>
      <c r="M230" s="270"/>
      <c r="N230" s="270"/>
      <c r="O230" s="270"/>
      <c r="P230" s="270"/>
      <c r="Q230" s="270"/>
      <c r="R230" s="270"/>
      <c r="S230" s="270"/>
    </row>
    <row r="231" spans="1:19" s="11" customFormat="1" ht="13.2">
      <c r="A231" s="612" t="s">
        <v>277</v>
      </c>
      <c r="B231" s="612"/>
      <c r="C231" s="612"/>
      <c r="D231" s="612"/>
      <c r="E231" s="612"/>
      <c r="F231" s="612"/>
      <c r="G231" s="612"/>
      <c r="H231" s="612"/>
      <c r="I231" s="429">
        <f>SUM(I219:I230)</f>
        <v>154956000</v>
      </c>
      <c r="J231" s="419">
        <f>SUM(J219:J230)</f>
        <v>154956000</v>
      </c>
      <c r="K231" s="439"/>
      <c r="L231" s="270"/>
      <c r="M231" s="270"/>
      <c r="N231" s="270"/>
      <c r="O231" s="270"/>
      <c r="P231" s="270"/>
      <c r="Q231" s="270"/>
      <c r="R231" s="270"/>
      <c r="S231" s="270"/>
    </row>
    <row r="232" spans="1:19" s="11" customFormat="1" ht="13.2">
      <c r="A232" s="729" t="s">
        <v>320</v>
      </c>
      <c r="B232" s="729"/>
      <c r="C232" s="729"/>
      <c r="D232" s="729"/>
      <c r="E232" s="729"/>
      <c r="F232" s="729"/>
      <c r="G232" s="729"/>
      <c r="H232" s="729"/>
      <c r="I232" s="729"/>
      <c r="J232" s="729"/>
      <c r="K232" s="439"/>
      <c r="L232" s="270"/>
      <c r="M232" s="379"/>
      <c r="N232" s="270"/>
      <c r="O232" s="270"/>
      <c r="P232" s="270"/>
      <c r="Q232" s="270"/>
      <c r="R232" s="270"/>
      <c r="S232" s="270"/>
    </row>
    <row r="233" spans="1:19" s="11" customFormat="1" ht="26.4">
      <c r="A233" s="403" t="s">
        <v>7</v>
      </c>
      <c r="B233" s="404" t="s">
        <v>8</v>
      </c>
      <c r="C233" s="404" t="s">
        <v>9</v>
      </c>
      <c r="D233" s="405" t="s">
        <v>10</v>
      </c>
      <c r="E233" s="404" t="s">
        <v>11</v>
      </c>
      <c r="F233" s="404" t="s">
        <v>12</v>
      </c>
      <c r="G233" s="403" t="s">
        <v>13</v>
      </c>
      <c r="H233" s="406" t="s">
        <v>14</v>
      </c>
      <c r="I233" s="407" t="s">
        <v>15</v>
      </c>
      <c r="J233" s="408" t="s">
        <v>16</v>
      </c>
      <c r="K233" s="439"/>
      <c r="L233" s="270">
        <v>150</v>
      </c>
      <c r="M233" s="270"/>
      <c r="N233" s="270"/>
      <c r="O233" s="270"/>
      <c r="P233" s="270"/>
      <c r="Q233" s="270"/>
      <c r="R233" s="270"/>
      <c r="S233" s="270"/>
    </row>
    <row r="234" spans="1:19" ht="26.4">
      <c r="A234" s="187">
        <v>138</v>
      </c>
      <c r="B234" s="425" t="s">
        <v>91</v>
      </c>
      <c r="C234" s="209" t="s">
        <v>92</v>
      </c>
      <c r="D234" s="239" t="s">
        <v>29</v>
      </c>
      <c r="E234" s="167">
        <v>12</v>
      </c>
      <c r="F234" s="167" t="s">
        <v>29</v>
      </c>
      <c r="G234" s="422" t="s">
        <v>51</v>
      </c>
      <c r="H234" s="266">
        <v>3500</v>
      </c>
      <c r="I234" s="230">
        <f t="shared" ref="I234:I239" si="24">H234*E234</f>
        <v>42000</v>
      </c>
      <c r="J234" s="168">
        <f t="shared" ref="J234:J238" si="25">I234</f>
        <v>42000</v>
      </c>
      <c r="K234" s="379"/>
      <c r="L234" s="379"/>
      <c r="M234" s="379"/>
      <c r="N234" s="379"/>
      <c r="O234" s="379"/>
      <c r="P234" s="379"/>
      <c r="Q234" s="379"/>
      <c r="R234" s="379"/>
      <c r="S234" s="379"/>
    </row>
    <row r="235" spans="1:19" ht="46.5" customHeight="1">
      <c r="A235" s="187">
        <v>139</v>
      </c>
      <c r="B235" s="195" t="s">
        <v>55</v>
      </c>
      <c r="C235" s="209" t="s">
        <v>321</v>
      </c>
      <c r="D235" s="250" t="s">
        <v>55</v>
      </c>
      <c r="E235" s="167">
        <v>1</v>
      </c>
      <c r="F235" s="167" t="s">
        <v>29</v>
      </c>
      <c r="G235" s="422" t="s">
        <v>55</v>
      </c>
      <c r="H235" s="265">
        <v>0</v>
      </c>
      <c r="I235" s="230">
        <f t="shared" si="24"/>
        <v>0</v>
      </c>
      <c r="J235" s="168">
        <f t="shared" si="25"/>
        <v>0</v>
      </c>
      <c r="K235" s="379"/>
      <c r="L235" s="379"/>
      <c r="M235" s="379"/>
      <c r="N235" s="379"/>
      <c r="O235" s="379"/>
      <c r="P235" s="379"/>
      <c r="Q235" s="379"/>
      <c r="R235" s="379"/>
      <c r="S235" s="379"/>
    </row>
    <row r="236" spans="1:19" ht="46.5" customHeight="1">
      <c r="A236" s="187">
        <v>140</v>
      </c>
      <c r="B236" s="165" t="s">
        <v>322</v>
      </c>
      <c r="C236" s="209" t="s">
        <v>86</v>
      </c>
      <c r="D236" s="239" t="s">
        <v>29</v>
      </c>
      <c r="E236" s="167">
        <v>150</v>
      </c>
      <c r="F236" s="167" t="s">
        <v>29</v>
      </c>
      <c r="G236" s="422" t="s">
        <v>55</v>
      </c>
      <c r="H236" s="265">
        <v>3480</v>
      </c>
      <c r="I236" s="230">
        <f t="shared" si="24"/>
        <v>522000</v>
      </c>
      <c r="J236" s="168">
        <f t="shared" si="25"/>
        <v>522000</v>
      </c>
      <c r="K236" s="379"/>
      <c r="L236" s="379"/>
      <c r="M236" s="379"/>
      <c r="N236" s="379"/>
      <c r="O236" s="379"/>
      <c r="P236" s="379"/>
      <c r="Q236" s="379"/>
      <c r="R236" s="379"/>
      <c r="S236" s="379"/>
    </row>
    <row r="237" spans="1:19" ht="75" customHeight="1">
      <c r="A237" s="187">
        <v>141</v>
      </c>
      <c r="B237" s="165" t="s">
        <v>323</v>
      </c>
      <c r="C237" s="209" t="s">
        <v>270</v>
      </c>
      <c r="D237" s="239" t="s">
        <v>29</v>
      </c>
      <c r="E237" s="167">
        <v>150</v>
      </c>
      <c r="F237" s="167" t="s">
        <v>29</v>
      </c>
      <c r="G237" s="422" t="s">
        <v>55</v>
      </c>
      <c r="H237" s="265">
        <v>50000</v>
      </c>
      <c r="I237" s="230">
        <f t="shared" si="24"/>
        <v>7500000</v>
      </c>
      <c r="J237" s="168">
        <f t="shared" si="25"/>
        <v>7500000</v>
      </c>
      <c r="K237" s="379"/>
      <c r="L237" s="379"/>
      <c r="M237" s="379"/>
      <c r="N237" s="379"/>
      <c r="O237" s="379"/>
      <c r="P237" s="379"/>
      <c r="Q237" s="379"/>
      <c r="R237" s="379"/>
      <c r="S237" s="379"/>
    </row>
    <row r="238" spans="1:19" ht="39.6">
      <c r="A238" s="187">
        <v>142</v>
      </c>
      <c r="B238" s="30" t="s">
        <v>185</v>
      </c>
      <c r="C238" s="209" t="s">
        <v>186</v>
      </c>
      <c r="D238" s="239" t="s">
        <v>29</v>
      </c>
      <c r="E238" s="167">
        <v>300</v>
      </c>
      <c r="F238" s="167" t="s">
        <v>29</v>
      </c>
      <c r="G238" s="422" t="s">
        <v>51</v>
      </c>
      <c r="H238" s="265">
        <v>21500</v>
      </c>
      <c r="I238" s="230">
        <f t="shared" si="24"/>
        <v>6450000</v>
      </c>
      <c r="J238" s="168">
        <f t="shared" si="25"/>
        <v>6450000</v>
      </c>
      <c r="K238" s="379"/>
      <c r="L238" s="379"/>
      <c r="M238" s="379"/>
      <c r="N238" s="379"/>
      <c r="O238" s="379"/>
      <c r="P238" s="379"/>
      <c r="Q238" s="379"/>
      <c r="R238" s="379"/>
      <c r="S238" s="379"/>
    </row>
    <row r="239" spans="1:19" ht="52.8">
      <c r="A239" s="187">
        <v>143</v>
      </c>
      <c r="B239" s="216" t="s">
        <v>324</v>
      </c>
      <c r="C239" s="209" t="s">
        <v>325</v>
      </c>
      <c r="D239" s="45" t="s">
        <v>29</v>
      </c>
      <c r="E239" s="27">
        <v>150</v>
      </c>
      <c r="F239" s="167" t="s">
        <v>29</v>
      </c>
      <c r="G239" s="422" t="s">
        <v>51</v>
      </c>
      <c r="H239" s="265">
        <v>1600000</v>
      </c>
      <c r="I239" s="230">
        <f t="shared" si="24"/>
        <v>240000000</v>
      </c>
      <c r="J239" s="168">
        <f>I239</f>
        <v>240000000</v>
      </c>
      <c r="K239" s="438" t="s">
        <v>326</v>
      </c>
      <c r="L239" s="379"/>
      <c r="M239" s="379"/>
      <c r="N239" s="379"/>
      <c r="O239" s="379"/>
      <c r="P239" s="379"/>
      <c r="Q239" s="379"/>
      <c r="R239" s="379"/>
      <c r="S239" s="379"/>
    </row>
    <row r="240" spans="1:19" ht="13.2">
      <c r="A240" s="612" t="s">
        <v>277</v>
      </c>
      <c r="B240" s="612"/>
      <c r="C240" s="612"/>
      <c r="D240" s="612"/>
      <c r="E240" s="612"/>
      <c r="F240" s="612"/>
      <c r="G240" s="612"/>
      <c r="H240" s="612"/>
      <c r="I240" s="429">
        <f>SUM(I234:I239)</f>
        <v>254514000</v>
      </c>
      <c r="J240" s="419">
        <f>SUM(J234:J239)</f>
        <v>254514000</v>
      </c>
      <c r="K240" s="379"/>
      <c r="L240" s="379"/>
      <c r="M240" s="379"/>
      <c r="N240" s="379"/>
      <c r="O240" s="379"/>
      <c r="P240" s="379"/>
      <c r="Q240" s="379"/>
      <c r="R240" s="379"/>
      <c r="S240" s="379"/>
    </row>
    <row r="241" spans="1:19" ht="13.2">
      <c r="A241" s="729" t="s">
        <v>327</v>
      </c>
      <c r="B241" s="729"/>
      <c r="C241" s="729"/>
      <c r="D241" s="729"/>
      <c r="E241" s="729"/>
      <c r="F241" s="729"/>
      <c r="G241" s="729"/>
      <c r="H241" s="729"/>
      <c r="I241" s="729"/>
      <c r="J241" s="729"/>
      <c r="K241" s="379"/>
      <c r="L241" s="379"/>
      <c r="M241" s="379"/>
      <c r="N241" s="379"/>
      <c r="O241" s="379"/>
      <c r="P241" s="379"/>
      <c r="Q241" s="379"/>
      <c r="R241" s="379"/>
      <c r="S241" s="379"/>
    </row>
    <row r="242" spans="1:19" ht="26.4">
      <c r="A242" s="175" t="s">
        <v>328</v>
      </c>
      <c r="B242" s="260" t="s">
        <v>8</v>
      </c>
      <c r="C242" s="260" t="s">
        <v>9</v>
      </c>
      <c r="D242" s="413" t="s">
        <v>329</v>
      </c>
      <c r="E242" s="260" t="s">
        <v>330</v>
      </c>
      <c r="F242" s="260" t="s">
        <v>12</v>
      </c>
      <c r="G242" s="175" t="s">
        <v>13</v>
      </c>
      <c r="H242" s="407" t="s">
        <v>331</v>
      </c>
      <c r="I242" s="407" t="s">
        <v>332</v>
      </c>
      <c r="J242" s="175" t="s">
        <v>16</v>
      </c>
      <c r="K242" s="379"/>
      <c r="L242" s="379">
        <v>80</v>
      </c>
      <c r="M242" s="379"/>
      <c r="N242" s="379"/>
      <c r="O242" s="379"/>
      <c r="P242" s="379"/>
      <c r="Q242" s="379"/>
      <c r="R242" s="379"/>
      <c r="S242" s="379"/>
    </row>
    <row r="243" spans="1:19" ht="26.4">
      <c r="A243" s="139">
        <v>144</v>
      </c>
      <c r="B243" s="286" t="s">
        <v>91</v>
      </c>
      <c r="C243" s="40" t="s">
        <v>92</v>
      </c>
      <c r="D243" s="250">
        <v>8</v>
      </c>
      <c r="E243" s="166">
        <v>27</v>
      </c>
      <c r="F243" s="167" t="s">
        <v>29</v>
      </c>
      <c r="G243" s="167" t="s">
        <v>51</v>
      </c>
      <c r="H243" s="266">
        <v>3500</v>
      </c>
      <c r="I243" s="230">
        <f t="shared" ref="I243:I249" si="26">H243*E243</f>
        <v>94500</v>
      </c>
      <c r="J243" s="168">
        <f>I243</f>
        <v>94500</v>
      </c>
      <c r="K243" s="379"/>
      <c r="L243" s="379"/>
      <c r="M243" s="379"/>
      <c r="N243" s="379"/>
      <c r="O243" s="379"/>
      <c r="P243" s="379"/>
      <c r="Q243" s="379"/>
      <c r="R243" s="379"/>
      <c r="S243" s="379"/>
    </row>
    <row r="244" spans="1:19" ht="39" customHeight="1">
      <c r="A244" s="139">
        <v>145</v>
      </c>
      <c r="B244" s="286" t="s">
        <v>55</v>
      </c>
      <c r="C244" s="43" t="s">
        <v>321</v>
      </c>
      <c r="D244" s="363" t="s">
        <v>29</v>
      </c>
      <c r="E244" s="166">
        <v>1</v>
      </c>
      <c r="F244" s="167" t="s">
        <v>29</v>
      </c>
      <c r="G244" s="167" t="s">
        <v>55</v>
      </c>
      <c r="H244" s="265">
        <v>0</v>
      </c>
      <c r="I244" s="230">
        <f t="shared" si="26"/>
        <v>0</v>
      </c>
      <c r="J244" s="168">
        <f>I244</f>
        <v>0</v>
      </c>
      <c r="K244" s="379"/>
      <c r="L244" s="379"/>
      <c r="M244" s="379"/>
      <c r="N244" s="379"/>
      <c r="O244" s="379"/>
      <c r="P244" s="379"/>
      <c r="Q244" s="379"/>
      <c r="R244" s="379"/>
      <c r="S244" s="379"/>
    </row>
    <row r="245" spans="1:19" ht="26.4">
      <c r="A245" s="139">
        <v>146</v>
      </c>
      <c r="B245" s="440" t="s">
        <v>322</v>
      </c>
      <c r="C245" s="40" t="s">
        <v>86</v>
      </c>
      <c r="D245" s="250">
        <v>33</v>
      </c>
      <c r="E245" s="139">
        <v>40</v>
      </c>
      <c r="F245" s="167" t="s">
        <v>29</v>
      </c>
      <c r="G245" s="167" t="s">
        <v>51</v>
      </c>
      <c r="H245" s="265">
        <v>3480</v>
      </c>
      <c r="I245" s="230">
        <f t="shared" si="26"/>
        <v>139200</v>
      </c>
      <c r="J245" s="168">
        <f>I245</f>
        <v>139200</v>
      </c>
      <c r="K245" s="379"/>
      <c r="L245" s="379"/>
      <c r="M245" s="379"/>
      <c r="N245" s="379"/>
      <c r="O245" s="379"/>
      <c r="P245" s="379"/>
      <c r="Q245" s="379"/>
      <c r="R245" s="379"/>
      <c r="S245" s="379"/>
    </row>
    <row r="246" spans="1:19" ht="73.5" customHeight="1">
      <c r="A246" s="139">
        <v>147</v>
      </c>
      <c r="B246" s="45" t="s">
        <v>323</v>
      </c>
      <c r="C246" s="46" t="s">
        <v>270</v>
      </c>
      <c r="D246" s="250">
        <v>31</v>
      </c>
      <c r="E246" s="139">
        <v>40</v>
      </c>
      <c r="F246" s="167" t="s">
        <v>29</v>
      </c>
      <c r="G246" s="167" t="s">
        <v>51</v>
      </c>
      <c r="H246" s="265">
        <v>50000</v>
      </c>
      <c r="I246" s="230">
        <f t="shared" si="26"/>
        <v>2000000</v>
      </c>
      <c r="J246" s="168">
        <f t="shared" ref="J246:J250" si="27">I246</f>
        <v>2000000</v>
      </c>
      <c r="K246" s="379"/>
      <c r="L246" s="379"/>
      <c r="M246" s="379"/>
      <c r="N246" s="379"/>
      <c r="O246" s="379"/>
      <c r="P246" s="379"/>
      <c r="Q246" s="379"/>
      <c r="R246" s="379"/>
      <c r="S246" s="379"/>
    </row>
    <row r="247" spans="1:19" ht="26.4">
      <c r="A247" s="139">
        <v>148</v>
      </c>
      <c r="B247" s="31" t="s">
        <v>333</v>
      </c>
      <c r="C247" s="30" t="s">
        <v>334</v>
      </c>
      <c r="D247" s="45" t="s">
        <v>29</v>
      </c>
      <c r="E247" s="139">
        <v>40</v>
      </c>
      <c r="F247" s="167" t="s">
        <v>29</v>
      </c>
      <c r="G247" s="167" t="s">
        <v>204</v>
      </c>
      <c r="H247" s="265">
        <v>140000</v>
      </c>
      <c r="I247" s="230">
        <f>H247*E247</f>
        <v>5600000</v>
      </c>
      <c r="J247" s="168">
        <f t="shared" si="27"/>
        <v>5600000</v>
      </c>
      <c r="K247" s="379"/>
      <c r="L247" s="379"/>
      <c r="M247" s="379"/>
      <c r="N247" s="379"/>
      <c r="O247" s="379"/>
      <c r="P247" s="379"/>
      <c r="Q247" s="379"/>
      <c r="R247" s="379"/>
      <c r="S247" s="379"/>
    </row>
    <row r="248" spans="1:19" ht="50.25" customHeight="1">
      <c r="A248" s="139">
        <v>149</v>
      </c>
      <c r="B248" s="30" t="s">
        <v>185</v>
      </c>
      <c r="C248" s="43" t="s">
        <v>186</v>
      </c>
      <c r="D248" s="250">
        <v>100</v>
      </c>
      <c r="E248" s="139">
        <v>80</v>
      </c>
      <c r="F248" s="167" t="s">
        <v>29</v>
      </c>
      <c r="G248" s="167" t="s">
        <v>51</v>
      </c>
      <c r="H248" s="265">
        <v>21500</v>
      </c>
      <c r="I248" s="230">
        <f t="shared" si="26"/>
        <v>1720000</v>
      </c>
      <c r="J248" s="168">
        <f t="shared" si="27"/>
        <v>1720000</v>
      </c>
      <c r="K248" s="379"/>
      <c r="L248" s="379"/>
      <c r="M248" s="379"/>
      <c r="N248" s="379"/>
      <c r="O248" s="379"/>
      <c r="P248" s="379"/>
      <c r="Q248" s="379"/>
      <c r="R248" s="379"/>
      <c r="S248" s="379"/>
    </row>
    <row r="249" spans="1:19" ht="39.6">
      <c r="A249" s="139">
        <v>150</v>
      </c>
      <c r="B249" s="45" t="s">
        <v>335</v>
      </c>
      <c r="C249" s="46" t="s">
        <v>284</v>
      </c>
      <c r="D249" s="363">
        <v>76</v>
      </c>
      <c r="E249" s="166">
        <v>1</v>
      </c>
      <c r="F249" s="167" t="s">
        <v>285</v>
      </c>
      <c r="G249" s="167" t="s">
        <v>286</v>
      </c>
      <c r="H249" s="265">
        <v>3779000</v>
      </c>
      <c r="I249" s="230">
        <f t="shared" si="26"/>
        <v>3779000</v>
      </c>
      <c r="J249" s="168">
        <f t="shared" si="27"/>
        <v>3779000</v>
      </c>
      <c r="K249" s="379"/>
      <c r="L249" s="379"/>
      <c r="M249" s="379"/>
      <c r="N249" s="379"/>
      <c r="O249" s="379"/>
      <c r="P249" s="379"/>
      <c r="Q249" s="379"/>
      <c r="R249" s="379"/>
      <c r="S249" s="379"/>
    </row>
    <row r="250" spans="1:19" ht="79.2">
      <c r="A250" s="139">
        <v>151</v>
      </c>
      <c r="B250" s="286" t="s">
        <v>336</v>
      </c>
      <c r="C250" s="43" t="s">
        <v>337</v>
      </c>
      <c r="D250" s="363" t="s">
        <v>275</v>
      </c>
      <c r="E250" s="166">
        <v>40</v>
      </c>
      <c r="F250" s="167" t="s">
        <v>508</v>
      </c>
      <c r="G250" s="167" t="s">
        <v>204</v>
      </c>
      <c r="H250" s="265">
        <v>3800000</v>
      </c>
      <c r="I250" s="196">
        <f>H250*E250</f>
        <v>152000000</v>
      </c>
      <c r="J250" s="422">
        <f t="shared" si="27"/>
        <v>152000000</v>
      </c>
      <c r="K250" s="438" t="s">
        <v>338</v>
      </c>
      <c r="L250" s="379"/>
      <c r="M250" s="379"/>
      <c r="N250" s="379"/>
      <c r="O250" s="379"/>
      <c r="P250" s="379"/>
      <c r="Q250" s="379"/>
      <c r="R250" s="379"/>
      <c r="S250" s="379"/>
    </row>
    <row r="251" spans="1:19" ht="13.2">
      <c r="A251" s="612" t="s">
        <v>93</v>
      </c>
      <c r="B251" s="612"/>
      <c r="C251" s="612"/>
      <c r="D251" s="612"/>
      <c r="E251" s="612"/>
      <c r="F251" s="612"/>
      <c r="G251" s="612"/>
      <c r="H251" s="612"/>
      <c r="I251" s="418">
        <f>SUM(I243:I250)</f>
        <v>165332700</v>
      </c>
      <c r="J251" s="419">
        <f>SUM(J243:J250)</f>
        <v>165332700</v>
      </c>
      <c r="K251" s="379"/>
      <c r="L251" s="379"/>
      <c r="M251" s="379"/>
      <c r="N251" s="379"/>
      <c r="O251" s="379"/>
      <c r="P251" s="379"/>
      <c r="Q251" s="379"/>
      <c r="R251" s="379"/>
      <c r="S251" s="379"/>
    </row>
    <row r="252" spans="1:19" ht="13.2">
      <c r="A252" s="729" t="s">
        <v>339</v>
      </c>
      <c r="B252" s="729"/>
      <c r="C252" s="729"/>
      <c r="D252" s="729"/>
      <c r="E252" s="729"/>
      <c r="F252" s="729"/>
      <c r="G252" s="729"/>
      <c r="H252" s="729"/>
      <c r="I252" s="729"/>
      <c r="J252" s="729"/>
      <c r="K252" s="379"/>
      <c r="L252" s="379"/>
      <c r="M252" s="379"/>
      <c r="N252" s="379"/>
      <c r="O252" s="379"/>
      <c r="P252" s="379"/>
      <c r="Q252" s="379"/>
      <c r="R252" s="379"/>
      <c r="S252" s="379"/>
    </row>
    <row r="253" spans="1:19" ht="26.4">
      <c r="A253" s="175" t="s">
        <v>328</v>
      </c>
      <c r="B253" s="260" t="s">
        <v>8</v>
      </c>
      <c r="C253" s="260" t="s">
        <v>9</v>
      </c>
      <c r="D253" s="413" t="s">
        <v>329</v>
      </c>
      <c r="E253" s="260" t="s">
        <v>330</v>
      </c>
      <c r="F253" s="260" t="s">
        <v>12</v>
      </c>
      <c r="G253" s="175" t="s">
        <v>13</v>
      </c>
      <c r="H253" s="407" t="s">
        <v>331</v>
      </c>
      <c r="I253" s="407" t="s">
        <v>332</v>
      </c>
      <c r="J253" s="175" t="s">
        <v>16</v>
      </c>
      <c r="K253" s="379"/>
      <c r="L253" s="379">
        <v>80</v>
      </c>
      <c r="M253" s="379"/>
      <c r="N253" s="379"/>
      <c r="O253" s="379"/>
      <c r="P253" s="379"/>
      <c r="Q253" s="379"/>
      <c r="R253" s="379"/>
      <c r="S253" s="379"/>
    </row>
    <row r="254" spans="1:19" ht="26.4">
      <c r="A254" s="139">
        <v>152</v>
      </c>
      <c r="B254" s="286" t="s">
        <v>91</v>
      </c>
      <c r="C254" s="40" t="s">
        <v>92</v>
      </c>
      <c r="D254" s="45" t="s">
        <v>55</v>
      </c>
      <c r="E254" s="190">
        <v>27</v>
      </c>
      <c r="F254" s="31" t="s">
        <v>29</v>
      </c>
      <c r="G254" s="31" t="s">
        <v>51</v>
      </c>
      <c r="H254" s="266">
        <v>3500</v>
      </c>
      <c r="I254" s="196">
        <f t="shared" ref="I254:I259" si="28">H254*E254</f>
        <v>94500</v>
      </c>
      <c r="J254" s="196">
        <f>I254</f>
        <v>94500</v>
      </c>
      <c r="K254" s="379"/>
      <c r="L254" s="379"/>
      <c r="M254" s="379"/>
      <c r="N254" s="379"/>
      <c r="O254" s="379"/>
      <c r="P254" s="379"/>
      <c r="Q254" s="379"/>
      <c r="R254" s="379"/>
      <c r="S254" s="379"/>
    </row>
    <row r="255" spans="1:19" ht="66">
      <c r="A255" s="437">
        <v>153</v>
      </c>
      <c r="B255" s="281" t="s">
        <v>52</v>
      </c>
      <c r="C255" s="40" t="s">
        <v>512</v>
      </c>
      <c r="D255" s="45" t="s">
        <v>55</v>
      </c>
      <c r="E255" s="190">
        <v>1</v>
      </c>
      <c r="F255" s="191" t="s">
        <v>29</v>
      </c>
      <c r="G255" s="441" t="s">
        <v>55</v>
      </c>
      <c r="H255" s="265">
        <v>970000</v>
      </c>
      <c r="I255" s="196">
        <f t="shared" si="28"/>
        <v>970000</v>
      </c>
      <c r="J255" s="196">
        <f>I255</f>
        <v>970000</v>
      </c>
      <c r="K255" s="379"/>
      <c r="L255" s="379"/>
      <c r="M255" s="379"/>
      <c r="N255" s="379"/>
      <c r="O255" s="379"/>
      <c r="P255" s="379"/>
      <c r="Q255" s="379"/>
      <c r="R255" s="379"/>
      <c r="S255" s="379"/>
    </row>
    <row r="256" spans="1:19" ht="33" customHeight="1">
      <c r="A256" s="139">
        <v>154</v>
      </c>
      <c r="B256" s="286" t="s">
        <v>267</v>
      </c>
      <c r="C256" s="43" t="s">
        <v>268</v>
      </c>
      <c r="D256" s="45" t="s">
        <v>55</v>
      </c>
      <c r="E256" s="45">
        <v>1</v>
      </c>
      <c r="F256" s="31" t="s">
        <v>29</v>
      </c>
      <c r="G256" s="187" t="s">
        <v>55</v>
      </c>
      <c r="H256" s="265">
        <v>0</v>
      </c>
      <c r="I256" s="196">
        <f t="shared" si="28"/>
        <v>0</v>
      </c>
      <c r="J256" s="196">
        <f>I256</f>
        <v>0</v>
      </c>
      <c r="K256" s="379"/>
      <c r="L256" s="379"/>
      <c r="M256" s="379"/>
      <c r="N256" s="379"/>
      <c r="O256" s="379"/>
      <c r="P256" s="379"/>
      <c r="Q256" s="379"/>
      <c r="R256" s="379"/>
      <c r="S256" s="379"/>
    </row>
    <row r="257" spans="1:19" ht="26.4">
      <c r="A257" s="139">
        <v>155</v>
      </c>
      <c r="B257" s="440" t="s">
        <v>322</v>
      </c>
      <c r="C257" s="40" t="s">
        <v>86</v>
      </c>
      <c r="D257" s="45" t="s">
        <v>55</v>
      </c>
      <c r="E257" s="283">
        <v>20</v>
      </c>
      <c r="F257" s="31" t="s">
        <v>29</v>
      </c>
      <c r="G257" s="187" t="s">
        <v>51</v>
      </c>
      <c r="H257" s="265">
        <v>3480</v>
      </c>
      <c r="I257" s="196">
        <f t="shared" si="28"/>
        <v>69600</v>
      </c>
      <c r="J257" s="196">
        <f>I257</f>
        <v>69600</v>
      </c>
      <c r="K257" s="442"/>
      <c r="L257" s="379"/>
      <c r="M257" s="379"/>
      <c r="N257" s="379"/>
      <c r="O257" s="379"/>
      <c r="P257" s="379"/>
      <c r="Q257" s="379"/>
      <c r="R257" s="379"/>
      <c r="S257" s="379"/>
    </row>
    <row r="258" spans="1:19" ht="66">
      <c r="A258" s="139">
        <v>156</v>
      </c>
      <c r="B258" s="45" t="s">
        <v>323</v>
      </c>
      <c r="C258" s="46" t="s">
        <v>270</v>
      </c>
      <c r="D258" s="45" t="s">
        <v>55</v>
      </c>
      <c r="E258" s="239">
        <v>20</v>
      </c>
      <c r="F258" s="31" t="s">
        <v>29</v>
      </c>
      <c r="G258" s="139" t="s">
        <v>51</v>
      </c>
      <c r="H258" s="265">
        <v>50000</v>
      </c>
      <c r="I258" s="196">
        <f t="shared" si="28"/>
        <v>1000000</v>
      </c>
      <c r="J258" s="196">
        <f t="shared" ref="J258:J264" si="29">I258</f>
        <v>1000000</v>
      </c>
      <c r="K258" s="379"/>
      <c r="L258" s="379"/>
      <c r="M258" s="379"/>
      <c r="N258" s="379"/>
      <c r="O258" s="379"/>
      <c r="P258" s="379"/>
      <c r="Q258" s="379"/>
      <c r="R258" s="379"/>
      <c r="S258" s="379"/>
    </row>
    <row r="259" spans="1:19" ht="39.6">
      <c r="A259" s="139">
        <v>157</v>
      </c>
      <c r="B259" s="30" t="s">
        <v>185</v>
      </c>
      <c r="C259" s="43" t="s">
        <v>186</v>
      </c>
      <c r="D259" s="45" t="s">
        <v>55</v>
      </c>
      <c r="E259" s="190">
        <v>40</v>
      </c>
      <c r="F259" s="191" t="s">
        <v>29</v>
      </c>
      <c r="G259" s="191" t="s">
        <v>51</v>
      </c>
      <c r="H259" s="265">
        <v>21500</v>
      </c>
      <c r="I259" s="196">
        <f t="shared" si="28"/>
        <v>860000</v>
      </c>
      <c r="J259" s="196">
        <f t="shared" si="29"/>
        <v>860000</v>
      </c>
      <c r="K259" s="379"/>
      <c r="L259" s="379"/>
      <c r="M259" s="379"/>
      <c r="N259" s="379"/>
      <c r="O259" s="379"/>
      <c r="P259" s="379"/>
      <c r="Q259" s="379"/>
      <c r="R259" s="379"/>
      <c r="S259" s="379"/>
    </row>
    <row r="260" spans="1:19" ht="13.2">
      <c r="A260" s="139">
        <v>158</v>
      </c>
      <c r="B260" s="791" t="s">
        <v>340</v>
      </c>
      <c r="C260" s="43" t="s">
        <v>341</v>
      </c>
      <c r="D260" s="45" t="s">
        <v>29</v>
      </c>
      <c r="E260" s="45">
        <v>20</v>
      </c>
      <c r="F260" s="31" t="s">
        <v>29</v>
      </c>
      <c r="G260" s="31" t="s">
        <v>51</v>
      </c>
      <c r="H260" s="265">
        <v>90000</v>
      </c>
      <c r="I260" s="196">
        <f>H260*E260</f>
        <v>1800000</v>
      </c>
      <c r="J260" s="196">
        <f t="shared" si="29"/>
        <v>1800000</v>
      </c>
      <c r="K260" s="379"/>
      <c r="L260" s="379"/>
      <c r="M260" s="379"/>
      <c r="N260" s="379"/>
      <c r="O260" s="379"/>
      <c r="P260" s="379"/>
      <c r="Q260" s="379"/>
      <c r="R260" s="379"/>
      <c r="S260" s="379"/>
    </row>
    <row r="261" spans="1:19" ht="13.2">
      <c r="A261" s="139">
        <v>159</v>
      </c>
      <c r="B261" s="791"/>
      <c r="C261" s="43" t="s">
        <v>342</v>
      </c>
      <c r="D261" s="45" t="s">
        <v>29</v>
      </c>
      <c r="E261" s="45">
        <v>20</v>
      </c>
      <c r="F261" s="31" t="s">
        <v>29</v>
      </c>
      <c r="G261" s="31" t="s">
        <v>51</v>
      </c>
      <c r="H261" s="265">
        <v>35000</v>
      </c>
      <c r="I261" s="196">
        <f t="shared" ref="I261:I263" si="30">H261*E261</f>
        <v>700000</v>
      </c>
      <c r="J261" s="196">
        <f t="shared" si="29"/>
        <v>700000</v>
      </c>
      <c r="K261" s="379"/>
      <c r="L261" s="379"/>
      <c r="M261" s="379"/>
      <c r="N261" s="379"/>
      <c r="O261" s="379"/>
      <c r="P261" s="379"/>
      <c r="Q261" s="379"/>
      <c r="R261" s="379"/>
      <c r="S261" s="379"/>
    </row>
    <row r="262" spans="1:19" ht="13.2">
      <c r="A262" s="139">
        <v>160</v>
      </c>
      <c r="B262" s="791"/>
      <c r="C262" s="43" t="s">
        <v>343</v>
      </c>
      <c r="D262" s="45" t="s">
        <v>29</v>
      </c>
      <c r="E262" s="45">
        <v>20</v>
      </c>
      <c r="F262" s="31" t="s">
        <v>29</v>
      </c>
      <c r="G262" s="31" t="s">
        <v>51</v>
      </c>
      <c r="H262" s="265">
        <v>45000</v>
      </c>
      <c r="I262" s="196">
        <f t="shared" si="30"/>
        <v>900000</v>
      </c>
      <c r="J262" s="196">
        <f t="shared" si="29"/>
        <v>900000</v>
      </c>
      <c r="K262" s="379"/>
      <c r="L262" s="379"/>
      <c r="M262" s="379"/>
      <c r="N262" s="379"/>
      <c r="O262" s="379"/>
      <c r="P262" s="379"/>
      <c r="Q262" s="379"/>
      <c r="R262" s="379"/>
      <c r="S262" s="379"/>
    </row>
    <row r="263" spans="1:19" ht="26.4">
      <c r="A263" s="139">
        <v>161</v>
      </c>
      <c r="B263" s="791"/>
      <c r="C263" s="43" t="s">
        <v>344</v>
      </c>
      <c r="D263" s="45" t="s">
        <v>29</v>
      </c>
      <c r="E263" s="45">
        <v>20</v>
      </c>
      <c r="F263" s="31" t="s">
        <v>29</v>
      </c>
      <c r="G263" s="31" t="s">
        <v>51</v>
      </c>
      <c r="H263" s="265">
        <v>32000</v>
      </c>
      <c r="I263" s="196">
        <f t="shared" si="30"/>
        <v>640000</v>
      </c>
      <c r="J263" s="196">
        <f t="shared" si="29"/>
        <v>640000</v>
      </c>
      <c r="K263" s="379"/>
      <c r="L263" s="379"/>
      <c r="M263" s="379"/>
      <c r="N263" s="379"/>
      <c r="O263" s="379"/>
      <c r="P263" s="379"/>
      <c r="Q263" s="379"/>
      <c r="R263" s="379"/>
      <c r="S263" s="379"/>
    </row>
    <row r="264" spans="1:19" ht="52.8">
      <c r="A264" s="437">
        <v>162</v>
      </c>
      <c r="B264" s="286" t="s">
        <v>345</v>
      </c>
      <c r="C264" s="43" t="s">
        <v>346</v>
      </c>
      <c r="D264" s="45" t="s">
        <v>55</v>
      </c>
      <c r="E264" s="45">
        <v>20</v>
      </c>
      <c r="F264" s="191" t="s">
        <v>29</v>
      </c>
      <c r="G264" s="191" t="s">
        <v>139</v>
      </c>
      <c r="H264" s="265">
        <v>1000000</v>
      </c>
      <c r="I264" s="196">
        <f>H264*E264</f>
        <v>20000000</v>
      </c>
      <c r="J264" s="196">
        <f t="shared" si="29"/>
        <v>20000000</v>
      </c>
      <c r="K264" s="438" t="s">
        <v>347</v>
      </c>
      <c r="L264" s="379"/>
      <c r="M264" s="379"/>
      <c r="N264" s="379"/>
      <c r="O264" s="379"/>
      <c r="P264" s="379"/>
      <c r="Q264" s="379"/>
      <c r="R264" s="379"/>
      <c r="S264" s="379"/>
    </row>
    <row r="265" spans="1:19" ht="13.2">
      <c r="A265" s="612" t="s">
        <v>93</v>
      </c>
      <c r="B265" s="612"/>
      <c r="C265" s="612"/>
      <c r="D265" s="612"/>
      <c r="E265" s="612"/>
      <c r="F265" s="612"/>
      <c r="G265" s="612"/>
      <c r="H265" s="612"/>
      <c r="I265" s="429">
        <f>SUM(I254:I264)</f>
        <v>27034100</v>
      </c>
      <c r="J265" s="419">
        <f>SUM(J254:J264)</f>
        <v>27034100</v>
      </c>
      <c r="K265" s="379"/>
      <c r="L265" s="379"/>
      <c r="M265" s="379"/>
      <c r="N265" s="379"/>
      <c r="O265" s="379"/>
      <c r="P265" s="379"/>
      <c r="Q265" s="379"/>
      <c r="R265" s="379"/>
      <c r="S265" s="379"/>
    </row>
    <row r="266" spans="1:19" ht="13.2">
      <c r="A266" s="788" t="s">
        <v>348</v>
      </c>
      <c r="B266" s="788"/>
      <c r="C266" s="788"/>
      <c r="D266" s="788"/>
      <c r="E266" s="788"/>
      <c r="F266" s="788"/>
      <c r="G266" s="788"/>
      <c r="H266" s="788"/>
      <c r="I266" s="788"/>
      <c r="J266" s="788"/>
      <c r="K266" s="433"/>
      <c r="L266" s="380"/>
      <c r="M266" s="380"/>
      <c r="N266" s="379"/>
      <c r="O266" s="379"/>
      <c r="P266" s="379"/>
      <c r="Q266" s="379"/>
      <c r="R266" s="379"/>
      <c r="S266" s="379"/>
    </row>
    <row r="267" spans="1:19" ht="26.4">
      <c r="A267" s="175" t="s">
        <v>7</v>
      </c>
      <c r="B267" s="260" t="s">
        <v>8</v>
      </c>
      <c r="C267" s="260" t="s">
        <v>9</v>
      </c>
      <c r="D267" s="413" t="s">
        <v>10</v>
      </c>
      <c r="E267" s="260" t="s">
        <v>11</v>
      </c>
      <c r="F267" s="260" t="s">
        <v>12</v>
      </c>
      <c r="G267" s="175" t="s">
        <v>13</v>
      </c>
      <c r="H267" s="407" t="s">
        <v>14</v>
      </c>
      <c r="I267" s="407" t="s">
        <v>15</v>
      </c>
      <c r="J267" s="175" t="s">
        <v>16</v>
      </c>
      <c r="K267" s="380"/>
      <c r="L267" s="380">
        <v>50</v>
      </c>
      <c r="M267" s="380"/>
      <c r="N267" s="379"/>
      <c r="O267" s="379"/>
      <c r="P267" s="379"/>
      <c r="Q267" s="379"/>
      <c r="R267" s="379"/>
      <c r="S267" s="379"/>
    </row>
    <row r="268" spans="1:19" ht="26.4">
      <c r="A268" s="239">
        <v>163</v>
      </c>
      <c r="B268" s="443" t="s">
        <v>91</v>
      </c>
      <c r="C268" s="190" t="s">
        <v>92</v>
      </c>
      <c r="D268" s="45" t="s">
        <v>55</v>
      </c>
      <c r="E268" s="190">
        <v>30</v>
      </c>
      <c r="F268" s="45" t="s">
        <v>29</v>
      </c>
      <c r="G268" s="45" t="s">
        <v>51</v>
      </c>
      <c r="H268" s="266">
        <v>3500</v>
      </c>
      <c r="I268" s="196">
        <f>H268*E268</f>
        <v>105000</v>
      </c>
      <c r="J268" s="196">
        <f>I268</f>
        <v>105000</v>
      </c>
      <c r="K268" s="380"/>
      <c r="L268" s="380"/>
      <c r="M268" s="380"/>
      <c r="N268" s="379"/>
      <c r="O268" s="379"/>
      <c r="P268" s="379"/>
      <c r="Q268" s="379"/>
      <c r="R268" s="379"/>
      <c r="S268" s="379"/>
    </row>
    <row r="269" spans="1:19" ht="32.25" customHeight="1">
      <c r="A269" s="239">
        <v>164</v>
      </c>
      <c r="B269" s="417" t="s">
        <v>267</v>
      </c>
      <c r="C269" s="45" t="s">
        <v>268</v>
      </c>
      <c r="D269" s="45" t="s">
        <v>55</v>
      </c>
      <c r="E269" s="45">
        <v>1</v>
      </c>
      <c r="F269" s="45" t="s">
        <v>29</v>
      </c>
      <c r="G269" s="239" t="s">
        <v>55</v>
      </c>
      <c r="H269" s="265">
        <v>0</v>
      </c>
      <c r="I269" s="196">
        <f t="shared" ref="I269:I273" si="31">H269*E269</f>
        <v>0</v>
      </c>
      <c r="J269" s="196">
        <v>400000</v>
      </c>
      <c r="K269" s="193"/>
      <c r="L269" s="380"/>
      <c r="M269" s="380"/>
      <c r="N269" s="379"/>
      <c r="O269" s="379"/>
      <c r="P269" s="379"/>
      <c r="Q269" s="379"/>
      <c r="R269" s="379"/>
      <c r="S269" s="379"/>
    </row>
    <row r="270" spans="1:19" ht="26.4">
      <c r="A270" s="239">
        <v>165</v>
      </c>
      <c r="B270" s="45" t="s">
        <v>269</v>
      </c>
      <c r="C270" s="45" t="s">
        <v>86</v>
      </c>
      <c r="D270" s="45" t="s">
        <v>55</v>
      </c>
      <c r="E270" s="239">
        <v>20</v>
      </c>
      <c r="F270" s="45" t="s">
        <v>29</v>
      </c>
      <c r="G270" s="239" t="s">
        <v>55</v>
      </c>
      <c r="H270" s="265">
        <v>3480</v>
      </c>
      <c r="I270" s="196">
        <f t="shared" si="31"/>
        <v>69600</v>
      </c>
      <c r="J270" s="196">
        <f t="shared" ref="J270:J271" si="32">I270</f>
        <v>69600</v>
      </c>
      <c r="K270" s="380"/>
      <c r="L270" s="380"/>
      <c r="M270" s="380"/>
      <c r="N270" s="379"/>
      <c r="O270" s="379"/>
      <c r="P270" s="379"/>
      <c r="Q270" s="379"/>
      <c r="R270" s="379"/>
      <c r="S270" s="379"/>
    </row>
    <row r="271" spans="1:19" ht="66">
      <c r="A271" s="239">
        <v>166</v>
      </c>
      <c r="B271" s="45" t="s">
        <v>253</v>
      </c>
      <c r="C271" s="45" t="s">
        <v>270</v>
      </c>
      <c r="D271" s="45" t="s">
        <v>55</v>
      </c>
      <c r="E271" s="239">
        <v>20</v>
      </c>
      <c r="F271" s="45" t="s">
        <v>29</v>
      </c>
      <c r="G271" s="239" t="s">
        <v>55</v>
      </c>
      <c r="H271" s="265">
        <v>50000</v>
      </c>
      <c r="I271" s="196">
        <f>H271*E271</f>
        <v>1000000</v>
      </c>
      <c r="J271" s="196">
        <f t="shared" si="32"/>
        <v>1000000</v>
      </c>
      <c r="K271" s="380"/>
      <c r="L271" s="380"/>
      <c r="M271" s="380"/>
      <c r="N271" s="379"/>
      <c r="O271" s="379"/>
      <c r="P271" s="379"/>
      <c r="Q271" s="379"/>
      <c r="R271" s="379"/>
      <c r="S271" s="379"/>
    </row>
    <row r="272" spans="1:19" ht="68.25" customHeight="1">
      <c r="A272" s="239">
        <v>167</v>
      </c>
      <c r="B272" s="45" t="s">
        <v>185</v>
      </c>
      <c r="C272" s="45" t="s">
        <v>186</v>
      </c>
      <c r="D272" s="45" t="s">
        <v>55</v>
      </c>
      <c r="E272" s="45">
        <v>40</v>
      </c>
      <c r="F272" s="45" t="s">
        <v>29</v>
      </c>
      <c r="G272" s="190" t="s">
        <v>51</v>
      </c>
      <c r="H272" s="265">
        <v>21500</v>
      </c>
      <c r="I272" s="196">
        <f t="shared" si="31"/>
        <v>860000</v>
      </c>
      <c r="J272" s="196">
        <f>I272</f>
        <v>860000</v>
      </c>
      <c r="K272" s="380"/>
      <c r="L272" s="380"/>
      <c r="M272" s="380"/>
      <c r="N272" s="379"/>
      <c r="O272" s="379"/>
      <c r="P272" s="379"/>
      <c r="Q272" s="379"/>
      <c r="R272" s="379"/>
      <c r="S272" s="379"/>
    </row>
    <row r="273" spans="1:19" ht="39" customHeight="1">
      <c r="A273" s="239">
        <v>168</v>
      </c>
      <c r="B273" s="239" t="s">
        <v>273</v>
      </c>
      <c r="C273" s="293" t="s">
        <v>349</v>
      </c>
      <c r="D273" s="45" t="s">
        <v>29</v>
      </c>
      <c r="E273" s="239">
        <v>20</v>
      </c>
      <c r="F273" s="45" t="s">
        <v>29</v>
      </c>
      <c r="G273" s="190" t="s">
        <v>51</v>
      </c>
      <c r="H273" s="265">
        <v>1400000</v>
      </c>
      <c r="I273" s="196">
        <f t="shared" si="31"/>
        <v>28000000</v>
      </c>
      <c r="J273" s="196">
        <f>+I273</f>
        <v>28000000</v>
      </c>
      <c r="K273" s="436" t="s">
        <v>350</v>
      </c>
      <c r="L273" s="380"/>
      <c r="M273" s="380"/>
      <c r="N273" s="379"/>
      <c r="O273" s="379"/>
      <c r="P273" s="379"/>
      <c r="Q273" s="379"/>
      <c r="R273" s="379"/>
      <c r="S273" s="379"/>
    </row>
    <row r="274" spans="1:19" ht="13.2">
      <c r="A274" s="790" t="s">
        <v>93</v>
      </c>
      <c r="B274" s="790"/>
      <c r="C274" s="790"/>
      <c r="D274" s="790"/>
      <c r="E274" s="790"/>
      <c r="F274" s="790"/>
      <c r="G274" s="790"/>
      <c r="H274" s="790"/>
      <c r="I274" s="202">
        <f>SUM(I268:I273)</f>
        <v>30034600</v>
      </c>
      <c r="J274" s="276">
        <f>SUM(J268:J273)</f>
        <v>30434600</v>
      </c>
      <c r="K274" s="379"/>
      <c r="L274" s="379"/>
      <c r="M274" s="379"/>
      <c r="N274" s="379"/>
      <c r="O274" s="379"/>
      <c r="P274" s="379"/>
      <c r="Q274" s="379"/>
      <c r="R274" s="379"/>
      <c r="S274" s="379"/>
    </row>
    <row r="275" spans="1:19" ht="13.2">
      <c r="A275" s="788" t="s">
        <v>351</v>
      </c>
      <c r="B275" s="788"/>
      <c r="C275" s="788"/>
      <c r="D275" s="788"/>
      <c r="E275" s="788"/>
      <c r="F275" s="788"/>
      <c r="G275" s="788"/>
      <c r="H275" s="788"/>
      <c r="I275" s="788"/>
      <c r="J275" s="788"/>
      <c r="K275" s="379"/>
      <c r="L275" s="379"/>
      <c r="M275" s="379"/>
      <c r="N275" s="379"/>
      <c r="O275" s="379"/>
      <c r="P275" s="379"/>
      <c r="Q275" s="379"/>
      <c r="R275" s="379"/>
      <c r="S275" s="379"/>
    </row>
    <row r="276" spans="1:19" ht="26.4">
      <c r="A276" s="175" t="s">
        <v>7</v>
      </c>
      <c r="B276" s="260" t="s">
        <v>8</v>
      </c>
      <c r="C276" s="260" t="s">
        <v>9</v>
      </c>
      <c r="D276" s="413" t="s">
        <v>10</v>
      </c>
      <c r="E276" s="260" t="s">
        <v>11</v>
      </c>
      <c r="F276" s="260" t="s">
        <v>12</v>
      </c>
      <c r="G276" s="175" t="s">
        <v>13</v>
      </c>
      <c r="H276" s="407" t="s">
        <v>14</v>
      </c>
      <c r="I276" s="407" t="s">
        <v>15</v>
      </c>
      <c r="J276" s="175" t="s">
        <v>16</v>
      </c>
      <c r="K276" s="379"/>
      <c r="L276" s="379"/>
      <c r="M276" s="379"/>
      <c r="N276" s="379"/>
      <c r="O276" s="379"/>
      <c r="P276" s="379"/>
      <c r="Q276" s="379"/>
      <c r="R276" s="379"/>
      <c r="S276" s="379"/>
    </row>
    <row r="277" spans="1:19" ht="35.25" customHeight="1">
      <c r="A277" s="239">
        <v>169</v>
      </c>
      <c r="B277" s="443" t="s">
        <v>91</v>
      </c>
      <c r="C277" s="190" t="s">
        <v>92</v>
      </c>
      <c r="D277" s="45" t="s">
        <v>55</v>
      </c>
      <c r="E277" s="190">
        <v>50</v>
      </c>
      <c r="F277" s="45" t="s">
        <v>29</v>
      </c>
      <c r="G277" s="45" t="s">
        <v>51</v>
      </c>
      <c r="H277" s="266">
        <v>3500</v>
      </c>
      <c r="I277" s="196">
        <f>H277*E277</f>
        <v>175000</v>
      </c>
      <c r="J277" s="196">
        <f>I277</f>
        <v>175000</v>
      </c>
      <c r="K277" s="380"/>
      <c r="L277" s="380"/>
      <c r="M277" s="380"/>
      <c r="N277" s="379"/>
      <c r="O277" s="379"/>
      <c r="P277" s="379"/>
      <c r="Q277" s="379"/>
      <c r="R277" s="379"/>
      <c r="S277" s="379"/>
    </row>
    <row r="278" spans="1:19" ht="39" customHeight="1">
      <c r="A278" s="239">
        <v>170</v>
      </c>
      <c r="B278" s="417" t="s">
        <v>267</v>
      </c>
      <c r="C278" s="45" t="s">
        <v>268</v>
      </c>
      <c r="D278" s="45" t="s">
        <v>55</v>
      </c>
      <c r="E278" s="45">
        <v>1</v>
      </c>
      <c r="F278" s="45" t="s">
        <v>29</v>
      </c>
      <c r="G278" s="239" t="s">
        <v>55</v>
      </c>
      <c r="H278" s="265">
        <v>0</v>
      </c>
      <c r="I278" s="196">
        <f t="shared" ref="I278:I285" si="33">H278*E278</f>
        <v>0</v>
      </c>
      <c r="J278" s="196">
        <f>I278</f>
        <v>0</v>
      </c>
      <c r="K278" s="380"/>
      <c r="L278" s="380">
        <v>150</v>
      </c>
      <c r="M278" s="380"/>
      <c r="N278" s="379"/>
      <c r="O278" s="379"/>
      <c r="P278" s="379"/>
      <c r="Q278" s="379"/>
      <c r="R278" s="379"/>
      <c r="S278" s="379"/>
    </row>
    <row r="279" spans="1:19" ht="116.25" customHeight="1">
      <c r="A279" s="239">
        <v>171</v>
      </c>
      <c r="B279" s="31" t="s">
        <v>300</v>
      </c>
      <c r="C279" s="31" t="s">
        <v>301</v>
      </c>
      <c r="D279" s="363" t="s">
        <v>27</v>
      </c>
      <c r="E279" s="250">
        <v>1</v>
      </c>
      <c r="F279" s="414">
        <v>1</v>
      </c>
      <c r="G279" s="414" t="s">
        <v>139</v>
      </c>
      <c r="H279" s="265">
        <v>6000000</v>
      </c>
      <c r="I279" s="196">
        <f t="shared" si="33"/>
        <v>6000000</v>
      </c>
      <c r="J279" s="168">
        <f>I279</f>
        <v>6000000</v>
      </c>
      <c r="K279" s="380"/>
      <c r="L279" s="380"/>
      <c r="M279" s="380"/>
      <c r="N279" s="379"/>
      <c r="O279" s="379"/>
      <c r="P279" s="379"/>
      <c r="Q279" s="379"/>
      <c r="R279" s="379"/>
      <c r="S279" s="379"/>
    </row>
    <row r="280" spans="1:19" ht="33" customHeight="1">
      <c r="A280" s="239">
        <v>172</v>
      </c>
      <c r="B280" s="45" t="s">
        <v>269</v>
      </c>
      <c r="C280" s="45" t="s">
        <v>86</v>
      </c>
      <c r="D280" s="45" t="s">
        <v>55</v>
      </c>
      <c r="E280" s="239">
        <v>150</v>
      </c>
      <c r="F280" s="45" t="s">
        <v>29</v>
      </c>
      <c r="G280" s="239" t="s">
        <v>55</v>
      </c>
      <c r="H280" s="265">
        <v>3480</v>
      </c>
      <c r="I280" s="196">
        <f t="shared" si="33"/>
        <v>522000</v>
      </c>
      <c r="J280" s="196">
        <f t="shared" ref="J280:J285" si="34">I280</f>
        <v>522000</v>
      </c>
      <c r="K280" s="193"/>
      <c r="L280" s="380"/>
      <c r="M280" s="380"/>
      <c r="N280" s="379"/>
      <c r="O280" s="379"/>
      <c r="P280" s="379"/>
      <c r="Q280" s="379"/>
      <c r="R280" s="379"/>
      <c r="S280" s="379"/>
    </row>
    <row r="281" spans="1:19" ht="66">
      <c r="A281" s="239">
        <v>173</v>
      </c>
      <c r="B281" s="45" t="s">
        <v>253</v>
      </c>
      <c r="C281" s="45" t="s">
        <v>270</v>
      </c>
      <c r="D281" s="45" t="s">
        <v>55</v>
      </c>
      <c r="E281" s="239">
        <v>150</v>
      </c>
      <c r="F281" s="45" t="s">
        <v>29</v>
      </c>
      <c r="G281" s="239" t="s">
        <v>55</v>
      </c>
      <c r="H281" s="265">
        <v>50000</v>
      </c>
      <c r="I281" s="196">
        <f t="shared" si="33"/>
        <v>7500000</v>
      </c>
      <c r="J281" s="196">
        <f t="shared" si="34"/>
        <v>7500000</v>
      </c>
      <c r="K281" s="380"/>
      <c r="L281" s="380"/>
      <c r="M281" s="380"/>
      <c r="N281" s="379"/>
      <c r="O281" s="379"/>
      <c r="P281" s="379"/>
      <c r="Q281" s="379"/>
      <c r="R281" s="379"/>
      <c r="S281" s="379"/>
    </row>
    <row r="282" spans="1:19" ht="48.75" customHeight="1">
      <c r="A282" s="239">
        <v>174</v>
      </c>
      <c r="B282" s="45" t="s">
        <v>185</v>
      </c>
      <c r="C282" s="45" t="s">
        <v>186</v>
      </c>
      <c r="D282" s="45" t="s">
        <v>55</v>
      </c>
      <c r="E282" s="190">
        <v>450</v>
      </c>
      <c r="F282" s="45" t="s">
        <v>29</v>
      </c>
      <c r="G282" s="190" t="s">
        <v>51</v>
      </c>
      <c r="H282" s="265">
        <v>21500</v>
      </c>
      <c r="I282" s="196">
        <f t="shared" si="33"/>
        <v>9675000</v>
      </c>
      <c r="J282" s="196">
        <f t="shared" si="34"/>
        <v>9675000</v>
      </c>
      <c r="K282" s="380"/>
      <c r="L282" s="380"/>
      <c r="M282" s="380"/>
      <c r="N282" s="379"/>
      <c r="O282" s="379"/>
      <c r="P282" s="379"/>
      <c r="Q282" s="379"/>
      <c r="R282" s="379"/>
      <c r="S282" s="379"/>
    </row>
    <row r="283" spans="1:19" ht="23.25" customHeight="1">
      <c r="A283" s="239">
        <v>175</v>
      </c>
      <c r="B283" s="239" t="s">
        <v>352</v>
      </c>
      <c r="C283" s="45" t="s">
        <v>353</v>
      </c>
      <c r="D283" s="45" t="s">
        <v>29</v>
      </c>
      <c r="E283" s="239">
        <v>150</v>
      </c>
      <c r="F283" s="45" t="s">
        <v>29</v>
      </c>
      <c r="G283" s="190" t="s">
        <v>51</v>
      </c>
      <c r="H283" s="265">
        <v>800000</v>
      </c>
      <c r="I283" s="196">
        <f t="shared" si="33"/>
        <v>120000000</v>
      </c>
      <c r="J283" s="196">
        <f t="shared" si="34"/>
        <v>120000000</v>
      </c>
      <c r="K283" s="380"/>
      <c r="L283" s="380"/>
      <c r="M283" s="380"/>
      <c r="N283" s="379"/>
      <c r="O283" s="379"/>
      <c r="P283" s="379"/>
      <c r="Q283" s="379"/>
      <c r="R283" s="379"/>
      <c r="S283" s="379"/>
    </row>
    <row r="284" spans="1:19" ht="13.2">
      <c r="A284" s="239">
        <v>176</v>
      </c>
      <c r="B284" s="45" t="s">
        <v>324</v>
      </c>
      <c r="C284" s="45" t="s">
        <v>354</v>
      </c>
      <c r="D284" s="45" t="s">
        <v>29</v>
      </c>
      <c r="E284" s="239">
        <v>150</v>
      </c>
      <c r="F284" s="45" t="s">
        <v>29</v>
      </c>
      <c r="G284" s="190" t="s">
        <v>51</v>
      </c>
      <c r="H284" s="265">
        <v>1600000</v>
      </c>
      <c r="I284" s="196">
        <f>H284*E284</f>
        <v>240000000</v>
      </c>
      <c r="J284" s="196">
        <f t="shared" si="34"/>
        <v>240000000</v>
      </c>
      <c r="K284" s="380"/>
      <c r="L284" s="380"/>
      <c r="M284" s="380"/>
      <c r="N284" s="379"/>
      <c r="O284" s="379"/>
      <c r="P284" s="379"/>
      <c r="Q284" s="379"/>
      <c r="R284" s="379"/>
      <c r="S284" s="379"/>
    </row>
    <row r="285" spans="1:19" ht="24" customHeight="1">
      <c r="A285" s="239">
        <v>177</v>
      </c>
      <c r="B285" s="239" t="s">
        <v>355</v>
      </c>
      <c r="C285" s="45" t="s">
        <v>356</v>
      </c>
      <c r="D285" s="45" t="s">
        <v>29</v>
      </c>
      <c r="E285" s="239">
        <v>150</v>
      </c>
      <c r="F285" s="45" t="s">
        <v>29</v>
      </c>
      <c r="G285" s="190" t="s">
        <v>51</v>
      </c>
      <c r="H285" s="265">
        <v>90000</v>
      </c>
      <c r="I285" s="196">
        <f t="shared" si="33"/>
        <v>13500000</v>
      </c>
      <c r="J285" s="196">
        <f t="shared" si="34"/>
        <v>13500000</v>
      </c>
      <c r="K285" s="380"/>
      <c r="L285" s="380"/>
      <c r="M285" s="380"/>
      <c r="N285" s="379"/>
      <c r="O285" s="379"/>
      <c r="P285" s="379"/>
      <c r="Q285" s="379"/>
      <c r="R285" s="379"/>
      <c r="S285" s="379"/>
    </row>
    <row r="286" spans="1:19" ht="57.75" customHeight="1">
      <c r="A286" s="239">
        <v>178</v>
      </c>
      <c r="B286" s="239" t="s">
        <v>357</v>
      </c>
      <c r="C286" s="45" t="s">
        <v>358</v>
      </c>
      <c r="D286" s="45" t="s">
        <v>55</v>
      </c>
      <c r="E286" s="239">
        <v>1</v>
      </c>
      <c r="F286" s="45" t="s">
        <v>29</v>
      </c>
      <c r="G286" s="190" t="s">
        <v>55</v>
      </c>
      <c r="H286" s="265">
        <v>0</v>
      </c>
      <c r="I286" s="196">
        <v>10000000</v>
      </c>
      <c r="J286" s="196">
        <v>10000000</v>
      </c>
      <c r="K286" s="380"/>
      <c r="L286" s="380"/>
      <c r="M286" s="380"/>
      <c r="N286" s="379"/>
      <c r="O286" s="379"/>
      <c r="P286" s="379"/>
      <c r="Q286" s="379"/>
      <c r="R286" s="379"/>
      <c r="S286" s="379"/>
    </row>
    <row r="287" spans="1:19" ht="13.2">
      <c r="A287" s="790" t="s">
        <v>93</v>
      </c>
      <c r="B287" s="790"/>
      <c r="C287" s="790"/>
      <c r="D287" s="790"/>
      <c r="E287" s="790"/>
      <c r="F287" s="790"/>
      <c r="G287" s="790"/>
      <c r="H287" s="790"/>
      <c r="I287" s="202">
        <f>SUM(I277:I286)</f>
        <v>407372000</v>
      </c>
      <c r="J287" s="276">
        <f>SUM(J277:J286)</f>
        <v>407372000</v>
      </c>
      <c r="K287" s="380"/>
      <c r="L287" s="380"/>
      <c r="M287" s="380"/>
      <c r="N287" s="379"/>
      <c r="O287" s="379"/>
      <c r="P287" s="379"/>
      <c r="Q287" s="379"/>
      <c r="R287" s="379"/>
      <c r="S287" s="379"/>
    </row>
    <row r="288" spans="1:19" ht="13.2">
      <c r="A288" s="788" t="s">
        <v>359</v>
      </c>
      <c r="B288" s="788"/>
      <c r="C288" s="788"/>
      <c r="D288" s="788"/>
      <c r="E288" s="788"/>
      <c r="F288" s="788"/>
      <c r="G288" s="788"/>
      <c r="H288" s="788"/>
      <c r="I288" s="788"/>
      <c r="J288" s="788"/>
      <c r="K288" s="380"/>
      <c r="L288" s="380"/>
      <c r="M288" s="380"/>
      <c r="N288" s="379"/>
      <c r="O288" s="379"/>
      <c r="P288" s="379"/>
      <c r="Q288" s="379"/>
      <c r="R288" s="379"/>
      <c r="S288" s="379"/>
    </row>
    <row r="289" spans="1:19" ht="26.4">
      <c r="A289" s="175" t="s">
        <v>7</v>
      </c>
      <c r="B289" s="260" t="s">
        <v>8</v>
      </c>
      <c r="C289" s="260" t="s">
        <v>9</v>
      </c>
      <c r="D289" s="413" t="s">
        <v>10</v>
      </c>
      <c r="E289" s="260" t="s">
        <v>11</v>
      </c>
      <c r="F289" s="260" t="s">
        <v>12</v>
      </c>
      <c r="G289" s="175" t="s">
        <v>13</v>
      </c>
      <c r="H289" s="407" t="s">
        <v>14</v>
      </c>
      <c r="I289" s="407" t="s">
        <v>15</v>
      </c>
      <c r="J289" s="175" t="s">
        <v>16</v>
      </c>
      <c r="K289" s="380"/>
      <c r="L289" s="380"/>
      <c r="M289" s="380"/>
      <c r="N289" s="379"/>
      <c r="O289" s="379"/>
      <c r="P289" s="379"/>
      <c r="Q289" s="379"/>
      <c r="R289" s="379"/>
      <c r="S289" s="379"/>
    </row>
    <row r="290" spans="1:19" ht="106.5" customHeight="1">
      <c r="A290" s="444">
        <v>179</v>
      </c>
      <c r="B290" s="31" t="s">
        <v>360</v>
      </c>
      <c r="C290" s="31" t="s">
        <v>361</v>
      </c>
      <c r="D290" s="190" t="s">
        <v>29</v>
      </c>
      <c r="E290" s="187">
        <v>1</v>
      </c>
      <c r="F290" s="31" t="s">
        <v>29</v>
      </c>
      <c r="G290" s="190" t="s">
        <v>55</v>
      </c>
      <c r="H290" s="265">
        <v>24320000</v>
      </c>
      <c r="I290" s="196">
        <f>H290*E290</f>
        <v>24320000</v>
      </c>
      <c r="J290" s="196">
        <f>H290*E290</f>
        <v>24320000</v>
      </c>
      <c r="K290" s="139"/>
      <c r="L290" s="139"/>
      <c r="M290" s="139"/>
      <c r="N290" s="139"/>
      <c r="O290" s="139"/>
      <c r="P290" s="139"/>
      <c r="Q290" s="139"/>
      <c r="R290" s="139"/>
      <c r="S290" s="139"/>
    </row>
    <row r="291" spans="1:19" ht="52.8">
      <c r="A291" s="444">
        <v>180</v>
      </c>
      <c r="B291" s="31" t="s">
        <v>362</v>
      </c>
      <c r="C291" s="45" t="s">
        <v>363</v>
      </c>
      <c r="D291" s="190" t="s">
        <v>29</v>
      </c>
      <c r="E291" s="187">
        <v>1</v>
      </c>
      <c r="F291" s="31" t="s">
        <v>364</v>
      </c>
      <c r="G291" s="31" t="s">
        <v>51</v>
      </c>
      <c r="H291" s="265">
        <v>3790000</v>
      </c>
      <c r="I291" s="196">
        <f t="shared" ref="I291:I298" si="35">H291*E291</f>
        <v>3790000</v>
      </c>
      <c r="J291" s="196">
        <f t="shared" ref="J291:J295" si="36">H291*E291</f>
        <v>3790000</v>
      </c>
      <c r="K291" s="139"/>
      <c r="L291" s="139"/>
      <c r="M291" s="139"/>
      <c r="N291" s="139"/>
      <c r="O291" s="139"/>
      <c r="P291" s="139"/>
      <c r="Q291" s="139"/>
      <c r="R291" s="139"/>
      <c r="S291" s="139"/>
    </row>
    <row r="292" spans="1:19" ht="33.75" customHeight="1">
      <c r="A292" s="444">
        <v>181</v>
      </c>
      <c r="B292" s="31" t="s">
        <v>365</v>
      </c>
      <c r="C292" s="31" t="s">
        <v>366</v>
      </c>
      <c r="D292" s="190" t="s">
        <v>29</v>
      </c>
      <c r="E292" s="187">
        <v>1</v>
      </c>
      <c r="F292" s="31" t="s">
        <v>29</v>
      </c>
      <c r="G292" s="31" t="s">
        <v>55</v>
      </c>
      <c r="H292" s="265">
        <v>0</v>
      </c>
      <c r="I292" s="196">
        <f t="shared" si="35"/>
        <v>0</v>
      </c>
      <c r="J292" s="196">
        <f t="shared" si="36"/>
        <v>0</v>
      </c>
      <c r="K292" s="139"/>
      <c r="L292" s="139"/>
      <c r="M292" s="139"/>
      <c r="N292" s="139"/>
      <c r="O292" s="139"/>
      <c r="P292" s="139"/>
      <c r="Q292" s="139"/>
      <c r="R292" s="139"/>
      <c r="S292" s="139"/>
    </row>
    <row r="293" spans="1:19" ht="39.6">
      <c r="A293" s="444">
        <v>182</v>
      </c>
      <c r="B293" s="31" t="s">
        <v>258</v>
      </c>
      <c r="C293" s="31" t="s">
        <v>49</v>
      </c>
      <c r="D293" s="190" t="s">
        <v>29</v>
      </c>
      <c r="E293" s="187">
        <v>2160</v>
      </c>
      <c r="F293" s="31" t="s">
        <v>29</v>
      </c>
      <c r="G293" s="31" t="s">
        <v>51</v>
      </c>
      <c r="H293" s="265">
        <v>14250</v>
      </c>
      <c r="I293" s="196">
        <f t="shared" si="35"/>
        <v>30780000</v>
      </c>
      <c r="J293" s="196">
        <f t="shared" si="36"/>
        <v>30780000</v>
      </c>
      <c r="K293" s="445"/>
      <c r="L293" s="139"/>
      <c r="M293" s="139"/>
      <c r="N293" s="139"/>
      <c r="O293" s="139"/>
      <c r="P293" s="139"/>
      <c r="Q293" s="139"/>
      <c r="R293" s="139"/>
      <c r="S293" s="139"/>
    </row>
    <row r="294" spans="1:19" ht="79.2">
      <c r="A294" s="444">
        <v>183</v>
      </c>
      <c r="B294" s="31" t="s">
        <v>367</v>
      </c>
      <c r="C294" s="31" t="s">
        <v>368</v>
      </c>
      <c r="D294" s="190" t="s">
        <v>29</v>
      </c>
      <c r="E294" s="187">
        <v>200</v>
      </c>
      <c r="F294" s="446">
        <v>1</v>
      </c>
      <c r="G294" s="446" t="s">
        <v>369</v>
      </c>
      <c r="H294" s="265">
        <v>69000</v>
      </c>
      <c r="I294" s="196">
        <f t="shared" si="35"/>
        <v>13800000</v>
      </c>
      <c r="J294" s="196">
        <f t="shared" si="36"/>
        <v>13800000</v>
      </c>
      <c r="K294" s="445"/>
      <c r="L294" s="139"/>
      <c r="M294" s="139"/>
      <c r="N294" s="139"/>
      <c r="O294" s="139"/>
      <c r="P294" s="139"/>
      <c r="Q294" s="139"/>
      <c r="R294" s="139"/>
      <c r="S294" s="139"/>
    </row>
    <row r="295" spans="1:19" ht="44.25" customHeight="1">
      <c r="A295" s="444">
        <v>184</v>
      </c>
      <c r="B295" s="31" t="s">
        <v>513</v>
      </c>
      <c r="C295" s="31" t="s">
        <v>371</v>
      </c>
      <c r="D295" s="190" t="s">
        <v>29</v>
      </c>
      <c r="E295" s="187">
        <v>200</v>
      </c>
      <c r="F295" s="446" t="s">
        <v>29</v>
      </c>
      <c r="G295" s="446" t="s">
        <v>369</v>
      </c>
      <c r="H295" s="265">
        <v>145000</v>
      </c>
      <c r="I295" s="196">
        <f t="shared" si="35"/>
        <v>29000000</v>
      </c>
      <c r="J295" s="196">
        <f t="shared" si="36"/>
        <v>29000000</v>
      </c>
      <c r="K295" s="445"/>
      <c r="L295" s="139"/>
      <c r="M295" s="139"/>
      <c r="N295" s="139"/>
      <c r="O295" s="139"/>
      <c r="P295" s="139"/>
      <c r="Q295" s="139"/>
      <c r="R295" s="139"/>
      <c r="S295" s="139"/>
    </row>
    <row r="296" spans="1:19" ht="49.2" customHeight="1">
      <c r="A296" s="444">
        <v>185</v>
      </c>
      <c r="B296" s="28" t="s">
        <v>372</v>
      </c>
      <c r="C296" s="27" t="s">
        <v>373</v>
      </c>
      <c r="D296" s="190" t="s">
        <v>29</v>
      </c>
      <c r="E296" s="27">
        <v>1</v>
      </c>
      <c r="F296" s="27">
        <v>1</v>
      </c>
      <c r="G296" s="27" t="s">
        <v>374</v>
      </c>
      <c r="H296" s="265">
        <v>25000000</v>
      </c>
      <c r="I296" s="196">
        <f t="shared" si="35"/>
        <v>25000000</v>
      </c>
      <c r="J296" s="219">
        <f t="shared" ref="J296" si="37">+I296</f>
        <v>25000000</v>
      </c>
      <c r="K296" s="139"/>
      <c r="L296" s="139">
        <v>0</v>
      </c>
      <c r="M296" s="139"/>
      <c r="N296" s="139"/>
      <c r="O296" s="139"/>
      <c r="P296" s="139"/>
      <c r="Q296" s="139"/>
      <c r="R296" s="139"/>
      <c r="S296" s="139"/>
    </row>
    <row r="297" spans="1:19" ht="38.25" customHeight="1">
      <c r="A297" s="444">
        <v>186</v>
      </c>
      <c r="B297" s="27" t="s">
        <v>185</v>
      </c>
      <c r="C297" s="31" t="s">
        <v>186</v>
      </c>
      <c r="D297" s="45" t="s">
        <v>55</v>
      </c>
      <c r="E297" s="190">
        <v>720</v>
      </c>
      <c r="F297" s="31" t="s">
        <v>29</v>
      </c>
      <c r="G297" s="191" t="s">
        <v>51</v>
      </c>
      <c r="H297" s="265">
        <v>21500</v>
      </c>
      <c r="I297" s="196">
        <f t="shared" si="35"/>
        <v>15480000</v>
      </c>
      <c r="J297" s="196">
        <f t="shared" ref="J297" si="38">I297</f>
        <v>15480000</v>
      </c>
      <c r="K297" s="139"/>
      <c r="L297" s="139"/>
      <c r="M297" s="139"/>
      <c r="N297" s="139"/>
      <c r="O297" s="139"/>
      <c r="P297" s="139"/>
      <c r="Q297" s="139"/>
      <c r="R297" s="139"/>
      <c r="S297" s="139"/>
    </row>
    <row r="298" spans="1:19" ht="255" customHeight="1">
      <c r="A298" s="444">
        <v>187</v>
      </c>
      <c r="B298" s="31" t="s">
        <v>375</v>
      </c>
      <c r="C298" s="31" t="s">
        <v>376</v>
      </c>
      <c r="D298" s="190" t="s">
        <v>29</v>
      </c>
      <c r="E298" s="187">
        <v>720</v>
      </c>
      <c r="F298" s="191" t="s">
        <v>29</v>
      </c>
      <c r="G298" s="191" t="s">
        <v>204</v>
      </c>
      <c r="H298" s="265">
        <v>123000</v>
      </c>
      <c r="I298" s="196">
        <f t="shared" si="35"/>
        <v>88560000</v>
      </c>
      <c r="J298" s="196">
        <f>H298*E298</f>
        <v>88560000</v>
      </c>
      <c r="K298" s="139"/>
      <c r="L298" s="139"/>
      <c r="M298" s="139"/>
      <c r="N298" s="139"/>
      <c r="O298" s="139"/>
      <c r="P298" s="139"/>
      <c r="Q298" s="139"/>
      <c r="R298" s="139"/>
      <c r="S298" s="139"/>
    </row>
    <row r="299" spans="1:19" ht="13.2">
      <c r="A299" s="612" t="s">
        <v>93</v>
      </c>
      <c r="B299" s="612"/>
      <c r="C299" s="612"/>
      <c r="D299" s="612"/>
      <c r="E299" s="612"/>
      <c r="F299" s="612"/>
      <c r="G299" s="612"/>
      <c r="H299" s="612"/>
      <c r="I299" s="429">
        <f>SUM(I290:I298)</f>
        <v>230730000</v>
      </c>
      <c r="J299" s="419">
        <f>SUM(J290:J298)</f>
        <v>230730000</v>
      </c>
      <c r="K299" s="380"/>
      <c r="L299" s="380">
        <v>100</v>
      </c>
      <c r="M299" s="380"/>
      <c r="N299" s="379"/>
      <c r="O299" s="379"/>
      <c r="P299" s="379"/>
      <c r="Q299" s="379"/>
      <c r="R299" s="379"/>
      <c r="S299" s="379"/>
    </row>
    <row r="300" spans="1:19" ht="13.2">
      <c r="A300" s="788" t="s">
        <v>377</v>
      </c>
      <c r="B300" s="788"/>
      <c r="C300" s="788"/>
      <c r="D300" s="788"/>
      <c r="E300" s="788"/>
      <c r="F300" s="788"/>
      <c r="G300" s="788"/>
      <c r="H300" s="788"/>
      <c r="I300" s="788"/>
      <c r="J300" s="788"/>
      <c r="K300" s="380"/>
      <c r="L300" s="380"/>
      <c r="M300" s="380"/>
      <c r="N300" s="379"/>
      <c r="O300" s="379"/>
      <c r="P300" s="379"/>
      <c r="Q300" s="379"/>
      <c r="R300" s="379"/>
      <c r="S300" s="379"/>
    </row>
    <row r="301" spans="1:19" ht="26.4">
      <c r="A301" s="175" t="s">
        <v>7</v>
      </c>
      <c r="B301" s="260" t="s">
        <v>8</v>
      </c>
      <c r="C301" s="260" t="s">
        <v>9</v>
      </c>
      <c r="D301" s="413" t="s">
        <v>10</v>
      </c>
      <c r="E301" s="260" t="s">
        <v>11</v>
      </c>
      <c r="F301" s="260" t="s">
        <v>12</v>
      </c>
      <c r="G301" s="175" t="s">
        <v>13</v>
      </c>
      <c r="H301" s="407" t="s">
        <v>14</v>
      </c>
      <c r="I301" s="407" t="s">
        <v>15</v>
      </c>
      <c r="J301" s="175" t="s">
        <v>16</v>
      </c>
      <c r="K301" s="380"/>
      <c r="L301" s="380"/>
      <c r="M301" s="380"/>
      <c r="N301" s="379"/>
      <c r="O301" s="379"/>
      <c r="P301" s="379"/>
      <c r="Q301" s="379"/>
      <c r="R301" s="379"/>
      <c r="S301" s="379"/>
    </row>
    <row r="302" spans="1:19" ht="26.4">
      <c r="A302" s="187">
        <v>188</v>
      </c>
      <c r="B302" s="443" t="s">
        <v>91</v>
      </c>
      <c r="C302" s="191" t="s">
        <v>92</v>
      </c>
      <c r="D302" s="45" t="s">
        <v>55</v>
      </c>
      <c r="E302" s="191">
        <v>30</v>
      </c>
      <c r="F302" s="31" t="s">
        <v>29</v>
      </c>
      <c r="G302" s="31" t="s">
        <v>51</v>
      </c>
      <c r="H302" s="266">
        <v>3500</v>
      </c>
      <c r="I302" s="196">
        <f t="shared" ref="I302:I308" si="39">H302*E302</f>
        <v>105000</v>
      </c>
      <c r="J302" s="196">
        <f t="shared" ref="J302:J308" si="40">I302</f>
        <v>105000</v>
      </c>
      <c r="K302" s="139"/>
      <c r="L302" s="139"/>
      <c r="M302" s="139"/>
      <c r="N302" s="139"/>
      <c r="O302" s="139"/>
      <c r="P302" s="139"/>
      <c r="Q302" s="139"/>
      <c r="R302" s="139"/>
      <c r="S302" s="139"/>
    </row>
    <row r="303" spans="1:19" ht="117.75" customHeight="1">
      <c r="A303" s="139">
        <v>189</v>
      </c>
      <c r="B303" s="446" t="s">
        <v>267</v>
      </c>
      <c r="C303" s="31" t="s">
        <v>268</v>
      </c>
      <c r="D303" s="45" t="s">
        <v>55</v>
      </c>
      <c r="E303" s="31">
        <v>1</v>
      </c>
      <c r="F303" s="31" t="s">
        <v>29</v>
      </c>
      <c r="G303" s="187" t="s">
        <v>55</v>
      </c>
      <c r="H303" s="265">
        <v>0</v>
      </c>
      <c r="I303" s="196">
        <f t="shared" si="39"/>
        <v>0</v>
      </c>
      <c r="J303" s="196">
        <f t="shared" si="40"/>
        <v>0</v>
      </c>
      <c r="K303" s="27"/>
      <c r="L303" s="139"/>
      <c r="M303" s="139"/>
      <c r="N303" s="139"/>
      <c r="O303" s="139"/>
      <c r="P303" s="139"/>
      <c r="Q303" s="139"/>
      <c r="R303" s="139"/>
      <c r="S303" s="139"/>
    </row>
    <row r="304" spans="1:19" ht="26.4">
      <c r="A304" s="187">
        <v>190</v>
      </c>
      <c r="B304" s="45" t="s">
        <v>269</v>
      </c>
      <c r="C304" s="45" t="s">
        <v>86</v>
      </c>
      <c r="D304" s="45" t="s">
        <v>55</v>
      </c>
      <c r="E304" s="187">
        <v>100</v>
      </c>
      <c r="F304" s="31" t="s">
        <v>29</v>
      </c>
      <c r="G304" s="187" t="s">
        <v>55</v>
      </c>
      <c r="H304" s="265">
        <v>3480</v>
      </c>
      <c r="I304" s="196">
        <f t="shared" si="39"/>
        <v>348000</v>
      </c>
      <c r="J304" s="196">
        <f t="shared" si="40"/>
        <v>348000</v>
      </c>
      <c r="K304" s="139"/>
      <c r="L304" s="139"/>
      <c r="M304" s="139"/>
      <c r="N304" s="139"/>
      <c r="O304" s="139"/>
      <c r="P304" s="139"/>
      <c r="Q304" s="139"/>
      <c r="R304" s="139"/>
      <c r="S304" s="139"/>
    </row>
    <row r="305" spans="1:19" ht="66">
      <c r="A305" s="139">
        <v>191</v>
      </c>
      <c r="B305" s="45" t="s">
        <v>253</v>
      </c>
      <c r="C305" s="45" t="s">
        <v>270</v>
      </c>
      <c r="D305" s="45" t="s">
        <v>55</v>
      </c>
      <c r="E305" s="187">
        <v>100</v>
      </c>
      <c r="F305" s="31" t="s">
        <v>29</v>
      </c>
      <c r="G305" s="187" t="s">
        <v>55</v>
      </c>
      <c r="H305" s="265">
        <v>50000</v>
      </c>
      <c r="I305" s="196">
        <f t="shared" si="39"/>
        <v>5000000</v>
      </c>
      <c r="J305" s="196">
        <f t="shared" si="40"/>
        <v>5000000</v>
      </c>
      <c r="K305" s="139"/>
      <c r="L305" s="139"/>
      <c r="M305" s="139"/>
      <c r="N305" s="139"/>
      <c r="O305" s="139"/>
      <c r="P305" s="139"/>
      <c r="Q305" s="139"/>
      <c r="R305" s="139"/>
      <c r="S305" s="139"/>
    </row>
    <row r="306" spans="1:19" ht="39.6">
      <c r="A306" s="187">
        <v>192</v>
      </c>
      <c r="B306" s="45" t="s">
        <v>271</v>
      </c>
      <c r="C306" s="31" t="s">
        <v>272</v>
      </c>
      <c r="D306" s="45" t="s">
        <v>55</v>
      </c>
      <c r="E306" s="187">
        <v>100</v>
      </c>
      <c r="F306" s="31" t="s">
        <v>29</v>
      </c>
      <c r="G306" s="31" t="s">
        <v>51</v>
      </c>
      <c r="H306" s="265">
        <v>22000</v>
      </c>
      <c r="I306" s="196">
        <f t="shared" si="39"/>
        <v>2200000</v>
      </c>
      <c r="J306" s="196">
        <f t="shared" si="40"/>
        <v>2200000</v>
      </c>
      <c r="K306" s="445" t="s">
        <v>378</v>
      </c>
      <c r="L306" s="139"/>
      <c r="M306" s="139"/>
      <c r="N306" s="139"/>
      <c r="O306" s="139"/>
      <c r="P306" s="139"/>
      <c r="Q306" s="139"/>
      <c r="R306" s="139"/>
      <c r="S306" s="139"/>
    </row>
    <row r="307" spans="1:19" ht="47.25" customHeight="1">
      <c r="A307" s="139">
        <v>193</v>
      </c>
      <c r="B307" s="27" t="s">
        <v>185</v>
      </c>
      <c r="C307" s="31" t="s">
        <v>186</v>
      </c>
      <c r="D307" s="45" t="s">
        <v>55</v>
      </c>
      <c r="E307" s="190">
        <v>200</v>
      </c>
      <c r="F307" s="31" t="s">
        <v>29</v>
      </c>
      <c r="G307" s="191" t="s">
        <v>51</v>
      </c>
      <c r="H307" s="265">
        <v>21500</v>
      </c>
      <c r="I307" s="196">
        <f t="shared" si="39"/>
        <v>4300000</v>
      </c>
      <c r="J307" s="196">
        <f t="shared" si="40"/>
        <v>4300000</v>
      </c>
      <c r="K307" s="139"/>
      <c r="L307" s="139"/>
      <c r="M307" s="139"/>
      <c r="N307" s="139"/>
      <c r="O307" s="139"/>
      <c r="P307" s="139"/>
      <c r="Q307" s="139"/>
      <c r="R307" s="139"/>
      <c r="S307" s="139"/>
    </row>
    <row r="308" spans="1:19" ht="60" customHeight="1">
      <c r="A308" s="187">
        <v>194</v>
      </c>
      <c r="B308" s="139" t="s">
        <v>379</v>
      </c>
      <c r="C308" s="27" t="s">
        <v>380</v>
      </c>
      <c r="D308" s="239" t="s">
        <v>275</v>
      </c>
      <c r="E308" s="187">
        <v>100</v>
      </c>
      <c r="F308" s="31" t="s">
        <v>29</v>
      </c>
      <c r="G308" s="191" t="s">
        <v>51</v>
      </c>
      <c r="H308" s="265">
        <v>1100000</v>
      </c>
      <c r="I308" s="196">
        <f t="shared" si="39"/>
        <v>110000000</v>
      </c>
      <c r="J308" s="196">
        <f t="shared" si="40"/>
        <v>110000000</v>
      </c>
      <c r="K308" s="139"/>
      <c r="L308" s="139"/>
      <c r="M308" s="139"/>
      <c r="N308" s="139"/>
      <c r="O308" s="139"/>
      <c r="P308" s="139"/>
      <c r="Q308" s="139"/>
      <c r="R308" s="139"/>
      <c r="S308" s="139"/>
    </row>
    <row r="309" spans="1:19" ht="13.2">
      <c r="A309" s="612" t="s">
        <v>93</v>
      </c>
      <c r="B309" s="612"/>
      <c r="C309" s="612"/>
      <c r="D309" s="612"/>
      <c r="E309" s="612"/>
      <c r="F309" s="612"/>
      <c r="G309" s="612"/>
      <c r="H309" s="612"/>
      <c r="I309" s="429">
        <f>SUM(I302:I308)</f>
        <v>121953000</v>
      </c>
      <c r="J309" s="276">
        <f>SUM(J302:J308)</f>
        <v>121953000</v>
      </c>
      <c r="K309" s="379"/>
      <c r="L309" s="379"/>
      <c r="M309" s="379"/>
      <c r="N309" s="379"/>
      <c r="O309" s="379"/>
      <c r="P309" s="379"/>
      <c r="Q309" s="379"/>
      <c r="R309" s="379"/>
      <c r="S309" s="379"/>
    </row>
    <row r="310" spans="1:19" ht="13.2" customHeight="1">
      <c r="A310" s="720" t="s">
        <v>381</v>
      </c>
      <c r="B310" s="720"/>
      <c r="C310" s="720"/>
      <c r="D310" s="720"/>
      <c r="E310" s="720"/>
      <c r="F310" s="720"/>
      <c r="G310" s="720"/>
      <c r="H310" s="720"/>
      <c r="I310" s="429">
        <f>I309+I299+I287+I274+I265+I251+I240+I231+I215+I200</f>
        <v>1704724800</v>
      </c>
      <c r="J310" s="419">
        <f>J309+J299+J287+J274+J265+J251+J240+J231+J215+J200</f>
        <v>1705524800</v>
      </c>
      <c r="K310" s="379"/>
      <c r="L310" s="379"/>
      <c r="M310" s="379"/>
      <c r="N310" s="379"/>
      <c r="O310" s="379"/>
      <c r="P310" s="379"/>
      <c r="Q310" s="379"/>
      <c r="R310" s="379"/>
      <c r="S310" s="379"/>
    </row>
    <row r="311" spans="1:19" ht="13.2">
      <c r="A311" s="729" t="s">
        <v>382</v>
      </c>
      <c r="B311" s="729"/>
      <c r="C311" s="729"/>
      <c r="D311" s="729"/>
      <c r="E311" s="729"/>
      <c r="F311" s="729"/>
      <c r="G311" s="729"/>
      <c r="H311" s="729"/>
      <c r="I311" s="729"/>
      <c r="J311" s="729"/>
      <c r="K311" s="379"/>
      <c r="L311" s="379"/>
      <c r="M311" s="379"/>
      <c r="N311" s="379"/>
      <c r="O311" s="379"/>
      <c r="P311" s="379"/>
      <c r="Q311" s="379"/>
      <c r="R311" s="379"/>
      <c r="S311" s="379"/>
    </row>
    <row r="312" spans="1:19" ht="13.2">
      <c r="A312" s="788" t="s">
        <v>383</v>
      </c>
      <c r="B312" s="788"/>
      <c r="C312" s="788"/>
      <c r="D312" s="788"/>
      <c r="E312" s="788"/>
      <c r="F312" s="788"/>
      <c r="G312" s="788"/>
      <c r="H312" s="788"/>
      <c r="I312" s="788"/>
      <c r="J312" s="788"/>
      <c r="K312" s="415"/>
      <c r="L312" s="379"/>
      <c r="M312" s="379"/>
      <c r="N312" s="379"/>
      <c r="O312" s="379"/>
      <c r="P312" s="379"/>
      <c r="Q312" s="379"/>
      <c r="R312" s="379"/>
      <c r="S312" s="379"/>
    </row>
    <row r="313" spans="1:19" ht="26.4">
      <c r="A313" s="175" t="s">
        <v>7</v>
      </c>
      <c r="B313" s="260" t="s">
        <v>8</v>
      </c>
      <c r="C313" s="260" t="s">
        <v>9</v>
      </c>
      <c r="D313" s="413" t="s">
        <v>10</v>
      </c>
      <c r="E313" s="260" t="s">
        <v>11</v>
      </c>
      <c r="F313" s="260" t="s">
        <v>12</v>
      </c>
      <c r="G313" s="175" t="s">
        <v>13</v>
      </c>
      <c r="H313" s="406" t="s">
        <v>14</v>
      </c>
      <c r="I313" s="407" t="s">
        <v>15</v>
      </c>
      <c r="J313" s="175" t="s">
        <v>16</v>
      </c>
      <c r="K313" s="379"/>
      <c r="L313" s="379"/>
      <c r="M313" s="379"/>
      <c r="N313" s="379"/>
      <c r="O313" s="379"/>
      <c r="P313" s="379"/>
      <c r="Q313" s="379"/>
      <c r="R313" s="379"/>
      <c r="S313" s="379"/>
    </row>
    <row r="314" spans="1:19" ht="158.25" customHeight="1">
      <c r="A314" s="187">
        <v>195</v>
      </c>
      <c r="B314" s="31" t="s">
        <v>384</v>
      </c>
      <c r="C314" s="31" t="s">
        <v>385</v>
      </c>
      <c r="D314" s="417" t="s">
        <v>29</v>
      </c>
      <c r="E314" s="31">
        <v>2</v>
      </c>
      <c r="F314" s="187" t="s">
        <v>29</v>
      </c>
      <c r="G314" s="31" t="s">
        <v>386</v>
      </c>
      <c r="H314" s="265">
        <v>7986000</v>
      </c>
      <c r="I314" s="196">
        <f t="shared" ref="I314:I324" si="41">H314*E314</f>
        <v>15972000</v>
      </c>
      <c r="J314" s="196">
        <f t="shared" ref="J314:J327" si="42">I314</f>
        <v>15972000</v>
      </c>
      <c r="K314" s="379"/>
      <c r="L314" s="379"/>
      <c r="M314" s="379"/>
      <c r="N314" s="379"/>
      <c r="O314" s="379"/>
      <c r="P314" s="379"/>
      <c r="Q314" s="379"/>
      <c r="R314" s="379"/>
      <c r="S314" s="379"/>
    </row>
    <row r="315" spans="1:19" ht="55.5" customHeight="1">
      <c r="A315" s="187">
        <v>196</v>
      </c>
      <c r="B315" s="31" t="s">
        <v>387</v>
      </c>
      <c r="C315" s="31" t="s">
        <v>63</v>
      </c>
      <c r="D315" s="190" t="s">
        <v>388</v>
      </c>
      <c r="E315" s="191">
        <v>1</v>
      </c>
      <c r="F315" s="191" t="s">
        <v>29</v>
      </c>
      <c r="G315" s="191" t="s">
        <v>51</v>
      </c>
      <c r="H315" s="265">
        <v>1851000</v>
      </c>
      <c r="I315" s="196">
        <f t="shared" si="41"/>
        <v>1851000</v>
      </c>
      <c r="J315" s="196">
        <f t="shared" si="42"/>
        <v>1851000</v>
      </c>
      <c r="K315" s="379"/>
      <c r="L315" s="379"/>
      <c r="M315" s="379" t="s">
        <v>389</v>
      </c>
      <c r="N315" s="139" t="s">
        <v>390</v>
      </c>
      <c r="O315" s="379"/>
      <c r="P315" s="379"/>
      <c r="Q315" s="379"/>
      <c r="R315" s="379"/>
      <c r="S315" s="379"/>
    </row>
    <row r="316" spans="1:19" ht="66">
      <c r="A316" s="187">
        <v>197</v>
      </c>
      <c r="B316" s="31" t="s">
        <v>391</v>
      </c>
      <c r="C316" s="31" t="s">
        <v>392</v>
      </c>
      <c r="D316" s="190" t="s">
        <v>29</v>
      </c>
      <c r="E316" s="191">
        <v>1</v>
      </c>
      <c r="F316" s="191" t="s">
        <v>29</v>
      </c>
      <c r="G316" s="191" t="s">
        <v>51</v>
      </c>
      <c r="H316" s="265">
        <v>1000000</v>
      </c>
      <c r="I316" s="196">
        <f t="shared" si="41"/>
        <v>1000000</v>
      </c>
      <c r="J316" s="196">
        <f t="shared" si="42"/>
        <v>1000000</v>
      </c>
      <c r="K316" s="379"/>
      <c r="L316" s="379"/>
      <c r="M316" s="447" t="s">
        <v>393</v>
      </c>
      <c r="N316" s="138" t="s">
        <v>29</v>
      </c>
      <c r="O316" s="379"/>
      <c r="P316" s="379"/>
      <c r="Q316" s="379"/>
      <c r="R316" s="379"/>
      <c r="S316" s="379"/>
    </row>
    <row r="317" spans="1:19" ht="108" customHeight="1">
      <c r="A317" s="187">
        <v>198</v>
      </c>
      <c r="B317" s="31" t="s">
        <v>394</v>
      </c>
      <c r="C317" s="31" t="s">
        <v>395</v>
      </c>
      <c r="D317" s="190" t="s">
        <v>29</v>
      </c>
      <c r="E317" s="45">
        <v>300</v>
      </c>
      <c r="F317" s="187" t="s">
        <v>29</v>
      </c>
      <c r="G317" s="191" t="s">
        <v>51</v>
      </c>
      <c r="H317" s="265">
        <v>14250</v>
      </c>
      <c r="I317" s="196">
        <f t="shared" si="41"/>
        <v>4275000</v>
      </c>
      <c r="J317" s="196">
        <f t="shared" si="42"/>
        <v>4275000</v>
      </c>
      <c r="K317" s="379"/>
      <c r="L317" s="379"/>
      <c r="M317" s="447"/>
      <c r="N317" s="138"/>
      <c r="O317" s="379"/>
      <c r="P317" s="379"/>
      <c r="Q317" s="379"/>
      <c r="R317" s="379"/>
      <c r="S317" s="379"/>
    </row>
    <row r="318" spans="1:19" ht="60" customHeight="1">
      <c r="A318" s="187">
        <v>199</v>
      </c>
      <c r="B318" s="31" t="s">
        <v>396</v>
      </c>
      <c r="C318" s="31" t="s">
        <v>397</v>
      </c>
      <c r="D318" s="190" t="s">
        <v>29</v>
      </c>
      <c r="E318" s="45">
        <v>300</v>
      </c>
      <c r="F318" s="187" t="s">
        <v>29</v>
      </c>
      <c r="G318" s="191" t="s">
        <v>51</v>
      </c>
      <c r="H318" s="265">
        <v>22400</v>
      </c>
      <c r="I318" s="196">
        <f t="shared" si="41"/>
        <v>6720000</v>
      </c>
      <c r="J318" s="196">
        <f t="shared" si="42"/>
        <v>6720000</v>
      </c>
      <c r="K318" s="379"/>
      <c r="L318" s="379"/>
      <c r="M318" s="447"/>
      <c r="N318" s="138"/>
      <c r="O318" s="379"/>
      <c r="P318" s="379"/>
      <c r="Q318" s="379"/>
      <c r="R318" s="379"/>
      <c r="S318" s="379"/>
    </row>
    <row r="319" spans="1:19" ht="143.25" customHeight="1">
      <c r="A319" s="187">
        <v>200</v>
      </c>
      <c r="B319" s="31" t="s">
        <v>398</v>
      </c>
      <c r="C319" s="31" t="s">
        <v>399</v>
      </c>
      <c r="D319" s="190" t="s">
        <v>29</v>
      </c>
      <c r="E319" s="31">
        <v>1</v>
      </c>
      <c r="F319" s="187">
        <v>5</v>
      </c>
      <c r="G319" s="191" t="s">
        <v>166</v>
      </c>
      <c r="H319" s="265">
        <v>600000</v>
      </c>
      <c r="I319" s="448">
        <f t="shared" si="41"/>
        <v>600000</v>
      </c>
      <c r="J319" s="449">
        <f t="shared" si="42"/>
        <v>600000</v>
      </c>
      <c r="K319" s="379"/>
      <c r="L319" s="379"/>
      <c r="M319" s="447"/>
      <c r="N319" s="138"/>
      <c r="O319" s="379"/>
      <c r="P319" s="379"/>
      <c r="Q319" s="379"/>
      <c r="R319" s="379"/>
      <c r="S319" s="379"/>
    </row>
    <row r="320" spans="1:19" ht="99" customHeight="1">
      <c r="A320" s="187">
        <v>201</v>
      </c>
      <c r="B320" s="31" t="s">
        <v>400</v>
      </c>
      <c r="C320" s="31" t="s">
        <v>401</v>
      </c>
      <c r="D320" s="417" t="s">
        <v>29</v>
      </c>
      <c r="E320" s="187">
        <v>1</v>
      </c>
      <c r="F320" s="187">
        <v>2</v>
      </c>
      <c r="G320" s="191" t="s">
        <v>402</v>
      </c>
      <c r="H320" s="265">
        <v>2400000</v>
      </c>
      <c r="I320" s="448">
        <f t="shared" si="41"/>
        <v>2400000</v>
      </c>
      <c r="J320" s="449">
        <f t="shared" si="42"/>
        <v>2400000</v>
      </c>
      <c r="K320" s="379"/>
      <c r="L320" s="379"/>
      <c r="M320" s="447" t="s">
        <v>403</v>
      </c>
      <c r="N320" s="450" t="s">
        <v>404</v>
      </c>
      <c r="O320" s="379"/>
      <c r="P320" s="379"/>
      <c r="Q320" s="379"/>
      <c r="R320" s="379"/>
      <c r="S320" s="379"/>
    </row>
    <row r="321" spans="1:19" ht="129.75" customHeight="1">
      <c r="A321" s="187">
        <v>202</v>
      </c>
      <c r="B321" s="31" t="s">
        <v>405</v>
      </c>
      <c r="C321" s="31" t="s">
        <v>406</v>
      </c>
      <c r="D321" s="417" t="s">
        <v>29</v>
      </c>
      <c r="E321" s="187">
        <v>3</v>
      </c>
      <c r="F321" s="187">
        <v>2</v>
      </c>
      <c r="G321" s="191" t="s">
        <v>108</v>
      </c>
      <c r="H321" s="265">
        <v>3310000</v>
      </c>
      <c r="I321" s="448">
        <f t="shared" si="41"/>
        <v>9930000</v>
      </c>
      <c r="J321" s="449">
        <f t="shared" si="42"/>
        <v>9930000</v>
      </c>
      <c r="K321" s="379"/>
      <c r="L321" s="379"/>
      <c r="M321" s="447" t="s">
        <v>407</v>
      </c>
      <c r="N321" s="451" t="s">
        <v>29</v>
      </c>
      <c r="O321" s="379"/>
      <c r="P321" s="379"/>
      <c r="Q321" s="379"/>
      <c r="R321" s="379"/>
      <c r="S321" s="379"/>
    </row>
    <row r="322" spans="1:19" ht="54" customHeight="1">
      <c r="A322" s="187">
        <v>203</v>
      </c>
      <c r="B322" s="31" t="s">
        <v>408</v>
      </c>
      <c r="C322" s="31" t="s">
        <v>409</v>
      </c>
      <c r="D322" s="417" t="s">
        <v>29</v>
      </c>
      <c r="E322" s="187">
        <v>1</v>
      </c>
      <c r="F322" s="187">
        <v>1</v>
      </c>
      <c r="G322" s="191" t="s">
        <v>402</v>
      </c>
      <c r="H322" s="265">
        <v>680000</v>
      </c>
      <c r="I322" s="448">
        <f t="shared" si="41"/>
        <v>680000</v>
      </c>
      <c r="J322" s="449">
        <f t="shared" si="42"/>
        <v>680000</v>
      </c>
      <c r="K322" s="379"/>
      <c r="L322" s="379"/>
      <c r="M322" s="447" t="s">
        <v>410</v>
      </c>
      <c r="N322" s="452" t="s">
        <v>411</v>
      </c>
      <c r="O322" s="379"/>
      <c r="P322" s="379"/>
      <c r="Q322" s="379"/>
      <c r="R322" s="379"/>
      <c r="S322" s="379"/>
    </row>
    <row r="323" spans="1:19" ht="114.75" customHeight="1">
      <c r="A323" s="187">
        <v>204</v>
      </c>
      <c r="B323" s="31" t="s">
        <v>412</v>
      </c>
      <c r="C323" s="31" t="s">
        <v>413</v>
      </c>
      <c r="D323" s="417" t="s">
        <v>29</v>
      </c>
      <c r="E323" s="187">
        <v>2</v>
      </c>
      <c r="F323" s="187">
        <v>2</v>
      </c>
      <c r="G323" s="191" t="s">
        <v>108</v>
      </c>
      <c r="H323" s="265">
        <v>1000000</v>
      </c>
      <c r="I323" s="448">
        <f t="shared" si="41"/>
        <v>2000000</v>
      </c>
      <c r="J323" s="449">
        <f t="shared" si="42"/>
        <v>2000000</v>
      </c>
      <c r="K323" s="379"/>
      <c r="L323" s="379"/>
      <c r="M323" s="447"/>
      <c r="N323" s="453"/>
      <c r="O323" s="379"/>
      <c r="P323" s="379"/>
      <c r="Q323" s="379"/>
      <c r="R323" s="379"/>
      <c r="S323" s="379"/>
    </row>
    <row r="324" spans="1:19" ht="127.2" customHeight="1">
      <c r="A324" s="187">
        <v>205</v>
      </c>
      <c r="B324" s="31" t="s">
        <v>202</v>
      </c>
      <c r="C324" s="31" t="s">
        <v>414</v>
      </c>
      <c r="D324" s="417" t="s">
        <v>29</v>
      </c>
      <c r="E324" s="187">
        <v>2</v>
      </c>
      <c r="F324" s="187">
        <v>2</v>
      </c>
      <c r="G324" s="191" t="s">
        <v>108</v>
      </c>
      <c r="H324" s="265">
        <v>1000000</v>
      </c>
      <c r="I324" s="448">
        <f t="shared" si="41"/>
        <v>2000000</v>
      </c>
      <c r="J324" s="449">
        <f t="shared" si="42"/>
        <v>2000000</v>
      </c>
      <c r="K324" s="379"/>
      <c r="L324" s="379"/>
      <c r="M324" s="447"/>
      <c r="N324" s="453"/>
      <c r="O324" s="379"/>
      <c r="P324" s="379"/>
      <c r="Q324" s="379"/>
      <c r="R324" s="379"/>
      <c r="S324" s="379"/>
    </row>
    <row r="325" spans="1:19" ht="77.25" customHeight="1">
      <c r="A325" s="187">
        <v>206</v>
      </c>
      <c r="B325" s="31" t="s">
        <v>415</v>
      </c>
      <c r="C325" s="31" t="s">
        <v>416</v>
      </c>
      <c r="D325" s="417" t="s">
        <v>29</v>
      </c>
      <c r="E325" s="187">
        <v>3</v>
      </c>
      <c r="F325" s="187">
        <v>1</v>
      </c>
      <c r="G325" s="31" t="s">
        <v>402</v>
      </c>
      <c r="H325" s="265">
        <v>1200000</v>
      </c>
      <c r="I325" s="448">
        <f>H325*E325</f>
        <v>3600000</v>
      </c>
      <c r="J325" s="449">
        <f t="shared" si="42"/>
        <v>3600000</v>
      </c>
      <c r="K325" s="379"/>
      <c r="L325" s="379"/>
      <c r="M325" s="447"/>
      <c r="N325" s="453"/>
      <c r="O325" s="379"/>
      <c r="P325" s="379"/>
      <c r="Q325" s="379"/>
      <c r="R325" s="379"/>
      <c r="S325" s="379"/>
    </row>
    <row r="326" spans="1:19" ht="52.5" customHeight="1">
      <c r="A326" s="187">
        <v>207</v>
      </c>
      <c r="B326" s="31" t="s">
        <v>417</v>
      </c>
      <c r="C326" s="31" t="s">
        <v>418</v>
      </c>
      <c r="D326" s="417" t="s">
        <v>29</v>
      </c>
      <c r="E326" s="187">
        <v>1</v>
      </c>
      <c r="F326" s="187">
        <v>1</v>
      </c>
      <c r="G326" s="31" t="s">
        <v>402</v>
      </c>
      <c r="H326" s="265">
        <v>1300000</v>
      </c>
      <c r="I326" s="448">
        <f>H326*E326</f>
        <v>1300000</v>
      </c>
      <c r="J326" s="449">
        <f t="shared" si="42"/>
        <v>1300000</v>
      </c>
      <c r="K326" s="379"/>
      <c r="L326" s="379"/>
      <c r="M326" s="447"/>
      <c r="N326" s="453"/>
      <c r="O326" s="379"/>
      <c r="P326" s="379"/>
      <c r="Q326" s="379"/>
      <c r="R326" s="379"/>
      <c r="S326" s="379"/>
    </row>
    <row r="327" spans="1:19" ht="174.75" customHeight="1">
      <c r="A327" s="187">
        <v>208</v>
      </c>
      <c r="B327" s="31" t="s">
        <v>243</v>
      </c>
      <c r="C327" s="31" t="s">
        <v>419</v>
      </c>
      <c r="D327" s="417" t="s">
        <v>29</v>
      </c>
      <c r="E327" s="239">
        <v>300</v>
      </c>
      <c r="F327" s="239">
        <v>300</v>
      </c>
      <c r="G327" s="31" t="s">
        <v>51</v>
      </c>
      <c r="H327" s="265">
        <v>123000</v>
      </c>
      <c r="I327" s="448">
        <f>H327*E327</f>
        <v>36900000</v>
      </c>
      <c r="J327" s="449">
        <f t="shared" si="42"/>
        <v>36900000</v>
      </c>
      <c r="K327" s="379"/>
      <c r="L327" s="379"/>
      <c r="M327" s="447"/>
      <c r="N327" s="453"/>
      <c r="O327" s="379"/>
      <c r="P327" s="379"/>
      <c r="Q327" s="379"/>
      <c r="R327" s="379"/>
      <c r="S327" s="379"/>
    </row>
    <row r="328" spans="1:19" ht="87.75" customHeight="1">
      <c r="A328" s="187">
        <v>209</v>
      </c>
      <c r="B328" s="31" t="s">
        <v>16</v>
      </c>
      <c r="C328" s="31" t="s">
        <v>420</v>
      </c>
      <c r="D328" s="417" t="s">
        <v>29</v>
      </c>
      <c r="E328" s="31">
        <v>1</v>
      </c>
      <c r="F328" s="187"/>
      <c r="G328" s="31" t="s">
        <v>55</v>
      </c>
      <c r="H328" s="265">
        <v>0</v>
      </c>
      <c r="I328" s="448">
        <f>H328*E328</f>
        <v>0</v>
      </c>
      <c r="J328" s="448">
        <v>7000000</v>
      </c>
      <c r="K328" s="379"/>
      <c r="L328" s="379"/>
      <c r="M328" s="379"/>
      <c r="N328" s="379"/>
      <c r="O328" s="379"/>
      <c r="P328" s="379"/>
      <c r="Q328" s="379"/>
      <c r="R328" s="379"/>
      <c r="S328" s="379"/>
    </row>
    <row r="329" spans="1:19" ht="13.2">
      <c r="A329" s="612" t="s">
        <v>93</v>
      </c>
      <c r="B329" s="612"/>
      <c r="C329" s="612"/>
      <c r="D329" s="612"/>
      <c r="E329" s="612"/>
      <c r="F329" s="612"/>
      <c r="G329" s="612"/>
      <c r="H329" s="612"/>
      <c r="I329" s="454">
        <f>SUM(I314:I328)</f>
        <v>89228000</v>
      </c>
      <c r="J329" s="455">
        <f>SUM(J314:J328)</f>
        <v>96228000</v>
      </c>
      <c r="K329" s="379"/>
      <c r="L329" s="379"/>
      <c r="M329" s="379"/>
      <c r="N329" s="379"/>
      <c r="O329" s="379"/>
      <c r="P329" s="379"/>
      <c r="Q329" s="379"/>
      <c r="R329" s="379"/>
      <c r="S329" s="379"/>
    </row>
    <row r="330" spans="1:19" ht="13.2">
      <c r="A330" s="720" t="s">
        <v>421</v>
      </c>
      <c r="B330" s="720"/>
      <c r="C330" s="720"/>
      <c r="D330" s="720"/>
      <c r="E330" s="720"/>
      <c r="F330" s="720"/>
      <c r="G330" s="720"/>
      <c r="H330" s="720"/>
      <c r="I330" s="336"/>
      <c r="J330" s="307">
        <f>J329</f>
        <v>96228000</v>
      </c>
      <c r="K330" s="379"/>
      <c r="L330" s="379"/>
      <c r="M330" s="379"/>
      <c r="N330" s="379"/>
      <c r="O330" s="379"/>
      <c r="P330" s="379"/>
      <c r="Q330" s="379"/>
      <c r="R330" s="379"/>
      <c r="S330" s="379"/>
    </row>
    <row r="331" spans="1:19" ht="12.75" customHeight="1">
      <c r="A331" s="788" t="s">
        <v>422</v>
      </c>
      <c r="B331" s="788"/>
      <c r="C331" s="788"/>
      <c r="D331" s="788"/>
      <c r="E331" s="788"/>
      <c r="F331" s="788"/>
      <c r="G331" s="788"/>
      <c r="H331" s="788"/>
      <c r="I331" s="788"/>
      <c r="J331" s="788"/>
      <c r="K331" s="379"/>
      <c r="L331" s="379"/>
      <c r="M331" s="379"/>
      <c r="N331" s="379"/>
      <c r="O331" s="379"/>
      <c r="P331" s="379"/>
      <c r="Q331" s="379"/>
      <c r="R331" s="379"/>
      <c r="S331" s="379"/>
    </row>
    <row r="332" spans="1:19" ht="22.5" customHeight="1">
      <c r="A332" s="175" t="s">
        <v>7</v>
      </c>
      <c r="B332" s="260" t="s">
        <v>8</v>
      </c>
      <c r="C332" s="260" t="s">
        <v>9</v>
      </c>
      <c r="D332" s="413" t="s">
        <v>10</v>
      </c>
      <c r="E332" s="260" t="s">
        <v>11</v>
      </c>
      <c r="F332" s="260" t="s">
        <v>12</v>
      </c>
      <c r="G332" s="175" t="s">
        <v>13</v>
      </c>
      <c r="H332" s="406" t="s">
        <v>14</v>
      </c>
      <c r="I332" s="407" t="s">
        <v>15</v>
      </c>
      <c r="J332" s="175" t="s">
        <v>16</v>
      </c>
      <c r="K332" s="379"/>
      <c r="L332" s="379"/>
      <c r="M332" s="379"/>
      <c r="N332" s="379"/>
      <c r="O332" s="379"/>
      <c r="P332" s="379"/>
      <c r="Q332" s="379"/>
      <c r="R332" s="379"/>
      <c r="S332" s="379"/>
    </row>
    <row r="333" spans="1:19" ht="64.5" customHeight="1">
      <c r="A333" s="27">
        <v>210</v>
      </c>
      <c r="B333" s="789" t="s">
        <v>423</v>
      </c>
      <c r="C333" s="31" t="s">
        <v>424</v>
      </c>
      <c r="D333" s="417" t="s">
        <v>29</v>
      </c>
      <c r="E333" s="139">
        <v>1</v>
      </c>
      <c r="F333" s="446" t="s">
        <v>29</v>
      </c>
      <c r="G333" s="446" t="s">
        <v>29</v>
      </c>
      <c r="H333" s="399">
        <v>0</v>
      </c>
      <c r="I333" s="400">
        <f>H333*1</f>
        <v>0</v>
      </c>
      <c r="J333" s="401">
        <f>I333*1</f>
        <v>0</v>
      </c>
      <c r="K333" s="379"/>
      <c r="L333" s="379"/>
      <c r="M333" s="379"/>
      <c r="N333" s="379"/>
      <c r="O333" s="379"/>
      <c r="P333" s="379"/>
      <c r="Q333" s="379"/>
      <c r="R333" s="379"/>
      <c r="S333" s="379"/>
    </row>
    <row r="334" spans="1:19" ht="72.75" customHeight="1">
      <c r="A334" s="27">
        <v>211</v>
      </c>
      <c r="B334" s="789"/>
      <c r="C334" s="31" t="s">
        <v>425</v>
      </c>
      <c r="D334" s="417" t="s">
        <v>29</v>
      </c>
      <c r="E334" s="139">
        <v>1</v>
      </c>
      <c r="F334" s="446" t="s">
        <v>29</v>
      </c>
      <c r="G334" s="446" t="s">
        <v>29</v>
      </c>
      <c r="H334" s="399">
        <v>0</v>
      </c>
      <c r="I334" s="399">
        <f>H334*1</f>
        <v>0</v>
      </c>
      <c r="J334" s="401">
        <f>I334*1</f>
        <v>0</v>
      </c>
      <c r="K334" s="379"/>
      <c r="L334" s="379"/>
      <c r="M334" s="379"/>
      <c r="N334" s="379"/>
      <c r="O334" s="379"/>
      <c r="P334" s="379"/>
      <c r="Q334" s="379"/>
      <c r="R334" s="379"/>
      <c r="S334" s="379"/>
    </row>
    <row r="335" spans="1:19" ht="13.2">
      <c r="A335" s="612" t="s">
        <v>422</v>
      </c>
      <c r="B335" s="612"/>
      <c r="C335" s="612"/>
      <c r="D335" s="612"/>
      <c r="E335" s="612"/>
      <c r="F335" s="612"/>
      <c r="G335" s="612"/>
      <c r="H335" s="612"/>
      <c r="I335" s="336">
        <f>SUM(I333:I334)</f>
        <v>0</v>
      </c>
      <c r="J335" s="307">
        <f>SUM(J333:J334)</f>
        <v>0</v>
      </c>
      <c r="K335" s="379"/>
      <c r="L335" s="379" t="s">
        <v>426</v>
      </c>
      <c r="M335" s="456">
        <v>5201821000</v>
      </c>
      <c r="N335" s="379"/>
      <c r="O335" s="379"/>
      <c r="P335" s="379"/>
      <c r="Q335" s="379"/>
      <c r="R335" s="379"/>
      <c r="S335" s="379"/>
    </row>
    <row r="336" spans="1:19" ht="12.75" customHeight="1">
      <c r="A336" s="788" t="s">
        <v>427</v>
      </c>
      <c r="B336" s="788"/>
      <c r="C336" s="788"/>
      <c r="D336" s="788"/>
      <c r="E336" s="788"/>
      <c r="F336" s="788"/>
      <c r="G336" s="788"/>
      <c r="H336" s="788"/>
      <c r="I336" s="788"/>
      <c r="J336" s="788"/>
      <c r="K336" s="379"/>
      <c r="L336" s="457">
        <f>L32+L44+L51+L60+L80+L93+L113+L126+L136</f>
        <v>2110</v>
      </c>
      <c r="M336" s="458" t="e">
        <f>M335-#REF!</f>
        <v>#REF!</v>
      </c>
      <c r="N336" s="379"/>
      <c r="O336" s="379"/>
      <c r="P336" s="379"/>
      <c r="Q336" s="379"/>
      <c r="R336" s="379"/>
      <c r="S336" s="379"/>
    </row>
    <row r="337" spans="1:19" ht="81.75" customHeight="1">
      <c r="A337" s="252">
        <v>213</v>
      </c>
      <c r="B337" s="146" t="s">
        <v>428</v>
      </c>
      <c r="C337" s="165" t="s">
        <v>514</v>
      </c>
      <c r="D337" s="296" t="s">
        <v>55</v>
      </c>
      <c r="E337" s="138">
        <v>1</v>
      </c>
      <c r="F337" s="139" t="s">
        <v>29</v>
      </c>
      <c r="G337" s="139" t="s">
        <v>29</v>
      </c>
      <c r="H337" s="335">
        <v>0</v>
      </c>
      <c r="I337" s="335">
        <v>0</v>
      </c>
      <c r="J337" s="140">
        <f>I337*E337</f>
        <v>0</v>
      </c>
      <c r="K337" s="379"/>
      <c r="L337" s="379" t="s">
        <v>430</v>
      </c>
      <c r="M337" s="379"/>
      <c r="N337" s="379"/>
      <c r="O337" s="379"/>
      <c r="P337" s="379"/>
      <c r="Q337" s="379"/>
      <c r="R337" s="379"/>
      <c r="S337" s="379"/>
    </row>
    <row r="338" spans="1:19" ht="120.75" customHeight="1">
      <c r="A338" s="252">
        <v>214</v>
      </c>
      <c r="B338" s="146" t="s">
        <v>431</v>
      </c>
      <c r="C338" s="43" t="s">
        <v>432</v>
      </c>
      <c r="D338" s="296" t="s">
        <v>55</v>
      </c>
      <c r="E338" s="138">
        <v>1</v>
      </c>
      <c r="F338" s="139" t="s">
        <v>29</v>
      </c>
      <c r="G338" s="139" t="s">
        <v>29</v>
      </c>
      <c r="H338" s="335">
        <v>0</v>
      </c>
      <c r="I338" s="335">
        <v>0</v>
      </c>
      <c r="J338" s="140">
        <f>I338*E338</f>
        <v>0</v>
      </c>
      <c r="K338" s="379"/>
      <c r="L338" s="457">
        <f>L155+L172+L176+L192+L202+L218+L233+L242+L253+L267+L296</f>
        <v>1100</v>
      </c>
      <c r="M338" s="379"/>
      <c r="N338" s="379"/>
      <c r="O338" s="379"/>
      <c r="P338" s="379"/>
      <c r="Q338" s="379"/>
      <c r="R338" s="379"/>
      <c r="S338" s="379"/>
    </row>
    <row r="339" spans="1:19" ht="24" customHeight="1">
      <c r="A339" s="612" t="s">
        <v>93</v>
      </c>
      <c r="B339" s="612"/>
      <c r="C339" s="612"/>
      <c r="D339" s="612"/>
      <c r="E339" s="612"/>
      <c r="F339" s="612"/>
      <c r="G339" s="612"/>
      <c r="H339" s="612"/>
      <c r="I339" s="336">
        <f>SUM(I337:I338)</f>
        <v>0</v>
      </c>
      <c r="J339" s="307">
        <f>SUM(J337:J338)</f>
        <v>0</v>
      </c>
      <c r="K339" s="379"/>
      <c r="L339" s="379" t="s">
        <v>433</v>
      </c>
      <c r="M339" s="379"/>
      <c r="N339" s="379"/>
      <c r="O339" s="379"/>
      <c r="P339" s="379"/>
      <c r="Q339" s="379"/>
      <c r="R339" s="379"/>
      <c r="S339" s="379"/>
    </row>
    <row r="340" spans="1:19" ht="13.2">
      <c r="A340" s="252"/>
      <c r="B340" s="252"/>
      <c r="C340" s="252"/>
      <c r="D340" s="349"/>
      <c r="E340" s="252"/>
      <c r="F340" s="252"/>
      <c r="G340" s="252"/>
      <c r="H340" s="349"/>
      <c r="I340" s="336"/>
      <c r="J340" s="253"/>
      <c r="K340" s="379"/>
      <c r="L340" s="379">
        <f>L336+L338</f>
        <v>3210</v>
      </c>
      <c r="M340" s="379"/>
      <c r="N340" s="379"/>
      <c r="O340" s="379"/>
      <c r="P340" s="379"/>
      <c r="Q340" s="379"/>
      <c r="R340" s="379"/>
      <c r="S340" s="379"/>
    </row>
    <row r="341" spans="1:19" ht="15.75" customHeight="1">
      <c r="A341" s="24"/>
      <c r="B341" s="34"/>
      <c r="J341" s="58"/>
    </row>
    <row r="342" spans="1:19" ht="15.75" customHeight="1">
      <c r="A342" s="24"/>
      <c r="B342" s="34"/>
      <c r="J342" s="213"/>
    </row>
    <row r="343" spans="1:19" ht="15.75" customHeight="1">
      <c r="A343" s="24"/>
      <c r="B343" s="34"/>
      <c r="J343" s="58"/>
    </row>
    <row r="344" spans="1:19" ht="15.75" customHeight="1">
      <c r="A344" s="24"/>
      <c r="B344" s="34"/>
      <c r="J344" s="58"/>
    </row>
    <row r="345" spans="1:19" ht="15.75" customHeight="1">
      <c r="A345" s="24"/>
      <c r="B345" s="34"/>
      <c r="J345" s="58"/>
    </row>
    <row r="346" spans="1:19" ht="15.75" customHeight="1">
      <c r="A346" s="24"/>
      <c r="B346" s="34"/>
      <c r="J346" s="58"/>
    </row>
    <row r="347" spans="1:19" ht="15.75" customHeight="1">
      <c r="A347" s="24"/>
      <c r="B347" s="34"/>
      <c r="J347" s="58"/>
    </row>
    <row r="348" spans="1:19" ht="15.75" customHeight="1">
      <c r="A348" s="24"/>
      <c r="B348" s="34"/>
      <c r="J348" s="58"/>
    </row>
    <row r="349" spans="1:19" ht="15.75" customHeight="1">
      <c r="A349" s="24"/>
      <c r="B349" s="34"/>
      <c r="J349" s="58"/>
    </row>
    <row r="350" spans="1:19" ht="15.75" customHeight="1">
      <c r="A350" s="24"/>
      <c r="B350" s="34"/>
      <c r="J350" s="58"/>
    </row>
    <row r="351" spans="1:19" ht="15.75" customHeight="1">
      <c r="A351" s="24"/>
      <c r="B351" s="34"/>
      <c r="J351" s="58"/>
    </row>
    <row r="352" spans="1:19" ht="15.75" customHeight="1">
      <c r="A352" s="24"/>
      <c r="B352" s="34"/>
      <c r="J352" s="58"/>
    </row>
    <row r="353" spans="1:10" ht="15.75" customHeight="1">
      <c r="A353" s="24"/>
      <c r="B353" s="34"/>
      <c r="J353" s="58"/>
    </row>
    <row r="354" spans="1:10" ht="15.75" customHeight="1">
      <c r="A354" s="24"/>
      <c r="B354" s="34"/>
      <c r="J354" s="58"/>
    </row>
    <row r="355" spans="1:10" ht="15.75" customHeight="1">
      <c r="A355" s="24"/>
      <c r="B355" s="34"/>
      <c r="J355" s="58"/>
    </row>
    <row r="356" spans="1:10" ht="15.75" customHeight="1">
      <c r="A356" s="24"/>
      <c r="B356" s="34"/>
      <c r="J356" s="58"/>
    </row>
    <row r="357" spans="1:10" ht="15.75" customHeight="1">
      <c r="A357" s="24"/>
      <c r="B357" s="34"/>
      <c r="J357" s="58"/>
    </row>
    <row r="358" spans="1:10" ht="15.75" customHeight="1">
      <c r="A358" s="24"/>
      <c r="B358" s="34"/>
      <c r="J358" s="58"/>
    </row>
    <row r="359" spans="1:10" ht="15.75" customHeight="1">
      <c r="A359" s="24"/>
      <c r="B359" s="34"/>
      <c r="J359" s="58"/>
    </row>
    <row r="360" spans="1:10" ht="15.75" customHeight="1">
      <c r="A360" s="24"/>
      <c r="B360" s="34"/>
      <c r="J360" s="58"/>
    </row>
    <row r="361" spans="1:10" ht="15.75" customHeight="1">
      <c r="A361" s="24"/>
      <c r="B361" s="34"/>
      <c r="J361" s="58"/>
    </row>
    <row r="362" spans="1:10" ht="15.75" customHeight="1">
      <c r="A362" s="24"/>
      <c r="B362" s="34"/>
      <c r="J362" s="58"/>
    </row>
    <row r="363" spans="1:10" ht="15.75" customHeight="1">
      <c r="A363" s="24"/>
      <c r="B363" s="34"/>
      <c r="J363" s="58"/>
    </row>
    <row r="364" spans="1:10" ht="15.75" customHeight="1">
      <c r="A364" s="24"/>
      <c r="B364" s="34"/>
      <c r="J364" s="58"/>
    </row>
    <row r="365" spans="1:10" ht="15.75" customHeight="1">
      <c r="A365" s="24"/>
      <c r="B365" s="34"/>
      <c r="J365" s="58"/>
    </row>
    <row r="366" spans="1:10" ht="15.75" customHeight="1">
      <c r="A366" s="24"/>
      <c r="B366" s="34"/>
      <c r="J366" s="58"/>
    </row>
    <row r="367" spans="1:10" ht="15.75" customHeight="1">
      <c r="A367" s="24"/>
      <c r="B367" s="34"/>
      <c r="J367" s="58"/>
    </row>
    <row r="368" spans="1:10" ht="15.75" customHeight="1">
      <c r="A368" s="24"/>
      <c r="B368" s="34"/>
      <c r="J368" s="58"/>
    </row>
    <row r="369" spans="1:10" ht="15.75" customHeight="1">
      <c r="A369" s="24"/>
      <c r="B369" s="34"/>
      <c r="J369" s="58"/>
    </row>
    <row r="370" spans="1:10" ht="15.75" customHeight="1">
      <c r="A370" s="24"/>
      <c r="B370" s="34"/>
      <c r="J370" s="58"/>
    </row>
    <row r="371" spans="1:10" ht="15.75" customHeight="1">
      <c r="A371" s="24"/>
      <c r="B371" s="34"/>
      <c r="J371" s="58"/>
    </row>
    <row r="372" spans="1:10" ht="15.75" customHeight="1">
      <c r="A372" s="24"/>
      <c r="B372" s="34"/>
      <c r="J372" s="58"/>
    </row>
    <row r="373" spans="1:10" ht="15.75" customHeight="1">
      <c r="A373" s="24"/>
      <c r="B373" s="34"/>
      <c r="J373" s="58"/>
    </row>
    <row r="374" spans="1:10" ht="15.75" customHeight="1">
      <c r="A374" s="24"/>
      <c r="B374" s="34"/>
      <c r="J374" s="58"/>
    </row>
    <row r="375" spans="1:10" ht="15.75" customHeight="1">
      <c r="A375" s="24"/>
      <c r="B375" s="34"/>
      <c r="J375" s="58"/>
    </row>
    <row r="376" spans="1:10" ht="15.75" customHeight="1">
      <c r="A376" s="24"/>
      <c r="B376" s="34"/>
      <c r="J376" s="58"/>
    </row>
    <row r="377" spans="1:10" ht="15.75" customHeight="1">
      <c r="A377" s="24"/>
      <c r="B377" s="34"/>
      <c r="J377" s="58"/>
    </row>
    <row r="378" spans="1:10" ht="15.75" customHeight="1">
      <c r="A378" s="24"/>
      <c r="B378" s="34"/>
      <c r="J378" s="58"/>
    </row>
    <row r="379" spans="1:10" ht="15.75" customHeight="1">
      <c r="A379" s="24"/>
      <c r="B379" s="34"/>
      <c r="J379" s="58"/>
    </row>
    <row r="380" spans="1:10" ht="15.75" customHeight="1">
      <c r="A380" s="24"/>
      <c r="B380" s="34"/>
      <c r="J380" s="58"/>
    </row>
    <row r="381" spans="1:10" ht="15.75" customHeight="1">
      <c r="A381" s="24"/>
      <c r="B381" s="34"/>
      <c r="J381" s="58"/>
    </row>
    <row r="382" spans="1:10" ht="15.75" customHeight="1">
      <c r="A382" s="24"/>
      <c r="B382" s="34"/>
      <c r="J382" s="58"/>
    </row>
    <row r="383" spans="1:10" ht="15.75" customHeight="1">
      <c r="A383" s="24"/>
      <c r="B383" s="34"/>
      <c r="J383" s="58"/>
    </row>
    <row r="384" spans="1:10" ht="15.75" customHeight="1">
      <c r="A384" s="24"/>
      <c r="B384" s="34"/>
      <c r="J384" s="58"/>
    </row>
    <row r="385" spans="1:10" ht="15.75" customHeight="1">
      <c r="A385" s="24"/>
      <c r="B385" s="34"/>
      <c r="J385" s="58"/>
    </row>
    <row r="386" spans="1:10" ht="15.75" customHeight="1">
      <c r="A386" s="24"/>
      <c r="B386" s="34"/>
      <c r="J386" s="58"/>
    </row>
    <row r="387" spans="1:10" ht="15.75" customHeight="1">
      <c r="A387" s="24"/>
      <c r="B387" s="34"/>
      <c r="J387" s="58"/>
    </row>
    <row r="388" spans="1:10" ht="15.75" customHeight="1">
      <c r="A388" s="24"/>
      <c r="B388" s="34"/>
      <c r="J388" s="58"/>
    </row>
    <row r="389" spans="1:10" ht="15.75" customHeight="1">
      <c r="A389" s="24"/>
      <c r="B389" s="34"/>
      <c r="J389" s="58"/>
    </row>
    <row r="390" spans="1:10" ht="15.75" customHeight="1">
      <c r="A390" s="24"/>
      <c r="B390" s="34"/>
      <c r="J390" s="58"/>
    </row>
    <row r="391" spans="1:10" ht="15.75" customHeight="1">
      <c r="A391" s="24"/>
      <c r="B391" s="34"/>
      <c r="J391" s="58"/>
    </row>
    <row r="392" spans="1:10" ht="15.75" customHeight="1">
      <c r="A392" s="24"/>
      <c r="B392" s="34"/>
      <c r="J392" s="58"/>
    </row>
    <row r="393" spans="1:10" ht="15.75" customHeight="1">
      <c r="A393" s="24"/>
      <c r="B393" s="34"/>
      <c r="J393" s="58"/>
    </row>
    <row r="394" spans="1:10" ht="15.75" customHeight="1">
      <c r="A394" s="24"/>
      <c r="B394" s="34"/>
      <c r="J394" s="58"/>
    </row>
    <row r="395" spans="1:10" ht="15.75" customHeight="1">
      <c r="A395" s="24"/>
      <c r="B395" s="34"/>
      <c r="J395" s="58"/>
    </row>
    <row r="396" spans="1:10" ht="15.75" customHeight="1">
      <c r="A396" s="24"/>
      <c r="B396" s="34"/>
      <c r="J396" s="58"/>
    </row>
    <row r="397" spans="1:10" ht="15.75" customHeight="1">
      <c r="A397" s="24"/>
      <c r="B397" s="34"/>
      <c r="J397" s="58"/>
    </row>
    <row r="398" spans="1:10" ht="15.75" customHeight="1">
      <c r="A398" s="24"/>
      <c r="B398" s="34"/>
      <c r="J398" s="58"/>
    </row>
    <row r="399" spans="1:10" ht="15.75" customHeight="1">
      <c r="A399" s="24"/>
      <c r="B399" s="34"/>
      <c r="J399" s="58"/>
    </row>
    <row r="400" spans="1:10" ht="15.75" customHeight="1">
      <c r="A400" s="24"/>
      <c r="B400" s="34"/>
      <c r="J400" s="58"/>
    </row>
    <row r="401" spans="1:10" ht="15.75" customHeight="1">
      <c r="A401" s="24"/>
      <c r="B401" s="34"/>
      <c r="J401" s="58"/>
    </row>
    <row r="402" spans="1:10" ht="15.75" customHeight="1">
      <c r="A402" s="24"/>
      <c r="B402" s="34"/>
      <c r="J402" s="58"/>
    </row>
    <row r="403" spans="1:10" ht="15.75" customHeight="1">
      <c r="A403" s="24"/>
      <c r="B403" s="34"/>
      <c r="J403" s="58"/>
    </row>
    <row r="404" spans="1:10" ht="15.75" customHeight="1">
      <c r="A404" s="24"/>
      <c r="B404" s="34"/>
      <c r="J404" s="58"/>
    </row>
    <row r="405" spans="1:10" ht="15.75" customHeight="1">
      <c r="A405" s="24"/>
      <c r="B405" s="34"/>
      <c r="J405" s="58"/>
    </row>
    <row r="406" spans="1:10" ht="15.75" customHeight="1">
      <c r="A406" s="24"/>
      <c r="B406" s="34"/>
      <c r="J406" s="58"/>
    </row>
    <row r="407" spans="1:10" ht="15.75" customHeight="1">
      <c r="A407" s="24"/>
      <c r="B407" s="34"/>
      <c r="J407" s="58"/>
    </row>
    <row r="408" spans="1:10" ht="15.75" customHeight="1">
      <c r="A408" s="24"/>
      <c r="B408" s="34"/>
      <c r="J408" s="58"/>
    </row>
    <row r="409" spans="1:10" ht="15.75" customHeight="1">
      <c r="A409" s="24"/>
      <c r="B409" s="34"/>
      <c r="J409" s="58"/>
    </row>
    <row r="410" spans="1:10" ht="15.75" customHeight="1">
      <c r="A410" s="24"/>
      <c r="B410" s="34"/>
      <c r="J410" s="58"/>
    </row>
    <row r="411" spans="1:10" ht="15.75" customHeight="1">
      <c r="A411" s="24"/>
      <c r="B411" s="34"/>
      <c r="J411" s="58"/>
    </row>
    <row r="412" spans="1:10" ht="15.75" customHeight="1">
      <c r="A412" s="24"/>
      <c r="B412" s="34"/>
      <c r="J412" s="58"/>
    </row>
    <row r="413" spans="1:10" ht="15.75" customHeight="1">
      <c r="A413" s="24"/>
      <c r="B413" s="34"/>
      <c r="J413" s="58"/>
    </row>
    <row r="414" spans="1:10" ht="15.75" customHeight="1">
      <c r="A414" s="24"/>
      <c r="B414" s="34"/>
      <c r="J414" s="58"/>
    </row>
    <row r="415" spans="1:10" ht="15.75" customHeight="1">
      <c r="A415" s="24"/>
      <c r="B415" s="34"/>
      <c r="J415" s="58"/>
    </row>
    <row r="416" spans="1:10" ht="15.75" customHeight="1">
      <c r="A416" s="24"/>
      <c r="B416" s="34"/>
      <c r="J416" s="58"/>
    </row>
    <row r="417" spans="1:10" ht="15.75" customHeight="1">
      <c r="A417" s="24"/>
      <c r="B417" s="34"/>
      <c r="J417" s="58"/>
    </row>
    <row r="418" spans="1:10" ht="15.75" customHeight="1">
      <c r="A418" s="24"/>
      <c r="B418" s="34"/>
      <c r="J418" s="58"/>
    </row>
    <row r="419" spans="1:10" ht="15.75" customHeight="1">
      <c r="A419" s="24"/>
      <c r="B419" s="34"/>
      <c r="J419" s="58"/>
    </row>
    <row r="420" spans="1:10" ht="15.75" customHeight="1">
      <c r="A420" s="24"/>
      <c r="B420" s="34"/>
      <c r="J420" s="58"/>
    </row>
    <row r="421" spans="1:10" ht="15.75" customHeight="1">
      <c r="A421" s="24"/>
      <c r="B421" s="34"/>
      <c r="J421" s="58"/>
    </row>
    <row r="422" spans="1:10" ht="15.75" customHeight="1">
      <c r="A422" s="24"/>
      <c r="B422" s="34"/>
      <c r="J422" s="58"/>
    </row>
    <row r="423" spans="1:10" ht="15.75" customHeight="1">
      <c r="A423" s="24"/>
      <c r="B423" s="34"/>
      <c r="J423" s="58"/>
    </row>
    <row r="424" spans="1:10" ht="15.75" customHeight="1">
      <c r="A424" s="24"/>
      <c r="B424" s="34"/>
      <c r="J424" s="58"/>
    </row>
    <row r="425" spans="1:10" ht="15.75" customHeight="1">
      <c r="A425" s="24"/>
      <c r="B425" s="34"/>
      <c r="J425" s="58"/>
    </row>
    <row r="426" spans="1:10" ht="15.75" customHeight="1">
      <c r="A426" s="24"/>
      <c r="B426" s="34"/>
      <c r="J426" s="58"/>
    </row>
    <row r="427" spans="1:10" ht="15.75" customHeight="1">
      <c r="A427" s="24"/>
      <c r="B427" s="34"/>
      <c r="J427" s="58"/>
    </row>
    <row r="428" spans="1:10" ht="15.75" customHeight="1">
      <c r="A428" s="24"/>
      <c r="B428" s="34"/>
      <c r="J428" s="58"/>
    </row>
    <row r="429" spans="1:10" ht="15.75" customHeight="1">
      <c r="A429" s="24"/>
      <c r="B429" s="34"/>
      <c r="J429" s="58"/>
    </row>
    <row r="430" spans="1:10" ht="15.75" customHeight="1">
      <c r="A430" s="24"/>
      <c r="B430" s="34"/>
      <c r="J430" s="58"/>
    </row>
    <row r="431" spans="1:10" ht="15.75" customHeight="1">
      <c r="A431" s="24"/>
      <c r="B431" s="34"/>
      <c r="J431" s="58"/>
    </row>
    <row r="432" spans="1:10" ht="15.75" customHeight="1">
      <c r="A432" s="24"/>
      <c r="B432" s="34"/>
      <c r="J432" s="58"/>
    </row>
    <row r="433" spans="1:10" ht="15.75" customHeight="1">
      <c r="A433" s="24"/>
      <c r="B433" s="34"/>
      <c r="J433" s="58"/>
    </row>
    <row r="434" spans="1:10" ht="15.75" customHeight="1">
      <c r="A434" s="24"/>
      <c r="B434" s="34"/>
      <c r="J434" s="58"/>
    </row>
    <row r="435" spans="1:10" ht="15.75" customHeight="1">
      <c r="A435" s="24"/>
      <c r="B435" s="34"/>
      <c r="J435" s="58"/>
    </row>
    <row r="436" spans="1:10" ht="15.75" customHeight="1">
      <c r="A436" s="24"/>
      <c r="B436" s="34"/>
      <c r="J436" s="58"/>
    </row>
    <row r="437" spans="1:10" ht="15.75" customHeight="1">
      <c r="A437" s="24"/>
      <c r="B437" s="34"/>
      <c r="J437" s="58"/>
    </row>
    <row r="438" spans="1:10" ht="15.75" customHeight="1">
      <c r="A438" s="24"/>
      <c r="B438" s="34"/>
      <c r="J438" s="58"/>
    </row>
    <row r="439" spans="1:10" ht="15.75" customHeight="1">
      <c r="A439" s="24"/>
      <c r="B439" s="34"/>
      <c r="J439" s="58"/>
    </row>
    <row r="440" spans="1:10" ht="15.75" customHeight="1">
      <c r="A440" s="24"/>
      <c r="B440" s="34"/>
      <c r="J440" s="58"/>
    </row>
    <row r="441" spans="1:10" ht="15.75" customHeight="1">
      <c r="A441" s="24"/>
      <c r="B441" s="34"/>
      <c r="J441" s="58"/>
    </row>
    <row r="442" spans="1:10" ht="15.75" customHeight="1">
      <c r="A442" s="24"/>
      <c r="B442" s="34"/>
      <c r="J442" s="58"/>
    </row>
    <row r="443" spans="1:10" ht="15.75" customHeight="1">
      <c r="A443" s="24"/>
      <c r="B443" s="34"/>
      <c r="J443" s="58"/>
    </row>
    <row r="444" spans="1:10" ht="15.75" customHeight="1">
      <c r="A444" s="24"/>
      <c r="B444" s="34"/>
      <c r="J444" s="58"/>
    </row>
    <row r="445" spans="1:10" ht="15.75" customHeight="1">
      <c r="A445" s="24"/>
      <c r="B445" s="34"/>
      <c r="J445" s="58"/>
    </row>
    <row r="446" spans="1:10" ht="15.75" customHeight="1">
      <c r="A446" s="24"/>
      <c r="B446" s="34"/>
      <c r="J446" s="58"/>
    </row>
    <row r="447" spans="1:10" ht="15.75" customHeight="1">
      <c r="A447" s="24"/>
      <c r="B447" s="34"/>
      <c r="J447" s="58"/>
    </row>
    <row r="448" spans="1:10" ht="15.75" customHeight="1">
      <c r="A448" s="24"/>
      <c r="B448" s="34"/>
      <c r="J448" s="58"/>
    </row>
    <row r="449" spans="1:10" ht="15.75" customHeight="1">
      <c r="A449" s="24"/>
      <c r="B449" s="34"/>
      <c r="J449" s="58"/>
    </row>
    <row r="450" spans="1:10" ht="15.75" customHeight="1">
      <c r="A450" s="24"/>
      <c r="B450" s="34"/>
      <c r="J450" s="58"/>
    </row>
    <row r="451" spans="1:10" ht="15.75" customHeight="1">
      <c r="A451" s="24"/>
      <c r="B451" s="34"/>
      <c r="J451" s="58"/>
    </row>
    <row r="452" spans="1:10" ht="15.75" customHeight="1">
      <c r="A452" s="24"/>
      <c r="B452" s="34"/>
      <c r="J452" s="58"/>
    </row>
    <row r="453" spans="1:10" ht="15.75" customHeight="1">
      <c r="A453" s="24"/>
      <c r="B453" s="34"/>
      <c r="J453" s="58"/>
    </row>
    <row r="454" spans="1:10" ht="15.75" customHeight="1">
      <c r="A454" s="24"/>
      <c r="B454" s="34"/>
      <c r="J454" s="58"/>
    </row>
    <row r="455" spans="1:10" ht="15.75" customHeight="1">
      <c r="A455" s="24"/>
      <c r="B455" s="34"/>
      <c r="J455" s="58"/>
    </row>
    <row r="456" spans="1:10" ht="15.75" customHeight="1">
      <c r="A456" s="24"/>
      <c r="B456" s="34"/>
      <c r="J456" s="58"/>
    </row>
    <row r="457" spans="1:10" ht="15.75" customHeight="1">
      <c r="A457" s="24"/>
      <c r="B457" s="34"/>
      <c r="J457" s="58"/>
    </row>
    <row r="458" spans="1:10" ht="15.75" customHeight="1">
      <c r="A458" s="24"/>
      <c r="B458" s="34"/>
      <c r="J458" s="58"/>
    </row>
    <row r="459" spans="1:10" ht="15.75" customHeight="1">
      <c r="A459" s="24"/>
      <c r="B459" s="34"/>
      <c r="J459" s="58"/>
    </row>
    <row r="460" spans="1:10" ht="15.75" customHeight="1">
      <c r="A460" s="24"/>
      <c r="B460" s="34"/>
      <c r="J460" s="58"/>
    </row>
    <row r="461" spans="1:10" ht="15.75" customHeight="1">
      <c r="A461" s="24"/>
      <c r="B461" s="34"/>
      <c r="J461" s="58"/>
    </row>
    <row r="462" spans="1:10" ht="15.75" customHeight="1">
      <c r="A462" s="24"/>
      <c r="B462" s="34"/>
      <c r="J462" s="58"/>
    </row>
    <row r="463" spans="1:10" ht="15.75" customHeight="1">
      <c r="A463" s="24"/>
      <c r="B463" s="34"/>
      <c r="J463" s="58"/>
    </row>
    <row r="464" spans="1:10" ht="15.75" customHeight="1">
      <c r="A464" s="24"/>
      <c r="B464" s="34"/>
      <c r="J464" s="58"/>
    </row>
    <row r="465" spans="1:10" ht="15.75" customHeight="1">
      <c r="A465" s="24"/>
      <c r="B465" s="34"/>
      <c r="J465" s="58"/>
    </row>
    <row r="466" spans="1:10" ht="15.75" customHeight="1">
      <c r="A466" s="24"/>
      <c r="B466" s="34"/>
      <c r="J466" s="58"/>
    </row>
    <row r="467" spans="1:10" ht="15.75" customHeight="1">
      <c r="A467" s="24"/>
      <c r="B467" s="34"/>
      <c r="J467" s="58"/>
    </row>
    <row r="468" spans="1:10" ht="15.75" customHeight="1">
      <c r="A468" s="24"/>
      <c r="B468" s="34"/>
      <c r="J468" s="58"/>
    </row>
    <row r="469" spans="1:10" ht="15.75" customHeight="1">
      <c r="A469" s="24"/>
      <c r="B469" s="34"/>
      <c r="J469" s="58"/>
    </row>
    <row r="470" spans="1:10" ht="15.75" customHeight="1">
      <c r="A470" s="24"/>
      <c r="B470" s="34"/>
      <c r="J470" s="58"/>
    </row>
    <row r="471" spans="1:10" ht="15.75" customHeight="1">
      <c r="A471" s="24"/>
      <c r="B471" s="34"/>
      <c r="J471" s="58"/>
    </row>
    <row r="472" spans="1:10" ht="15.75" customHeight="1">
      <c r="A472" s="24"/>
      <c r="B472" s="34"/>
      <c r="J472" s="58"/>
    </row>
    <row r="473" spans="1:10" ht="15.75" customHeight="1">
      <c r="A473" s="24"/>
      <c r="B473" s="34"/>
      <c r="J473" s="58"/>
    </row>
    <row r="474" spans="1:10" ht="15.75" customHeight="1">
      <c r="A474" s="24"/>
      <c r="B474" s="34"/>
      <c r="J474" s="58"/>
    </row>
    <row r="475" spans="1:10" ht="15.75" customHeight="1">
      <c r="A475" s="24"/>
      <c r="B475" s="34"/>
      <c r="J475" s="58"/>
    </row>
    <row r="476" spans="1:10" ht="15.75" customHeight="1">
      <c r="A476" s="24"/>
      <c r="B476" s="34"/>
      <c r="J476" s="58"/>
    </row>
    <row r="477" spans="1:10" ht="15.75" customHeight="1">
      <c r="A477" s="24"/>
      <c r="B477" s="34"/>
      <c r="J477" s="58"/>
    </row>
    <row r="478" spans="1:10" ht="15.75" customHeight="1">
      <c r="A478" s="24"/>
      <c r="B478" s="34"/>
      <c r="J478" s="58"/>
    </row>
    <row r="479" spans="1:10" ht="15.75" customHeight="1">
      <c r="A479" s="24"/>
      <c r="B479" s="34"/>
      <c r="J479" s="58"/>
    </row>
    <row r="480" spans="1:10" ht="15.75" customHeight="1">
      <c r="A480" s="24"/>
      <c r="B480" s="34"/>
      <c r="J480" s="58"/>
    </row>
    <row r="481" spans="1:10" ht="15.75" customHeight="1">
      <c r="A481" s="24"/>
      <c r="B481" s="34"/>
      <c r="J481" s="58"/>
    </row>
    <row r="482" spans="1:10" ht="15.75" customHeight="1">
      <c r="A482" s="24"/>
      <c r="B482" s="34"/>
      <c r="J482" s="58"/>
    </row>
    <row r="483" spans="1:10" ht="15.75" customHeight="1">
      <c r="A483" s="24"/>
      <c r="B483" s="34"/>
      <c r="J483" s="58"/>
    </row>
    <row r="484" spans="1:10" ht="15.75" customHeight="1">
      <c r="A484" s="24"/>
      <c r="B484" s="34"/>
      <c r="J484" s="58"/>
    </row>
    <row r="485" spans="1:10" ht="15.75" customHeight="1">
      <c r="A485" s="24"/>
      <c r="B485" s="34"/>
      <c r="J485" s="58"/>
    </row>
    <row r="486" spans="1:10" ht="15.75" customHeight="1">
      <c r="A486" s="24"/>
      <c r="B486" s="34"/>
      <c r="J486" s="58"/>
    </row>
    <row r="487" spans="1:10" ht="15.75" customHeight="1">
      <c r="A487" s="24"/>
      <c r="B487" s="34"/>
      <c r="J487" s="58"/>
    </row>
    <row r="488" spans="1:10" ht="15.75" customHeight="1">
      <c r="A488" s="24"/>
      <c r="B488" s="34"/>
      <c r="J488" s="58"/>
    </row>
    <row r="489" spans="1:10" ht="15.75" customHeight="1">
      <c r="A489" s="24"/>
      <c r="B489" s="34"/>
      <c r="J489" s="58"/>
    </row>
    <row r="490" spans="1:10" ht="15.75" customHeight="1">
      <c r="A490" s="24"/>
      <c r="B490" s="34"/>
      <c r="J490" s="58"/>
    </row>
    <row r="491" spans="1:10" ht="15.75" customHeight="1">
      <c r="A491" s="24"/>
      <c r="B491" s="34"/>
      <c r="J491" s="58"/>
    </row>
    <row r="492" spans="1:10" ht="15.75" customHeight="1">
      <c r="A492" s="24"/>
      <c r="B492" s="34"/>
      <c r="J492" s="58"/>
    </row>
    <row r="493" spans="1:10" ht="15.75" customHeight="1">
      <c r="A493" s="24"/>
      <c r="B493" s="34"/>
      <c r="J493" s="58"/>
    </row>
    <row r="494" spans="1:10" ht="15.75" customHeight="1">
      <c r="A494" s="24"/>
      <c r="B494" s="34"/>
      <c r="J494" s="58"/>
    </row>
    <row r="495" spans="1:10" ht="15.75" customHeight="1">
      <c r="A495" s="24"/>
      <c r="B495" s="34"/>
      <c r="J495" s="58"/>
    </row>
    <row r="496" spans="1:10" ht="15.75" customHeight="1">
      <c r="A496" s="24"/>
      <c r="B496" s="34"/>
      <c r="J496" s="58"/>
    </row>
    <row r="497" spans="1:10" ht="15.75" customHeight="1">
      <c r="A497" s="24"/>
      <c r="B497" s="34"/>
      <c r="J497" s="58"/>
    </row>
    <row r="498" spans="1:10" ht="15.75" customHeight="1">
      <c r="A498" s="24"/>
      <c r="B498" s="34"/>
      <c r="J498" s="58"/>
    </row>
    <row r="499" spans="1:10" ht="15.75" customHeight="1">
      <c r="A499" s="24"/>
      <c r="B499" s="34"/>
      <c r="J499" s="58"/>
    </row>
    <row r="500" spans="1:10" ht="15.75" customHeight="1">
      <c r="A500" s="24"/>
      <c r="B500" s="34"/>
      <c r="J500" s="58"/>
    </row>
    <row r="501" spans="1:10" ht="15.75" customHeight="1">
      <c r="A501" s="24"/>
      <c r="B501" s="34"/>
      <c r="J501" s="58"/>
    </row>
    <row r="502" spans="1:10" ht="15.75" customHeight="1">
      <c r="A502" s="24"/>
      <c r="B502" s="34"/>
      <c r="J502" s="58"/>
    </row>
    <row r="503" spans="1:10" ht="15.75" customHeight="1">
      <c r="A503" s="24"/>
      <c r="B503" s="34"/>
      <c r="J503" s="58"/>
    </row>
    <row r="504" spans="1:10" ht="15.75" customHeight="1">
      <c r="A504" s="24"/>
      <c r="B504" s="34"/>
      <c r="J504" s="58"/>
    </row>
    <row r="505" spans="1:10" ht="15.75" customHeight="1">
      <c r="A505" s="24"/>
      <c r="B505" s="34"/>
      <c r="J505" s="58"/>
    </row>
    <row r="506" spans="1:10" ht="15.75" customHeight="1">
      <c r="A506" s="24"/>
      <c r="B506" s="34"/>
      <c r="J506" s="58"/>
    </row>
    <row r="507" spans="1:10" ht="15.75" customHeight="1">
      <c r="A507" s="24"/>
      <c r="B507" s="34"/>
      <c r="J507" s="58"/>
    </row>
    <row r="508" spans="1:10" ht="15.75" customHeight="1">
      <c r="A508" s="24"/>
      <c r="B508" s="34"/>
      <c r="J508" s="58"/>
    </row>
    <row r="509" spans="1:10" ht="15.75" customHeight="1">
      <c r="A509" s="24"/>
      <c r="B509" s="34"/>
      <c r="J509" s="58"/>
    </row>
    <row r="510" spans="1:10" ht="15.75" customHeight="1">
      <c r="A510" s="24"/>
      <c r="B510" s="34"/>
      <c r="J510" s="58"/>
    </row>
    <row r="511" spans="1:10" ht="15.75" customHeight="1">
      <c r="A511" s="24"/>
      <c r="B511" s="34"/>
      <c r="J511" s="58"/>
    </row>
    <row r="512" spans="1:10" ht="15.75" customHeight="1">
      <c r="A512" s="24"/>
      <c r="B512" s="34"/>
      <c r="J512" s="58"/>
    </row>
    <row r="513" spans="1:10" ht="15.75" customHeight="1">
      <c r="A513" s="24"/>
      <c r="B513" s="34"/>
      <c r="J513" s="58"/>
    </row>
    <row r="514" spans="1:10" ht="15.75" customHeight="1">
      <c r="A514" s="24"/>
      <c r="B514" s="34"/>
      <c r="J514" s="58"/>
    </row>
    <row r="515" spans="1:10" ht="15.75" customHeight="1">
      <c r="A515" s="24"/>
      <c r="B515" s="34"/>
      <c r="J515" s="58"/>
    </row>
    <row r="516" spans="1:10" ht="15.75" customHeight="1">
      <c r="A516" s="24"/>
      <c r="B516" s="34"/>
      <c r="J516" s="58"/>
    </row>
    <row r="517" spans="1:10" ht="15.75" customHeight="1">
      <c r="A517" s="24"/>
      <c r="B517" s="34"/>
      <c r="J517" s="58"/>
    </row>
    <row r="518" spans="1:10" ht="15.75" customHeight="1">
      <c r="A518" s="24"/>
      <c r="B518" s="34"/>
      <c r="J518" s="58"/>
    </row>
    <row r="519" spans="1:10" ht="15.75" customHeight="1">
      <c r="A519" s="24"/>
      <c r="B519" s="34"/>
      <c r="J519" s="58"/>
    </row>
    <row r="520" spans="1:10" ht="15.75" customHeight="1">
      <c r="A520" s="24"/>
      <c r="B520" s="34"/>
      <c r="J520" s="58"/>
    </row>
    <row r="521" spans="1:10" ht="15.75" customHeight="1">
      <c r="A521" s="24"/>
      <c r="B521" s="34"/>
      <c r="J521" s="58"/>
    </row>
    <row r="522" spans="1:10" ht="15.75" customHeight="1">
      <c r="A522" s="24"/>
      <c r="B522" s="34"/>
      <c r="J522" s="58"/>
    </row>
    <row r="523" spans="1:10" ht="15.75" customHeight="1">
      <c r="A523" s="24"/>
      <c r="B523" s="34"/>
      <c r="J523" s="58"/>
    </row>
    <row r="524" spans="1:10" ht="15.75" customHeight="1">
      <c r="A524" s="24"/>
      <c r="B524" s="34"/>
      <c r="J524" s="58"/>
    </row>
    <row r="525" spans="1:10" ht="15.75" customHeight="1">
      <c r="A525" s="24"/>
      <c r="B525" s="34"/>
      <c r="J525" s="58"/>
    </row>
    <row r="526" spans="1:10" ht="15.75" customHeight="1">
      <c r="A526" s="24"/>
      <c r="B526" s="34"/>
      <c r="J526" s="58"/>
    </row>
    <row r="527" spans="1:10" ht="15.75" customHeight="1">
      <c r="A527" s="24"/>
      <c r="B527" s="34"/>
      <c r="J527" s="58"/>
    </row>
    <row r="528" spans="1:10" ht="15.75" customHeight="1">
      <c r="A528" s="24"/>
      <c r="B528" s="34"/>
      <c r="J528" s="58"/>
    </row>
    <row r="529" spans="1:10" ht="15.75" customHeight="1">
      <c r="A529" s="24"/>
      <c r="B529" s="34"/>
      <c r="J529" s="58"/>
    </row>
    <row r="530" spans="1:10" ht="15.75" customHeight="1">
      <c r="A530" s="24"/>
      <c r="B530" s="34"/>
      <c r="J530" s="58"/>
    </row>
    <row r="531" spans="1:10" ht="15.75" customHeight="1">
      <c r="A531" s="24"/>
      <c r="B531" s="34"/>
      <c r="J531" s="58"/>
    </row>
    <row r="532" spans="1:10" ht="15.75" customHeight="1">
      <c r="A532" s="24"/>
      <c r="B532" s="34"/>
      <c r="J532" s="58"/>
    </row>
    <row r="533" spans="1:10" ht="15.75" customHeight="1">
      <c r="A533" s="24"/>
      <c r="B533" s="34"/>
      <c r="J533" s="58"/>
    </row>
    <row r="534" spans="1:10" ht="15.75" customHeight="1">
      <c r="A534" s="24"/>
      <c r="B534" s="34"/>
      <c r="J534" s="58"/>
    </row>
    <row r="535" spans="1:10" ht="15.75" customHeight="1">
      <c r="A535" s="24"/>
      <c r="B535" s="34"/>
      <c r="J535" s="58"/>
    </row>
    <row r="536" spans="1:10" ht="15.75" customHeight="1">
      <c r="A536" s="24"/>
      <c r="B536" s="34"/>
      <c r="J536" s="58"/>
    </row>
    <row r="537" spans="1:10" ht="15.75" customHeight="1">
      <c r="A537" s="24"/>
      <c r="B537" s="34"/>
      <c r="J537" s="58"/>
    </row>
    <row r="538" spans="1:10" ht="15.75" customHeight="1">
      <c r="A538" s="24"/>
      <c r="B538" s="34"/>
      <c r="J538" s="58"/>
    </row>
    <row r="539" spans="1:10" ht="15.75" customHeight="1">
      <c r="A539" s="24"/>
      <c r="B539" s="34"/>
      <c r="J539" s="58"/>
    </row>
    <row r="540" spans="1:10" ht="15.75" customHeight="1">
      <c r="A540" s="24"/>
      <c r="B540" s="34"/>
      <c r="J540" s="58"/>
    </row>
    <row r="541" spans="1:10" ht="15.75" customHeight="1">
      <c r="A541" s="24"/>
      <c r="B541" s="34"/>
      <c r="J541" s="58"/>
    </row>
    <row r="542" spans="1:10" ht="15.75" customHeight="1">
      <c r="A542" s="24"/>
      <c r="B542" s="34"/>
      <c r="J542" s="58"/>
    </row>
    <row r="543" spans="1:10" ht="15.75" customHeight="1">
      <c r="A543" s="24"/>
      <c r="B543" s="34"/>
      <c r="J543" s="58"/>
    </row>
    <row r="544" spans="1:10" ht="15.75" customHeight="1">
      <c r="A544" s="24"/>
      <c r="B544" s="34"/>
      <c r="J544" s="58"/>
    </row>
    <row r="545" spans="1:10" ht="15.75" customHeight="1">
      <c r="A545" s="24"/>
      <c r="B545" s="34"/>
      <c r="J545" s="58"/>
    </row>
    <row r="546" spans="1:10" ht="15.75" customHeight="1">
      <c r="A546" s="24"/>
      <c r="B546" s="34"/>
      <c r="J546" s="58"/>
    </row>
    <row r="547" spans="1:10" ht="15.75" customHeight="1">
      <c r="A547" s="24"/>
      <c r="B547" s="34"/>
      <c r="J547" s="58"/>
    </row>
    <row r="548" spans="1:10" ht="15.75" customHeight="1">
      <c r="A548" s="24"/>
      <c r="B548" s="34"/>
      <c r="J548" s="58"/>
    </row>
    <row r="549" spans="1:10" ht="15.75" customHeight="1">
      <c r="A549" s="24"/>
      <c r="B549" s="34"/>
      <c r="J549" s="58"/>
    </row>
    <row r="550" spans="1:10" ht="15.75" customHeight="1">
      <c r="A550" s="24"/>
      <c r="B550" s="34"/>
      <c r="J550" s="58"/>
    </row>
    <row r="551" spans="1:10" ht="15.75" customHeight="1">
      <c r="A551" s="24"/>
      <c r="B551" s="34"/>
      <c r="J551" s="58"/>
    </row>
    <row r="552" spans="1:10" ht="15.75" customHeight="1">
      <c r="A552" s="24"/>
      <c r="B552" s="34"/>
      <c r="J552" s="58"/>
    </row>
    <row r="553" spans="1:10" ht="15.75" customHeight="1">
      <c r="A553" s="24"/>
      <c r="B553" s="34"/>
      <c r="J553" s="58"/>
    </row>
    <row r="554" spans="1:10" ht="15.75" customHeight="1">
      <c r="A554" s="24"/>
      <c r="B554" s="34"/>
      <c r="J554" s="58"/>
    </row>
    <row r="555" spans="1:10" ht="15.75" customHeight="1">
      <c r="A555" s="24"/>
      <c r="B555" s="34"/>
      <c r="J555" s="58"/>
    </row>
    <row r="556" spans="1:10" ht="15.75" customHeight="1">
      <c r="A556" s="24"/>
      <c r="B556" s="34"/>
      <c r="J556" s="58"/>
    </row>
    <row r="557" spans="1:10" ht="15.75" customHeight="1">
      <c r="A557" s="24"/>
      <c r="B557" s="34"/>
      <c r="J557" s="58"/>
    </row>
    <row r="558" spans="1:10" ht="15.75" customHeight="1">
      <c r="A558" s="24"/>
      <c r="B558" s="34"/>
      <c r="J558" s="58"/>
    </row>
    <row r="559" spans="1:10" ht="15.75" customHeight="1">
      <c r="A559" s="24"/>
      <c r="B559" s="34"/>
      <c r="J559" s="58"/>
    </row>
    <row r="560" spans="1:10" ht="15.75" customHeight="1">
      <c r="A560" s="24"/>
      <c r="B560" s="34"/>
      <c r="J560" s="58"/>
    </row>
    <row r="561" spans="1:10" ht="15.75" customHeight="1">
      <c r="A561" s="24"/>
      <c r="B561" s="34"/>
      <c r="J561" s="58"/>
    </row>
    <row r="562" spans="1:10" ht="15.75" customHeight="1">
      <c r="A562" s="24"/>
      <c r="B562" s="34"/>
      <c r="J562" s="58"/>
    </row>
    <row r="563" spans="1:10" ht="15.75" customHeight="1">
      <c r="A563" s="24"/>
      <c r="B563" s="34"/>
      <c r="J563" s="58"/>
    </row>
    <row r="564" spans="1:10" ht="15.75" customHeight="1">
      <c r="A564" s="24"/>
      <c r="B564" s="34"/>
      <c r="J564" s="58"/>
    </row>
    <row r="565" spans="1:10" ht="15.75" customHeight="1">
      <c r="A565" s="24"/>
      <c r="B565" s="34"/>
      <c r="J565" s="58"/>
    </row>
    <row r="566" spans="1:10" ht="15.75" customHeight="1">
      <c r="A566" s="24"/>
      <c r="B566" s="34"/>
      <c r="J566" s="58"/>
    </row>
    <row r="567" spans="1:10" ht="15.75" customHeight="1">
      <c r="A567" s="24"/>
      <c r="B567" s="34"/>
      <c r="J567" s="58"/>
    </row>
    <row r="568" spans="1:10" ht="15.75" customHeight="1">
      <c r="A568" s="24"/>
      <c r="B568" s="34"/>
      <c r="J568" s="58"/>
    </row>
    <row r="569" spans="1:10" ht="15.75" customHeight="1">
      <c r="A569" s="24"/>
      <c r="B569" s="34"/>
      <c r="J569" s="58"/>
    </row>
    <row r="570" spans="1:10" ht="15.75" customHeight="1">
      <c r="A570" s="24"/>
      <c r="B570" s="34"/>
      <c r="J570" s="58"/>
    </row>
    <row r="571" spans="1:10" ht="15.75" customHeight="1">
      <c r="A571" s="24"/>
      <c r="B571" s="34"/>
      <c r="J571" s="58"/>
    </row>
    <row r="572" spans="1:10" ht="15.75" customHeight="1">
      <c r="A572" s="24"/>
      <c r="B572" s="34"/>
      <c r="J572" s="58"/>
    </row>
    <row r="573" spans="1:10" ht="15.75" customHeight="1">
      <c r="A573" s="24"/>
      <c r="B573" s="34"/>
      <c r="J573" s="58"/>
    </row>
    <row r="574" spans="1:10" ht="15.75" customHeight="1">
      <c r="A574" s="24"/>
      <c r="B574" s="34"/>
      <c r="J574" s="58"/>
    </row>
    <row r="575" spans="1:10" ht="15.75" customHeight="1">
      <c r="A575" s="24"/>
      <c r="B575" s="34"/>
      <c r="J575" s="58"/>
    </row>
    <row r="576" spans="1:10" ht="15.75" customHeight="1">
      <c r="A576" s="24"/>
      <c r="B576" s="34"/>
      <c r="J576" s="58"/>
    </row>
    <row r="577" spans="1:10" ht="15.75" customHeight="1">
      <c r="A577" s="24"/>
      <c r="B577" s="34"/>
      <c r="J577" s="58"/>
    </row>
    <row r="578" spans="1:10" ht="15.75" customHeight="1">
      <c r="A578" s="24"/>
      <c r="B578" s="34"/>
      <c r="J578" s="58"/>
    </row>
    <row r="579" spans="1:10" ht="15.75" customHeight="1">
      <c r="A579" s="24"/>
      <c r="B579" s="34"/>
      <c r="J579" s="58"/>
    </row>
    <row r="580" spans="1:10" ht="15.75" customHeight="1">
      <c r="A580" s="24"/>
      <c r="B580" s="34"/>
      <c r="J580" s="58"/>
    </row>
    <row r="581" spans="1:10" ht="15.75" customHeight="1">
      <c r="A581" s="24"/>
      <c r="B581" s="34"/>
      <c r="J581" s="58"/>
    </row>
    <row r="582" spans="1:10" ht="15.75" customHeight="1">
      <c r="A582" s="24"/>
      <c r="B582" s="34"/>
      <c r="J582" s="58"/>
    </row>
    <row r="583" spans="1:10" ht="15.75" customHeight="1">
      <c r="A583" s="24"/>
      <c r="B583" s="34"/>
      <c r="J583" s="58"/>
    </row>
    <row r="584" spans="1:10" ht="15.75" customHeight="1">
      <c r="A584" s="24"/>
      <c r="B584" s="34"/>
      <c r="J584" s="58"/>
    </row>
    <row r="585" spans="1:10" ht="15.75" customHeight="1">
      <c r="A585" s="24"/>
      <c r="B585" s="34"/>
      <c r="J585" s="58"/>
    </row>
    <row r="586" spans="1:10" ht="15.75" customHeight="1">
      <c r="A586" s="24"/>
      <c r="B586" s="34"/>
      <c r="J586" s="58"/>
    </row>
    <row r="587" spans="1:10" ht="15.75" customHeight="1">
      <c r="A587" s="24"/>
      <c r="B587" s="34"/>
      <c r="J587" s="58"/>
    </row>
    <row r="588" spans="1:10" ht="15.75" customHeight="1">
      <c r="A588" s="24"/>
      <c r="B588" s="34"/>
      <c r="J588" s="58"/>
    </row>
    <row r="589" spans="1:10" ht="15.75" customHeight="1">
      <c r="A589" s="24"/>
      <c r="B589" s="34"/>
      <c r="J589" s="58"/>
    </row>
    <row r="590" spans="1:10" ht="15.75" customHeight="1">
      <c r="A590" s="24"/>
      <c r="B590" s="34"/>
      <c r="J590" s="58"/>
    </row>
    <row r="591" spans="1:10" ht="15.75" customHeight="1">
      <c r="A591" s="24"/>
      <c r="B591" s="34"/>
      <c r="J591" s="58"/>
    </row>
    <row r="592" spans="1:10" ht="15.75" customHeight="1">
      <c r="A592" s="24"/>
      <c r="B592" s="34"/>
      <c r="J592" s="58"/>
    </row>
    <row r="593" spans="1:10" ht="15.75" customHeight="1">
      <c r="A593" s="24"/>
      <c r="B593" s="34"/>
      <c r="J593" s="58"/>
    </row>
    <row r="594" spans="1:10" ht="15.75" customHeight="1">
      <c r="A594" s="24"/>
      <c r="B594" s="34"/>
      <c r="J594" s="58"/>
    </row>
    <row r="595" spans="1:10" ht="15.75" customHeight="1">
      <c r="A595" s="24"/>
      <c r="B595" s="34"/>
      <c r="J595" s="58"/>
    </row>
    <row r="596" spans="1:10" ht="15.75" customHeight="1">
      <c r="A596" s="24"/>
      <c r="B596" s="34"/>
      <c r="J596" s="58"/>
    </row>
    <row r="597" spans="1:10" ht="15.75" customHeight="1">
      <c r="A597" s="24"/>
      <c r="B597" s="34"/>
      <c r="J597" s="58"/>
    </row>
    <row r="598" spans="1:10" ht="15.75" customHeight="1">
      <c r="A598" s="24"/>
      <c r="B598" s="34"/>
      <c r="J598" s="58"/>
    </row>
    <row r="599" spans="1:10" ht="15.75" customHeight="1">
      <c r="A599" s="24"/>
      <c r="B599" s="34"/>
      <c r="J599" s="58"/>
    </row>
    <row r="600" spans="1:10" ht="15.75" customHeight="1">
      <c r="A600" s="24"/>
      <c r="B600" s="34"/>
      <c r="J600" s="58"/>
    </row>
    <row r="601" spans="1:10" ht="15.75" customHeight="1">
      <c r="A601" s="24"/>
      <c r="B601" s="34"/>
      <c r="J601" s="58"/>
    </row>
    <row r="602" spans="1:10" ht="15.75" customHeight="1">
      <c r="A602" s="24"/>
      <c r="B602" s="34"/>
      <c r="J602" s="58"/>
    </row>
    <row r="603" spans="1:10" ht="15.75" customHeight="1">
      <c r="A603" s="24"/>
      <c r="B603" s="34"/>
      <c r="J603" s="58"/>
    </row>
    <row r="604" spans="1:10" ht="15.75" customHeight="1">
      <c r="A604" s="24"/>
      <c r="B604" s="34"/>
      <c r="J604" s="58"/>
    </row>
    <row r="605" spans="1:10" ht="15.75" customHeight="1">
      <c r="A605" s="24"/>
      <c r="B605" s="34"/>
      <c r="J605" s="58"/>
    </row>
    <row r="606" spans="1:10" ht="15.75" customHeight="1">
      <c r="A606" s="24"/>
      <c r="B606" s="34"/>
      <c r="J606" s="58"/>
    </row>
    <row r="607" spans="1:10" ht="15.75" customHeight="1">
      <c r="A607" s="24"/>
      <c r="B607" s="34"/>
      <c r="J607" s="58"/>
    </row>
    <row r="608" spans="1:10" ht="15.75" customHeight="1">
      <c r="A608" s="24"/>
      <c r="B608" s="34"/>
      <c r="J608" s="58"/>
    </row>
    <row r="609" spans="1:10" ht="15.75" customHeight="1">
      <c r="A609" s="24"/>
      <c r="B609" s="34"/>
      <c r="J609" s="58"/>
    </row>
    <row r="610" spans="1:10" ht="15.75" customHeight="1">
      <c r="A610" s="24"/>
      <c r="B610" s="34"/>
      <c r="J610" s="58"/>
    </row>
    <row r="611" spans="1:10" ht="15.75" customHeight="1">
      <c r="A611" s="24"/>
      <c r="B611" s="34"/>
      <c r="J611" s="58"/>
    </row>
    <row r="612" spans="1:10" ht="15.75" customHeight="1">
      <c r="A612" s="24"/>
      <c r="B612" s="34"/>
      <c r="J612" s="58"/>
    </row>
    <row r="613" spans="1:10" ht="15.75" customHeight="1">
      <c r="A613" s="24"/>
      <c r="B613" s="34"/>
      <c r="J613" s="58"/>
    </row>
    <row r="614" spans="1:10" ht="15.75" customHeight="1">
      <c r="A614" s="24"/>
      <c r="B614" s="34"/>
      <c r="J614" s="58"/>
    </row>
    <row r="615" spans="1:10" ht="15.75" customHeight="1">
      <c r="A615" s="24"/>
      <c r="B615" s="34"/>
      <c r="J615" s="58"/>
    </row>
    <row r="616" spans="1:10" ht="15.75" customHeight="1">
      <c r="A616" s="24"/>
      <c r="B616" s="34"/>
      <c r="J616" s="58"/>
    </row>
    <row r="617" spans="1:10" ht="15.75" customHeight="1">
      <c r="A617" s="24"/>
      <c r="B617" s="34"/>
      <c r="J617" s="58"/>
    </row>
    <row r="618" spans="1:10" ht="15.75" customHeight="1">
      <c r="A618" s="24"/>
      <c r="B618" s="34"/>
      <c r="J618" s="58"/>
    </row>
    <row r="619" spans="1:10" ht="15.75" customHeight="1">
      <c r="A619" s="24"/>
      <c r="B619" s="34"/>
      <c r="J619" s="58"/>
    </row>
    <row r="620" spans="1:10" ht="15.75" customHeight="1">
      <c r="A620" s="24"/>
      <c r="B620" s="34"/>
      <c r="J620" s="58"/>
    </row>
    <row r="621" spans="1:10" ht="15.75" customHeight="1">
      <c r="A621" s="24"/>
      <c r="B621" s="34"/>
      <c r="J621" s="58"/>
    </row>
    <row r="622" spans="1:10" ht="15.75" customHeight="1">
      <c r="A622" s="24"/>
      <c r="B622" s="34"/>
      <c r="J622" s="58"/>
    </row>
    <row r="623" spans="1:10" ht="15.75" customHeight="1">
      <c r="A623" s="24"/>
      <c r="B623" s="34"/>
      <c r="J623" s="58"/>
    </row>
    <row r="624" spans="1:10" ht="15.75" customHeight="1">
      <c r="A624" s="24"/>
      <c r="B624" s="34"/>
      <c r="J624" s="58"/>
    </row>
    <row r="625" spans="1:10" ht="15.75" customHeight="1">
      <c r="A625" s="24"/>
      <c r="B625" s="34"/>
      <c r="J625" s="58"/>
    </row>
    <row r="626" spans="1:10" ht="15.75" customHeight="1">
      <c r="A626" s="24"/>
      <c r="B626" s="34"/>
      <c r="J626" s="58"/>
    </row>
    <row r="627" spans="1:10" ht="15.75" customHeight="1">
      <c r="A627" s="24"/>
      <c r="B627" s="34"/>
      <c r="J627" s="58"/>
    </row>
    <row r="628" spans="1:10" ht="15.75" customHeight="1">
      <c r="A628" s="24"/>
      <c r="B628" s="34"/>
      <c r="J628" s="58"/>
    </row>
    <row r="629" spans="1:10" ht="15.75" customHeight="1">
      <c r="A629" s="24"/>
      <c r="B629" s="34"/>
      <c r="J629" s="58"/>
    </row>
    <row r="630" spans="1:10" ht="15.75" customHeight="1">
      <c r="A630" s="24"/>
      <c r="B630" s="34"/>
      <c r="J630" s="58"/>
    </row>
    <row r="631" spans="1:10" ht="15.75" customHeight="1">
      <c r="A631" s="24"/>
      <c r="B631" s="34"/>
      <c r="J631" s="58"/>
    </row>
    <row r="632" spans="1:10" ht="15.75" customHeight="1">
      <c r="A632" s="24"/>
      <c r="B632" s="34"/>
      <c r="J632" s="58"/>
    </row>
    <row r="633" spans="1:10" ht="15.75" customHeight="1">
      <c r="A633" s="24"/>
      <c r="B633" s="34"/>
      <c r="J633" s="58"/>
    </row>
    <row r="634" spans="1:10" ht="15.75" customHeight="1">
      <c r="A634" s="24"/>
      <c r="B634" s="34"/>
      <c r="J634" s="58"/>
    </row>
    <row r="635" spans="1:10" ht="15.75" customHeight="1">
      <c r="A635" s="24"/>
      <c r="B635" s="34"/>
      <c r="J635" s="58"/>
    </row>
    <row r="636" spans="1:10" ht="15.75" customHeight="1">
      <c r="A636" s="24"/>
      <c r="B636" s="34"/>
      <c r="J636" s="58"/>
    </row>
    <row r="637" spans="1:10" ht="15.75" customHeight="1">
      <c r="A637" s="24"/>
      <c r="B637" s="34"/>
      <c r="J637" s="58"/>
    </row>
    <row r="638" spans="1:10" ht="15.75" customHeight="1">
      <c r="A638" s="24"/>
      <c r="B638" s="34"/>
      <c r="J638" s="58"/>
    </row>
    <row r="639" spans="1:10" ht="15.75" customHeight="1">
      <c r="A639" s="24"/>
      <c r="B639" s="34"/>
      <c r="J639" s="58"/>
    </row>
    <row r="640" spans="1:10" ht="15.75" customHeight="1">
      <c r="A640" s="24"/>
      <c r="B640" s="34"/>
      <c r="J640" s="58"/>
    </row>
    <row r="641" spans="1:10" ht="15.75" customHeight="1">
      <c r="A641" s="24"/>
      <c r="B641" s="34"/>
      <c r="J641" s="58"/>
    </row>
    <row r="642" spans="1:10" ht="15.75" customHeight="1">
      <c r="A642" s="24"/>
      <c r="B642" s="34"/>
      <c r="J642" s="58"/>
    </row>
    <row r="643" spans="1:10" ht="15.75" customHeight="1">
      <c r="A643" s="24"/>
      <c r="B643" s="34"/>
      <c r="J643" s="58"/>
    </row>
    <row r="644" spans="1:10" ht="15.75" customHeight="1">
      <c r="A644" s="24"/>
      <c r="B644" s="34"/>
      <c r="J644" s="58"/>
    </row>
    <row r="645" spans="1:10" ht="15.75" customHeight="1">
      <c r="A645" s="24"/>
      <c r="B645" s="34"/>
      <c r="J645" s="58"/>
    </row>
    <row r="646" spans="1:10" ht="15.75" customHeight="1">
      <c r="A646" s="24"/>
      <c r="B646" s="34"/>
      <c r="J646" s="58"/>
    </row>
    <row r="647" spans="1:10" ht="15.75" customHeight="1">
      <c r="A647" s="24"/>
      <c r="B647" s="34"/>
      <c r="J647" s="58"/>
    </row>
    <row r="648" spans="1:10" ht="15.75" customHeight="1">
      <c r="A648" s="24"/>
      <c r="B648" s="34"/>
      <c r="J648" s="58"/>
    </row>
    <row r="649" spans="1:10" ht="15.75" customHeight="1">
      <c r="A649" s="24"/>
      <c r="B649" s="34"/>
      <c r="J649" s="58"/>
    </row>
    <row r="650" spans="1:10" ht="15.75" customHeight="1">
      <c r="A650" s="24"/>
      <c r="B650" s="34"/>
      <c r="J650" s="58"/>
    </row>
    <row r="651" spans="1:10" ht="15.75" customHeight="1">
      <c r="A651" s="24"/>
      <c r="B651" s="34"/>
      <c r="J651" s="58"/>
    </row>
    <row r="652" spans="1:10" ht="15.75" customHeight="1">
      <c r="A652" s="24"/>
      <c r="B652" s="34"/>
      <c r="J652" s="58"/>
    </row>
    <row r="653" spans="1:10" ht="15.75" customHeight="1">
      <c r="A653" s="24"/>
      <c r="B653" s="34"/>
      <c r="J653" s="58"/>
    </row>
    <row r="654" spans="1:10" ht="15.75" customHeight="1">
      <c r="A654" s="24"/>
      <c r="B654" s="34"/>
      <c r="J654" s="58"/>
    </row>
    <row r="655" spans="1:10" ht="15.75" customHeight="1">
      <c r="A655" s="24"/>
      <c r="B655" s="34"/>
      <c r="J655" s="58"/>
    </row>
    <row r="656" spans="1:10" ht="15.75" customHeight="1">
      <c r="A656" s="24"/>
      <c r="B656" s="34"/>
      <c r="J656" s="58"/>
    </row>
    <row r="657" spans="1:10" ht="15.75" customHeight="1">
      <c r="A657" s="24"/>
      <c r="B657" s="34"/>
      <c r="J657" s="58"/>
    </row>
    <row r="658" spans="1:10" ht="15.75" customHeight="1">
      <c r="A658" s="24"/>
      <c r="B658" s="34"/>
      <c r="J658" s="58"/>
    </row>
    <row r="659" spans="1:10" ht="15.75" customHeight="1">
      <c r="A659" s="24"/>
      <c r="B659" s="34"/>
      <c r="J659" s="58"/>
    </row>
    <row r="660" spans="1:10" ht="15.75" customHeight="1">
      <c r="A660" s="24"/>
      <c r="B660" s="34"/>
      <c r="J660" s="58"/>
    </row>
    <row r="661" spans="1:10" ht="15.75" customHeight="1">
      <c r="A661" s="24"/>
      <c r="B661" s="34"/>
      <c r="J661" s="58"/>
    </row>
    <row r="662" spans="1:10" ht="15.75" customHeight="1">
      <c r="A662" s="24"/>
      <c r="B662" s="34"/>
      <c r="J662" s="58"/>
    </row>
    <row r="663" spans="1:10" ht="15.75" customHeight="1">
      <c r="A663" s="24"/>
      <c r="B663" s="34"/>
      <c r="J663" s="58"/>
    </row>
    <row r="664" spans="1:10" ht="15.75" customHeight="1">
      <c r="A664" s="24"/>
      <c r="B664" s="34"/>
      <c r="J664" s="58"/>
    </row>
    <row r="665" spans="1:10" ht="15.75" customHeight="1">
      <c r="A665" s="24"/>
      <c r="B665" s="34"/>
      <c r="J665" s="58"/>
    </row>
    <row r="666" spans="1:10" ht="15.75" customHeight="1">
      <c r="A666" s="24"/>
      <c r="B666" s="34"/>
      <c r="J666" s="58"/>
    </row>
    <row r="667" spans="1:10" ht="15.75" customHeight="1">
      <c r="A667" s="24"/>
      <c r="B667" s="34"/>
      <c r="J667" s="58"/>
    </row>
    <row r="668" spans="1:10" ht="15.75" customHeight="1">
      <c r="A668" s="24"/>
      <c r="B668" s="34"/>
      <c r="J668" s="58"/>
    </row>
    <row r="669" spans="1:10" ht="15.75" customHeight="1">
      <c r="A669" s="24"/>
      <c r="B669" s="34"/>
      <c r="J669" s="58"/>
    </row>
    <row r="670" spans="1:10" ht="15.75" customHeight="1">
      <c r="A670" s="24"/>
      <c r="B670" s="34"/>
      <c r="J670" s="58"/>
    </row>
    <row r="671" spans="1:10" ht="15.75" customHeight="1">
      <c r="A671" s="24"/>
      <c r="B671" s="34"/>
      <c r="J671" s="58"/>
    </row>
    <row r="672" spans="1:10" ht="15.75" customHeight="1">
      <c r="A672" s="24"/>
      <c r="B672" s="34"/>
      <c r="J672" s="58"/>
    </row>
    <row r="673" spans="1:10" ht="15.75" customHeight="1">
      <c r="A673" s="24"/>
      <c r="B673" s="34"/>
      <c r="J673" s="58"/>
    </row>
    <row r="674" spans="1:10" ht="15.75" customHeight="1">
      <c r="A674" s="24"/>
      <c r="B674" s="34"/>
      <c r="J674" s="58"/>
    </row>
    <row r="675" spans="1:10" ht="15.75" customHeight="1">
      <c r="A675" s="24"/>
      <c r="B675" s="34"/>
      <c r="J675" s="58"/>
    </row>
    <row r="676" spans="1:10" ht="15.75" customHeight="1">
      <c r="A676" s="24"/>
      <c r="B676" s="34"/>
      <c r="J676" s="58"/>
    </row>
    <row r="677" spans="1:10" ht="15.75" customHeight="1">
      <c r="A677" s="24"/>
      <c r="B677" s="34"/>
      <c r="J677" s="58"/>
    </row>
    <row r="678" spans="1:10" ht="15.75" customHeight="1">
      <c r="A678" s="24"/>
      <c r="B678" s="34"/>
      <c r="J678" s="58"/>
    </row>
    <row r="679" spans="1:10" ht="15.75" customHeight="1">
      <c r="A679" s="24"/>
      <c r="B679" s="34"/>
      <c r="J679" s="58"/>
    </row>
    <row r="680" spans="1:10" ht="15.75" customHeight="1">
      <c r="A680" s="24"/>
      <c r="B680" s="34"/>
      <c r="J680" s="58"/>
    </row>
    <row r="681" spans="1:10" ht="15.75" customHeight="1">
      <c r="A681" s="24"/>
      <c r="B681" s="34"/>
      <c r="J681" s="58"/>
    </row>
    <row r="682" spans="1:10" ht="15.75" customHeight="1">
      <c r="A682" s="24"/>
      <c r="B682" s="34"/>
      <c r="J682" s="58"/>
    </row>
    <row r="683" spans="1:10" ht="15.75" customHeight="1">
      <c r="A683" s="24"/>
      <c r="B683" s="34"/>
      <c r="J683" s="58"/>
    </row>
    <row r="684" spans="1:10" ht="15.75" customHeight="1">
      <c r="A684" s="24"/>
      <c r="B684" s="34"/>
      <c r="J684" s="58"/>
    </row>
    <row r="685" spans="1:10" ht="15.75" customHeight="1">
      <c r="A685" s="24"/>
      <c r="B685" s="34"/>
      <c r="J685" s="58"/>
    </row>
    <row r="686" spans="1:10" ht="15.75" customHeight="1">
      <c r="A686" s="24"/>
      <c r="B686" s="34"/>
      <c r="J686" s="58"/>
    </row>
    <row r="687" spans="1:10" ht="15.75" customHeight="1">
      <c r="A687" s="24"/>
      <c r="B687" s="34"/>
      <c r="J687" s="58"/>
    </row>
    <row r="688" spans="1:10" ht="15.75" customHeight="1">
      <c r="A688" s="24"/>
      <c r="B688" s="34"/>
      <c r="J688" s="58"/>
    </row>
    <row r="689" spans="1:10" ht="15.75" customHeight="1">
      <c r="A689" s="24"/>
      <c r="B689" s="34"/>
      <c r="J689" s="58"/>
    </row>
    <row r="690" spans="1:10" ht="15.75" customHeight="1">
      <c r="A690" s="24"/>
      <c r="B690" s="34"/>
      <c r="J690" s="58"/>
    </row>
    <row r="691" spans="1:10" ht="15.75" customHeight="1">
      <c r="A691" s="24"/>
      <c r="B691" s="34"/>
      <c r="J691" s="58"/>
    </row>
    <row r="692" spans="1:10" ht="15.75" customHeight="1">
      <c r="A692" s="24"/>
      <c r="B692" s="34"/>
      <c r="J692" s="58"/>
    </row>
    <row r="693" spans="1:10" ht="15.75" customHeight="1">
      <c r="A693" s="24"/>
      <c r="B693" s="34"/>
      <c r="J693" s="58"/>
    </row>
    <row r="694" spans="1:10" ht="15.75" customHeight="1">
      <c r="A694" s="24"/>
      <c r="B694" s="34"/>
      <c r="J694" s="58"/>
    </row>
    <row r="695" spans="1:10" ht="15.75" customHeight="1">
      <c r="A695" s="24"/>
      <c r="B695" s="34"/>
      <c r="J695" s="58"/>
    </row>
    <row r="696" spans="1:10" ht="15.75" customHeight="1">
      <c r="A696" s="24"/>
      <c r="B696" s="34"/>
      <c r="J696" s="58"/>
    </row>
    <row r="697" spans="1:10" ht="15.75" customHeight="1">
      <c r="A697" s="24"/>
      <c r="B697" s="34"/>
      <c r="J697" s="58"/>
    </row>
    <row r="698" spans="1:10" ht="15.75" customHeight="1">
      <c r="A698" s="24"/>
      <c r="B698" s="34"/>
      <c r="J698" s="58"/>
    </row>
    <row r="699" spans="1:10" ht="15.75" customHeight="1">
      <c r="A699" s="24"/>
      <c r="B699" s="34"/>
      <c r="J699" s="58"/>
    </row>
    <row r="700" spans="1:10" ht="15.75" customHeight="1">
      <c r="A700" s="24"/>
      <c r="B700" s="34"/>
      <c r="J700" s="58"/>
    </row>
    <row r="701" spans="1:10" ht="15.75" customHeight="1">
      <c r="A701" s="24"/>
      <c r="B701" s="34"/>
      <c r="J701" s="58"/>
    </row>
    <row r="702" spans="1:10" ht="15.75" customHeight="1">
      <c r="A702" s="24"/>
      <c r="B702" s="34"/>
      <c r="J702" s="58"/>
    </row>
    <row r="703" spans="1:10" ht="15.75" customHeight="1">
      <c r="A703" s="24"/>
      <c r="B703" s="34"/>
      <c r="J703" s="58"/>
    </row>
    <row r="704" spans="1:10" ht="15.75" customHeight="1">
      <c r="A704" s="24"/>
      <c r="B704" s="34"/>
      <c r="J704" s="58"/>
    </row>
    <row r="705" spans="1:10" ht="15.75" customHeight="1">
      <c r="A705" s="24"/>
      <c r="B705" s="34"/>
      <c r="J705" s="58"/>
    </row>
    <row r="706" spans="1:10" ht="15.75" customHeight="1">
      <c r="A706" s="24"/>
      <c r="B706" s="34"/>
      <c r="J706" s="58"/>
    </row>
    <row r="707" spans="1:10" ht="15.75" customHeight="1">
      <c r="A707" s="24"/>
      <c r="B707" s="34"/>
      <c r="J707" s="58"/>
    </row>
    <row r="708" spans="1:10" ht="15.75" customHeight="1">
      <c r="A708" s="24"/>
      <c r="B708" s="34"/>
      <c r="J708" s="58"/>
    </row>
    <row r="709" spans="1:10" ht="15.75" customHeight="1">
      <c r="A709" s="24"/>
      <c r="B709" s="34"/>
      <c r="J709" s="58"/>
    </row>
    <row r="710" spans="1:10" ht="15.75" customHeight="1">
      <c r="A710" s="24"/>
      <c r="B710" s="34"/>
      <c r="J710" s="58"/>
    </row>
    <row r="711" spans="1:10" ht="15.75" customHeight="1">
      <c r="A711" s="24"/>
      <c r="B711" s="34"/>
      <c r="J711" s="58"/>
    </row>
    <row r="712" spans="1:10" ht="15.75" customHeight="1">
      <c r="A712" s="24"/>
      <c r="B712" s="34"/>
      <c r="J712" s="58"/>
    </row>
    <row r="713" spans="1:10" ht="15.75" customHeight="1">
      <c r="A713" s="24"/>
      <c r="B713" s="34"/>
      <c r="J713" s="58"/>
    </row>
    <row r="714" spans="1:10" ht="15.75" customHeight="1">
      <c r="A714" s="24"/>
      <c r="B714" s="34"/>
      <c r="J714" s="58"/>
    </row>
    <row r="715" spans="1:10" ht="15.75" customHeight="1">
      <c r="A715" s="24"/>
      <c r="B715" s="34"/>
      <c r="J715" s="58"/>
    </row>
    <row r="716" spans="1:10" ht="15.75" customHeight="1">
      <c r="A716" s="24"/>
      <c r="B716" s="34"/>
      <c r="J716" s="58"/>
    </row>
    <row r="717" spans="1:10" ht="15.75" customHeight="1">
      <c r="A717" s="24"/>
      <c r="B717" s="34"/>
      <c r="J717" s="58"/>
    </row>
    <row r="718" spans="1:10" ht="15.75" customHeight="1">
      <c r="A718" s="24"/>
      <c r="B718" s="34"/>
      <c r="J718" s="58"/>
    </row>
    <row r="719" spans="1:10" ht="15.75" customHeight="1">
      <c r="A719" s="24"/>
      <c r="B719" s="34"/>
      <c r="J719" s="58"/>
    </row>
    <row r="720" spans="1:10" ht="15.75" customHeight="1">
      <c r="A720" s="24"/>
      <c r="B720" s="34"/>
      <c r="J720" s="58"/>
    </row>
    <row r="721" spans="1:10" ht="15.75" customHeight="1">
      <c r="A721" s="24"/>
      <c r="B721" s="34"/>
      <c r="J721" s="58"/>
    </row>
    <row r="722" spans="1:10" ht="15.75" customHeight="1">
      <c r="A722" s="24"/>
      <c r="B722" s="34"/>
      <c r="J722" s="58"/>
    </row>
    <row r="723" spans="1:10" ht="15.75" customHeight="1">
      <c r="A723" s="24"/>
      <c r="B723" s="34"/>
      <c r="J723" s="58"/>
    </row>
    <row r="724" spans="1:10" ht="15.75" customHeight="1">
      <c r="A724" s="24"/>
      <c r="B724" s="34"/>
      <c r="J724" s="58"/>
    </row>
    <row r="725" spans="1:10" ht="15.75" customHeight="1">
      <c r="A725" s="24"/>
      <c r="B725" s="34"/>
      <c r="J725" s="58"/>
    </row>
    <row r="726" spans="1:10" ht="15.75" customHeight="1">
      <c r="A726" s="24"/>
      <c r="B726" s="34"/>
      <c r="J726" s="58"/>
    </row>
    <row r="727" spans="1:10" ht="15.75" customHeight="1">
      <c r="A727" s="24"/>
      <c r="B727" s="34"/>
      <c r="J727" s="58"/>
    </row>
    <row r="728" spans="1:10" ht="15.75" customHeight="1">
      <c r="A728" s="24"/>
      <c r="B728" s="34"/>
      <c r="J728" s="58"/>
    </row>
    <row r="729" spans="1:10" ht="15.75" customHeight="1">
      <c r="A729" s="24"/>
      <c r="B729" s="34"/>
      <c r="J729" s="58"/>
    </row>
    <row r="730" spans="1:10" ht="15.75" customHeight="1">
      <c r="A730" s="24"/>
      <c r="B730" s="34"/>
      <c r="J730" s="58"/>
    </row>
    <row r="731" spans="1:10" ht="15.75" customHeight="1">
      <c r="A731" s="24"/>
      <c r="B731" s="34"/>
      <c r="J731" s="58"/>
    </row>
    <row r="732" spans="1:10" ht="15.75" customHeight="1">
      <c r="A732" s="24"/>
      <c r="B732" s="34"/>
      <c r="J732" s="58"/>
    </row>
    <row r="733" spans="1:10" ht="15.75" customHeight="1">
      <c r="A733" s="24"/>
      <c r="B733" s="34"/>
      <c r="J733" s="58"/>
    </row>
    <row r="734" spans="1:10" ht="15.75" customHeight="1">
      <c r="A734" s="24"/>
      <c r="B734" s="34"/>
      <c r="J734" s="58"/>
    </row>
    <row r="735" spans="1:10" ht="15.75" customHeight="1">
      <c r="A735" s="24"/>
      <c r="B735" s="34"/>
      <c r="J735" s="58"/>
    </row>
    <row r="736" spans="1:10" ht="15.75" customHeight="1">
      <c r="A736" s="24"/>
      <c r="B736" s="34"/>
      <c r="J736" s="58"/>
    </row>
    <row r="737" spans="1:10" ht="15.75" customHeight="1">
      <c r="A737" s="24"/>
      <c r="B737" s="34"/>
      <c r="J737" s="58"/>
    </row>
    <row r="738" spans="1:10" ht="15.75" customHeight="1">
      <c r="A738" s="24"/>
      <c r="B738" s="34"/>
      <c r="J738" s="58"/>
    </row>
    <row r="739" spans="1:10" ht="15.75" customHeight="1">
      <c r="A739" s="24"/>
      <c r="B739" s="34"/>
      <c r="J739" s="58"/>
    </row>
    <row r="740" spans="1:10" ht="15.75" customHeight="1">
      <c r="A740" s="24"/>
      <c r="B740" s="34"/>
      <c r="J740" s="58"/>
    </row>
    <row r="741" spans="1:10" ht="15.75" customHeight="1">
      <c r="A741" s="24"/>
      <c r="B741" s="34"/>
      <c r="J741" s="58"/>
    </row>
    <row r="742" spans="1:10" ht="15.75" customHeight="1">
      <c r="A742" s="24"/>
      <c r="B742" s="34"/>
      <c r="J742" s="58"/>
    </row>
    <row r="743" spans="1:10" ht="15.75" customHeight="1">
      <c r="A743" s="24"/>
      <c r="B743" s="34"/>
      <c r="J743" s="58"/>
    </row>
    <row r="744" spans="1:10" ht="15.75" customHeight="1">
      <c r="A744" s="24"/>
      <c r="B744" s="34"/>
      <c r="J744" s="58"/>
    </row>
    <row r="745" spans="1:10" ht="15.75" customHeight="1">
      <c r="A745" s="24"/>
      <c r="B745" s="34"/>
      <c r="J745" s="58"/>
    </row>
    <row r="746" spans="1:10" ht="15.75" customHeight="1">
      <c r="A746" s="24"/>
      <c r="B746" s="34"/>
      <c r="J746" s="58"/>
    </row>
    <row r="747" spans="1:10" ht="15.75" customHeight="1">
      <c r="A747" s="24"/>
      <c r="B747" s="34"/>
      <c r="J747" s="58"/>
    </row>
    <row r="748" spans="1:10" ht="15.75" customHeight="1">
      <c r="A748" s="24"/>
      <c r="B748" s="34"/>
      <c r="J748" s="58"/>
    </row>
    <row r="749" spans="1:10" ht="15.75" customHeight="1">
      <c r="A749" s="24"/>
      <c r="B749" s="34"/>
      <c r="J749" s="58"/>
    </row>
    <row r="750" spans="1:10" ht="15.75" customHeight="1">
      <c r="A750" s="24"/>
      <c r="B750" s="34"/>
      <c r="J750" s="58"/>
    </row>
    <row r="751" spans="1:10" ht="15.75" customHeight="1">
      <c r="A751" s="24"/>
      <c r="B751" s="34"/>
      <c r="J751" s="58"/>
    </row>
    <row r="752" spans="1:10" ht="15.75" customHeight="1">
      <c r="A752" s="24"/>
      <c r="B752" s="34"/>
      <c r="J752" s="58"/>
    </row>
    <row r="753" spans="1:10" ht="15.75" customHeight="1">
      <c r="A753" s="24"/>
      <c r="B753" s="34"/>
      <c r="J753" s="58"/>
    </row>
    <row r="754" spans="1:10" ht="15.75" customHeight="1">
      <c r="A754" s="24"/>
      <c r="B754" s="34"/>
      <c r="J754" s="58"/>
    </row>
    <row r="755" spans="1:10" ht="15.75" customHeight="1">
      <c r="A755" s="24"/>
      <c r="B755" s="34"/>
      <c r="J755" s="58"/>
    </row>
    <row r="756" spans="1:10" ht="15.75" customHeight="1">
      <c r="A756" s="24"/>
      <c r="B756" s="34"/>
      <c r="J756" s="58"/>
    </row>
    <row r="757" spans="1:10" ht="15.75" customHeight="1">
      <c r="A757" s="24"/>
      <c r="B757" s="34"/>
      <c r="J757" s="58"/>
    </row>
    <row r="758" spans="1:10" ht="15.75" customHeight="1">
      <c r="A758" s="24"/>
      <c r="B758" s="34"/>
      <c r="J758" s="58"/>
    </row>
    <row r="759" spans="1:10" ht="15.75" customHeight="1">
      <c r="A759" s="24"/>
      <c r="B759" s="34"/>
      <c r="J759" s="58"/>
    </row>
    <row r="760" spans="1:10" ht="15.75" customHeight="1">
      <c r="A760" s="24"/>
      <c r="B760" s="34"/>
      <c r="J760" s="58"/>
    </row>
    <row r="761" spans="1:10" ht="15.75" customHeight="1">
      <c r="A761" s="24"/>
      <c r="B761" s="34"/>
      <c r="J761" s="58"/>
    </row>
    <row r="762" spans="1:10" ht="15.75" customHeight="1">
      <c r="A762" s="24"/>
      <c r="B762" s="34"/>
      <c r="J762" s="58"/>
    </row>
    <row r="763" spans="1:10" ht="15.75" customHeight="1">
      <c r="A763" s="24"/>
      <c r="B763" s="34"/>
      <c r="J763" s="58"/>
    </row>
    <row r="764" spans="1:10" ht="15.75" customHeight="1">
      <c r="A764" s="24"/>
      <c r="B764" s="34"/>
      <c r="J764" s="58"/>
    </row>
    <row r="765" spans="1:10" ht="15.75" customHeight="1">
      <c r="A765" s="24"/>
      <c r="B765" s="34"/>
      <c r="J765" s="58"/>
    </row>
    <row r="766" spans="1:10" ht="15.75" customHeight="1">
      <c r="A766" s="24"/>
      <c r="B766" s="34"/>
      <c r="J766" s="58"/>
    </row>
    <row r="767" spans="1:10" ht="15.75" customHeight="1">
      <c r="A767" s="24"/>
      <c r="B767" s="34"/>
      <c r="J767" s="58"/>
    </row>
    <row r="768" spans="1:10" ht="15.75" customHeight="1">
      <c r="A768" s="24"/>
      <c r="B768" s="34"/>
      <c r="J768" s="58"/>
    </row>
    <row r="769" spans="1:10" ht="15.75" customHeight="1">
      <c r="A769" s="24"/>
      <c r="B769" s="34"/>
      <c r="J769" s="58"/>
    </row>
    <row r="770" spans="1:10" ht="15.75" customHeight="1">
      <c r="A770" s="24"/>
      <c r="B770" s="34"/>
      <c r="J770" s="58"/>
    </row>
    <row r="771" spans="1:10" ht="15.75" customHeight="1">
      <c r="A771" s="24"/>
      <c r="B771" s="34"/>
      <c r="J771" s="58"/>
    </row>
    <row r="772" spans="1:10" ht="15.75" customHeight="1">
      <c r="A772" s="24"/>
      <c r="B772" s="34"/>
      <c r="J772" s="58"/>
    </row>
    <row r="773" spans="1:10" ht="15.75" customHeight="1">
      <c r="A773" s="24"/>
      <c r="B773" s="34"/>
      <c r="J773" s="58"/>
    </row>
    <row r="774" spans="1:10" ht="15.75" customHeight="1">
      <c r="A774" s="24"/>
      <c r="B774" s="34"/>
      <c r="J774" s="58"/>
    </row>
    <row r="775" spans="1:10" ht="15.75" customHeight="1">
      <c r="A775" s="24"/>
      <c r="B775" s="34"/>
      <c r="J775" s="58"/>
    </row>
    <row r="776" spans="1:10" ht="15.75" customHeight="1">
      <c r="A776" s="24"/>
      <c r="B776" s="34"/>
      <c r="J776" s="58"/>
    </row>
    <row r="777" spans="1:10" ht="15.75" customHeight="1">
      <c r="A777" s="24"/>
      <c r="B777" s="34"/>
      <c r="J777" s="58"/>
    </row>
    <row r="778" spans="1:10" ht="15.75" customHeight="1">
      <c r="A778" s="24"/>
      <c r="B778" s="34"/>
      <c r="J778" s="58"/>
    </row>
    <row r="779" spans="1:10" ht="15.75" customHeight="1">
      <c r="A779" s="24"/>
      <c r="B779" s="34"/>
      <c r="J779" s="58"/>
    </row>
    <row r="780" spans="1:10" ht="15.75" customHeight="1">
      <c r="A780" s="24"/>
      <c r="B780" s="34"/>
      <c r="J780" s="58"/>
    </row>
    <row r="781" spans="1:10" ht="15.75" customHeight="1">
      <c r="A781" s="24"/>
      <c r="B781" s="34"/>
      <c r="J781" s="58"/>
    </row>
    <row r="782" spans="1:10" ht="15.75" customHeight="1">
      <c r="A782" s="24"/>
      <c r="B782" s="34"/>
      <c r="J782" s="58"/>
    </row>
    <row r="783" spans="1:10" ht="15.75" customHeight="1">
      <c r="A783" s="24"/>
      <c r="B783" s="34"/>
      <c r="J783" s="58"/>
    </row>
    <row r="784" spans="1:10" ht="15.75" customHeight="1">
      <c r="A784" s="24"/>
      <c r="B784" s="34"/>
      <c r="J784" s="58"/>
    </row>
    <row r="785" spans="1:10" ht="15.75" customHeight="1">
      <c r="A785" s="24"/>
      <c r="B785" s="34"/>
      <c r="J785" s="58"/>
    </row>
    <row r="786" spans="1:10" ht="15.75" customHeight="1">
      <c r="A786" s="24"/>
      <c r="B786" s="34"/>
      <c r="J786" s="58"/>
    </row>
    <row r="787" spans="1:10" ht="15.75" customHeight="1">
      <c r="A787" s="24"/>
      <c r="B787" s="34"/>
      <c r="J787" s="58"/>
    </row>
    <row r="788" spans="1:10" ht="15.75" customHeight="1">
      <c r="A788" s="24"/>
      <c r="B788" s="34"/>
      <c r="J788" s="58"/>
    </row>
    <row r="789" spans="1:10" ht="15.75" customHeight="1">
      <c r="A789" s="24"/>
      <c r="B789" s="34"/>
      <c r="J789" s="58"/>
    </row>
    <row r="790" spans="1:10" ht="15.75" customHeight="1">
      <c r="A790" s="24"/>
      <c r="B790" s="34"/>
      <c r="J790" s="58"/>
    </row>
    <row r="791" spans="1:10" ht="15.75" customHeight="1">
      <c r="A791" s="24"/>
      <c r="B791" s="34"/>
      <c r="J791" s="58"/>
    </row>
    <row r="792" spans="1:10" ht="15.75" customHeight="1">
      <c r="A792" s="24"/>
      <c r="B792" s="34"/>
      <c r="J792" s="58"/>
    </row>
    <row r="793" spans="1:10" ht="15.75" customHeight="1">
      <c r="A793" s="24"/>
      <c r="B793" s="34"/>
      <c r="J793" s="58"/>
    </row>
    <row r="794" spans="1:10" ht="15.75" customHeight="1">
      <c r="A794" s="24"/>
      <c r="B794" s="34"/>
      <c r="J794" s="58"/>
    </row>
    <row r="795" spans="1:10" ht="15.75" customHeight="1">
      <c r="A795" s="24"/>
      <c r="B795" s="34"/>
      <c r="J795" s="58"/>
    </row>
    <row r="796" spans="1:10" ht="15.75" customHeight="1">
      <c r="A796" s="24"/>
      <c r="B796" s="34"/>
      <c r="J796" s="58"/>
    </row>
    <row r="797" spans="1:10" ht="15.75" customHeight="1">
      <c r="A797" s="24"/>
      <c r="B797" s="34"/>
      <c r="J797" s="58"/>
    </row>
    <row r="798" spans="1:10" ht="15.75" customHeight="1">
      <c r="A798" s="24"/>
      <c r="B798" s="34"/>
      <c r="J798" s="58"/>
    </row>
    <row r="799" spans="1:10" ht="15.75" customHeight="1">
      <c r="A799" s="24"/>
      <c r="B799" s="34"/>
      <c r="J799" s="58"/>
    </row>
    <row r="800" spans="1:10" ht="15.75" customHeight="1">
      <c r="A800" s="24"/>
      <c r="B800" s="34"/>
      <c r="J800" s="58"/>
    </row>
    <row r="801" spans="1:10" ht="15.75" customHeight="1">
      <c r="A801" s="24"/>
      <c r="B801" s="34"/>
      <c r="J801" s="58"/>
    </row>
    <row r="802" spans="1:10" ht="15.75" customHeight="1">
      <c r="A802" s="24"/>
      <c r="B802" s="34"/>
      <c r="J802" s="58"/>
    </row>
    <row r="803" spans="1:10" ht="15.75" customHeight="1">
      <c r="A803" s="24"/>
      <c r="B803" s="34"/>
      <c r="J803" s="58"/>
    </row>
    <row r="804" spans="1:10" ht="15.75" customHeight="1">
      <c r="A804" s="24"/>
      <c r="B804" s="34"/>
      <c r="J804" s="58"/>
    </row>
    <row r="805" spans="1:10" ht="15.75" customHeight="1">
      <c r="A805" s="24"/>
      <c r="B805" s="34"/>
      <c r="J805" s="58"/>
    </row>
    <row r="806" spans="1:10" ht="15.75" customHeight="1">
      <c r="A806" s="24"/>
      <c r="B806" s="34"/>
      <c r="J806" s="58"/>
    </row>
    <row r="807" spans="1:10" ht="15.75" customHeight="1">
      <c r="A807" s="24"/>
      <c r="B807" s="34"/>
      <c r="J807" s="58"/>
    </row>
    <row r="808" spans="1:10" ht="15.75" customHeight="1">
      <c r="A808" s="24"/>
      <c r="B808" s="34"/>
      <c r="J808" s="58"/>
    </row>
    <row r="809" spans="1:10" ht="15.75" customHeight="1">
      <c r="A809" s="24"/>
      <c r="B809" s="34"/>
      <c r="J809" s="58"/>
    </row>
    <row r="810" spans="1:10" ht="15.75" customHeight="1">
      <c r="A810" s="24"/>
      <c r="B810" s="34"/>
      <c r="J810" s="58"/>
    </row>
    <row r="811" spans="1:10" ht="15.75" customHeight="1">
      <c r="A811" s="24"/>
      <c r="B811" s="34"/>
      <c r="J811" s="58"/>
    </row>
    <row r="812" spans="1:10" ht="15.75" customHeight="1">
      <c r="A812" s="24"/>
      <c r="B812" s="34"/>
      <c r="J812" s="58"/>
    </row>
    <row r="813" spans="1:10" ht="15.75" customHeight="1">
      <c r="A813" s="24"/>
      <c r="B813" s="34"/>
      <c r="J813" s="58"/>
    </row>
    <row r="814" spans="1:10" ht="15.75" customHeight="1">
      <c r="A814" s="24"/>
      <c r="B814" s="34"/>
      <c r="J814" s="58"/>
    </row>
    <row r="815" spans="1:10" ht="15.75" customHeight="1">
      <c r="A815" s="24"/>
      <c r="B815" s="34"/>
      <c r="J815" s="58"/>
    </row>
    <row r="816" spans="1:10" ht="15.75" customHeight="1">
      <c r="A816" s="24"/>
      <c r="B816" s="34"/>
      <c r="J816" s="58"/>
    </row>
    <row r="817" spans="1:10" ht="15.75" customHeight="1">
      <c r="A817" s="24"/>
      <c r="B817" s="34"/>
      <c r="J817" s="58"/>
    </row>
    <row r="818" spans="1:10" ht="15.75" customHeight="1">
      <c r="A818" s="24"/>
      <c r="B818" s="34"/>
      <c r="J818" s="58"/>
    </row>
    <row r="819" spans="1:10" ht="15.75" customHeight="1">
      <c r="A819" s="24"/>
      <c r="B819" s="34"/>
      <c r="J819" s="58"/>
    </row>
    <row r="820" spans="1:10" ht="15.75" customHeight="1">
      <c r="A820" s="24"/>
      <c r="B820" s="34"/>
      <c r="J820" s="58"/>
    </row>
    <row r="821" spans="1:10" ht="15.75" customHeight="1">
      <c r="A821" s="24"/>
      <c r="B821" s="34"/>
      <c r="J821" s="58"/>
    </row>
    <row r="822" spans="1:10" ht="15.75" customHeight="1">
      <c r="A822" s="24"/>
      <c r="B822" s="34"/>
      <c r="J822" s="58"/>
    </row>
    <row r="823" spans="1:10" ht="15.75" customHeight="1">
      <c r="A823" s="24"/>
      <c r="B823" s="34"/>
      <c r="J823" s="58"/>
    </row>
    <row r="824" spans="1:10" ht="15.75" customHeight="1">
      <c r="A824" s="24"/>
      <c r="B824" s="34"/>
      <c r="J824" s="58"/>
    </row>
    <row r="825" spans="1:10" ht="15.75" customHeight="1">
      <c r="A825" s="24"/>
      <c r="B825" s="34"/>
      <c r="J825" s="58"/>
    </row>
    <row r="826" spans="1:10" ht="15.75" customHeight="1">
      <c r="A826" s="24"/>
      <c r="B826" s="34"/>
      <c r="J826" s="58"/>
    </row>
    <row r="827" spans="1:10" ht="15.75" customHeight="1">
      <c r="A827" s="24"/>
      <c r="B827" s="34"/>
      <c r="J827" s="58"/>
    </row>
    <row r="828" spans="1:10" ht="15.75" customHeight="1">
      <c r="A828" s="24"/>
      <c r="B828" s="34"/>
      <c r="J828" s="58"/>
    </row>
    <row r="829" spans="1:10" ht="15.75" customHeight="1">
      <c r="A829" s="24"/>
      <c r="B829" s="34"/>
      <c r="J829" s="58"/>
    </row>
    <row r="830" spans="1:10" ht="15.75" customHeight="1">
      <c r="A830" s="24"/>
      <c r="B830" s="34"/>
      <c r="J830" s="58"/>
    </row>
    <row r="831" spans="1:10" ht="15.75" customHeight="1">
      <c r="A831" s="24"/>
      <c r="B831" s="34"/>
      <c r="J831" s="58"/>
    </row>
    <row r="832" spans="1:10" ht="15.75" customHeight="1">
      <c r="A832" s="24"/>
      <c r="B832" s="34"/>
      <c r="J832" s="58"/>
    </row>
    <row r="833" spans="1:10" ht="15.75" customHeight="1">
      <c r="A833" s="24"/>
      <c r="B833" s="34"/>
      <c r="J833" s="58"/>
    </row>
    <row r="834" spans="1:10" ht="15.75" customHeight="1">
      <c r="A834" s="24"/>
      <c r="B834" s="34"/>
      <c r="J834" s="58"/>
    </row>
    <row r="835" spans="1:10" ht="15.75" customHeight="1">
      <c r="A835" s="24"/>
      <c r="B835" s="34"/>
      <c r="J835" s="58"/>
    </row>
    <row r="836" spans="1:10" ht="15.75" customHeight="1">
      <c r="A836" s="24"/>
      <c r="B836" s="34"/>
      <c r="J836" s="58"/>
    </row>
    <row r="837" spans="1:10" ht="15.75" customHeight="1">
      <c r="A837" s="24"/>
      <c r="B837" s="34"/>
      <c r="J837" s="58"/>
    </row>
    <row r="838" spans="1:10" ht="15.75" customHeight="1">
      <c r="A838" s="24"/>
      <c r="B838" s="34"/>
      <c r="J838" s="58"/>
    </row>
    <row r="839" spans="1:10" ht="15.75" customHeight="1">
      <c r="A839" s="24"/>
      <c r="B839" s="34"/>
      <c r="J839" s="58"/>
    </row>
    <row r="840" spans="1:10" ht="15.75" customHeight="1">
      <c r="A840" s="24"/>
      <c r="B840" s="34"/>
      <c r="J840" s="58"/>
    </row>
    <row r="841" spans="1:10" ht="15.75" customHeight="1">
      <c r="A841" s="24"/>
      <c r="B841" s="34"/>
      <c r="J841" s="58"/>
    </row>
    <row r="842" spans="1:10" ht="15.75" customHeight="1">
      <c r="A842" s="24"/>
      <c r="B842" s="34"/>
      <c r="J842" s="58"/>
    </row>
    <row r="843" spans="1:10" ht="15.75" customHeight="1">
      <c r="A843" s="24"/>
      <c r="B843" s="34"/>
      <c r="J843" s="58"/>
    </row>
    <row r="844" spans="1:10" ht="15.75" customHeight="1">
      <c r="A844" s="24"/>
      <c r="B844" s="34"/>
      <c r="J844" s="58"/>
    </row>
    <row r="845" spans="1:10" ht="15.75" customHeight="1">
      <c r="A845" s="24"/>
      <c r="B845" s="34"/>
      <c r="J845" s="58"/>
    </row>
    <row r="846" spans="1:10" ht="15.75" customHeight="1">
      <c r="A846" s="24"/>
      <c r="B846" s="34"/>
      <c r="J846" s="58"/>
    </row>
    <row r="847" spans="1:10" ht="15.75" customHeight="1">
      <c r="A847" s="24"/>
      <c r="B847" s="34"/>
      <c r="J847" s="58"/>
    </row>
    <row r="848" spans="1:10" ht="15.75" customHeight="1">
      <c r="A848" s="24"/>
      <c r="B848" s="34"/>
      <c r="J848" s="58"/>
    </row>
    <row r="849" spans="1:10" ht="15.75" customHeight="1">
      <c r="A849" s="24"/>
      <c r="B849" s="34"/>
      <c r="J849" s="58"/>
    </row>
    <row r="850" spans="1:10" ht="15.75" customHeight="1">
      <c r="A850" s="24"/>
      <c r="B850" s="34"/>
      <c r="J850" s="58"/>
    </row>
    <row r="851" spans="1:10" ht="15.75" customHeight="1">
      <c r="A851" s="24"/>
      <c r="B851" s="34"/>
      <c r="J851" s="58"/>
    </row>
    <row r="852" spans="1:10" ht="15.75" customHeight="1">
      <c r="A852" s="24"/>
      <c r="B852" s="34"/>
      <c r="J852" s="58"/>
    </row>
    <row r="853" spans="1:10" ht="15.75" customHeight="1">
      <c r="A853" s="24"/>
      <c r="B853" s="34"/>
      <c r="J853" s="58"/>
    </row>
    <row r="854" spans="1:10" ht="15.75" customHeight="1">
      <c r="A854" s="24"/>
      <c r="B854" s="34"/>
      <c r="J854" s="58"/>
    </row>
    <row r="855" spans="1:10" ht="15.75" customHeight="1">
      <c r="A855" s="24"/>
      <c r="B855" s="34"/>
      <c r="J855" s="58"/>
    </row>
    <row r="856" spans="1:10" ht="15.75" customHeight="1">
      <c r="A856" s="24"/>
      <c r="B856" s="34"/>
      <c r="J856" s="58"/>
    </row>
    <row r="857" spans="1:10" ht="15.75" customHeight="1">
      <c r="A857" s="24"/>
      <c r="B857" s="34"/>
      <c r="J857" s="58"/>
    </row>
    <row r="858" spans="1:10" ht="15.75" customHeight="1">
      <c r="A858" s="24"/>
      <c r="B858" s="34"/>
      <c r="J858" s="58"/>
    </row>
    <row r="859" spans="1:10" ht="15.75" customHeight="1">
      <c r="A859" s="24"/>
      <c r="B859" s="34"/>
      <c r="J859" s="58"/>
    </row>
    <row r="860" spans="1:10" ht="15.75" customHeight="1">
      <c r="A860" s="24"/>
      <c r="B860" s="34"/>
      <c r="J860" s="58"/>
    </row>
    <row r="861" spans="1:10" ht="15.75" customHeight="1">
      <c r="A861" s="24"/>
      <c r="B861" s="34"/>
      <c r="J861" s="58"/>
    </row>
    <row r="862" spans="1:10" ht="15.75" customHeight="1">
      <c r="A862" s="24"/>
      <c r="B862" s="34"/>
      <c r="J862" s="58"/>
    </row>
    <row r="863" spans="1:10" ht="15.75" customHeight="1">
      <c r="A863" s="24"/>
      <c r="B863" s="34"/>
      <c r="J863" s="58"/>
    </row>
    <row r="864" spans="1:10" ht="15.75" customHeight="1">
      <c r="A864" s="24"/>
      <c r="B864" s="34"/>
      <c r="J864" s="58"/>
    </row>
    <row r="865" spans="1:10" ht="15.75" customHeight="1">
      <c r="A865" s="24"/>
      <c r="B865" s="34"/>
      <c r="J865" s="58"/>
    </row>
    <row r="866" spans="1:10" ht="15.75" customHeight="1">
      <c r="A866" s="24"/>
      <c r="B866" s="34"/>
      <c r="J866" s="58"/>
    </row>
    <row r="867" spans="1:10" ht="15.75" customHeight="1">
      <c r="A867" s="24"/>
      <c r="B867" s="34"/>
      <c r="J867" s="58"/>
    </row>
    <row r="868" spans="1:10" ht="15.75" customHeight="1">
      <c r="A868" s="24"/>
      <c r="B868" s="34"/>
      <c r="J868" s="58"/>
    </row>
    <row r="869" spans="1:10" ht="15.75" customHeight="1">
      <c r="A869" s="24"/>
      <c r="B869" s="34"/>
      <c r="J869" s="58"/>
    </row>
    <row r="870" spans="1:10" ht="15.75" customHeight="1">
      <c r="A870" s="24"/>
      <c r="B870" s="34"/>
      <c r="J870" s="58"/>
    </row>
    <row r="871" spans="1:10" ht="15.75" customHeight="1">
      <c r="A871" s="24"/>
      <c r="B871" s="34"/>
      <c r="J871" s="58"/>
    </row>
    <row r="872" spans="1:10" ht="15.75" customHeight="1">
      <c r="A872" s="24"/>
      <c r="B872" s="34"/>
      <c r="J872" s="58"/>
    </row>
    <row r="873" spans="1:10" ht="15.75" customHeight="1">
      <c r="A873" s="24"/>
      <c r="B873" s="34"/>
      <c r="J873" s="58"/>
    </row>
    <row r="874" spans="1:10" ht="15.75" customHeight="1">
      <c r="A874" s="24"/>
      <c r="B874" s="34"/>
      <c r="J874" s="58"/>
    </row>
    <row r="875" spans="1:10" ht="15.75" customHeight="1">
      <c r="A875" s="24"/>
      <c r="B875" s="34"/>
      <c r="J875" s="58"/>
    </row>
    <row r="876" spans="1:10" ht="15.75" customHeight="1">
      <c r="A876" s="24"/>
      <c r="B876" s="34"/>
      <c r="J876" s="58"/>
    </row>
    <row r="877" spans="1:10" ht="15.75" customHeight="1">
      <c r="A877" s="24"/>
      <c r="B877" s="34"/>
      <c r="J877" s="58"/>
    </row>
    <row r="878" spans="1:10" ht="15.75" customHeight="1">
      <c r="A878" s="24"/>
      <c r="B878" s="34"/>
      <c r="J878" s="58"/>
    </row>
    <row r="879" spans="1:10" ht="15.75" customHeight="1">
      <c r="A879" s="24"/>
      <c r="B879" s="34"/>
      <c r="J879" s="58"/>
    </row>
    <row r="880" spans="1:10" ht="15.75" customHeight="1">
      <c r="A880" s="24"/>
      <c r="B880" s="34"/>
      <c r="J880" s="58"/>
    </row>
    <row r="881" spans="1:10" ht="15.75" customHeight="1">
      <c r="A881" s="24"/>
      <c r="B881" s="34"/>
      <c r="J881" s="58"/>
    </row>
    <row r="882" spans="1:10" ht="15.75" customHeight="1">
      <c r="A882" s="24"/>
      <c r="B882" s="34"/>
      <c r="J882" s="58"/>
    </row>
    <row r="883" spans="1:10" ht="15.75" customHeight="1">
      <c r="A883" s="24"/>
      <c r="B883" s="34"/>
      <c r="J883" s="58"/>
    </row>
    <row r="884" spans="1:10" ht="15.75" customHeight="1">
      <c r="A884" s="24"/>
      <c r="B884" s="34"/>
      <c r="J884" s="58"/>
    </row>
    <row r="885" spans="1:10" ht="15.75" customHeight="1">
      <c r="A885" s="24"/>
      <c r="B885" s="34"/>
      <c r="J885" s="58"/>
    </row>
    <row r="886" spans="1:10" ht="15.75" customHeight="1">
      <c r="A886" s="24"/>
      <c r="B886" s="34"/>
      <c r="J886" s="58"/>
    </row>
    <row r="887" spans="1:10" ht="15.75" customHeight="1">
      <c r="A887" s="24"/>
      <c r="B887" s="34"/>
      <c r="J887" s="58"/>
    </row>
    <row r="888" spans="1:10" ht="15.75" customHeight="1">
      <c r="A888" s="24"/>
      <c r="B888" s="34"/>
      <c r="J888" s="58"/>
    </row>
    <row r="889" spans="1:10" ht="15.75" customHeight="1">
      <c r="A889" s="24"/>
      <c r="B889" s="34"/>
      <c r="J889" s="58"/>
    </row>
    <row r="890" spans="1:10" ht="15.75" customHeight="1">
      <c r="A890" s="24"/>
      <c r="B890" s="34"/>
      <c r="J890" s="58"/>
    </row>
    <row r="891" spans="1:10" ht="15.75" customHeight="1">
      <c r="A891" s="24"/>
      <c r="B891" s="34"/>
      <c r="J891" s="58"/>
    </row>
    <row r="892" spans="1:10" ht="15.75" customHeight="1">
      <c r="A892" s="24"/>
      <c r="B892" s="34"/>
      <c r="J892" s="58"/>
    </row>
    <row r="893" spans="1:10" ht="15.75" customHeight="1">
      <c r="A893" s="24"/>
      <c r="B893" s="34"/>
      <c r="J893" s="58"/>
    </row>
    <row r="894" spans="1:10" ht="15.75" customHeight="1">
      <c r="A894" s="24"/>
      <c r="B894" s="34"/>
      <c r="J894" s="58"/>
    </row>
    <row r="895" spans="1:10" ht="15.75" customHeight="1">
      <c r="A895" s="24"/>
      <c r="B895" s="34"/>
      <c r="J895" s="58"/>
    </row>
    <row r="896" spans="1:10" ht="15.75" customHeight="1">
      <c r="A896" s="24"/>
      <c r="B896" s="34"/>
      <c r="J896" s="58"/>
    </row>
    <row r="897" spans="1:10" ht="15.75" customHeight="1">
      <c r="A897" s="24"/>
      <c r="B897" s="34"/>
      <c r="J897" s="58"/>
    </row>
    <row r="898" spans="1:10" ht="15.75" customHeight="1">
      <c r="A898" s="24"/>
      <c r="B898" s="34"/>
      <c r="J898" s="58"/>
    </row>
    <row r="899" spans="1:10" ht="15.75" customHeight="1">
      <c r="A899" s="24"/>
      <c r="B899" s="34"/>
      <c r="J899" s="58"/>
    </row>
    <row r="900" spans="1:10" ht="15.75" customHeight="1">
      <c r="A900" s="24"/>
      <c r="B900" s="34"/>
      <c r="J900" s="58"/>
    </row>
    <row r="901" spans="1:10" ht="15.75" customHeight="1">
      <c r="A901" s="24"/>
      <c r="B901" s="34"/>
      <c r="J901" s="58"/>
    </row>
    <row r="902" spans="1:10" ht="15.75" customHeight="1">
      <c r="A902" s="24"/>
      <c r="B902" s="34"/>
      <c r="J902" s="58"/>
    </row>
    <row r="903" spans="1:10" ht="15.75" customHeight="1">
      <c r="A903" s="24"/>
      <c r="B903" s="34"/>
      <c r="J903" s="58"/>
    </row>
    <row r="904" spans="1:10" ht="15.75" customHeight="1">
      <c r="A904" s="24"/>
      <c r="B904" s="34"/>
      <c r="J904" s="58"/>
    </row>
    <row r="905" spans="1:10" ht="15.75" customHeight="1">
      <c r="A905" s="24"/>
      <c r="B905" s="34"/>
      <c r="J905" s="58"/>
    </row>
    <row r="906" spans="1:10" ht="15.75" customHeight="1">
      <c r="A906" s="24"/>
      <c r="B906" s="34"/>
      <c r="J906" s="58"/>
    </row>
    <row r="907" spans="1:10" ht="15.75" customHeight="1">
      <c r="A907" s="24"/>
      <c r="B907" s="34"/>
      <c r="J907" s="58"/>
    </row>
    <row r="908" spans="1:10" ht="15.75" customHeight="1">
      <c r="A908" s="24"/>
      <c r="B908" s="34"/>
      <c r="J908" s="58"/>
    </row>
    <row r="909" spans="1:10" ht="15.75" customHeight="1">
      <c r="A909" s="24"/>
      <c r="B909" s="34"/>
      <c r="J909" s="58"/>
    </row>
    <row r="910" spans="1:10" ht="15.75" customHeight="1">
      <c r="A910" s="24"/>
      <c r="B910" s="34"/>
      <c r="J910" s="58"/>
    </row>
    <row r="911" spans="1:10" ht="15.75" customHeight="1">
      <c r="A911" s="24"/>
      <c r="B911" s="34"/>
      <c r="J911" s="58"/>
    </row>
    <row r="912" spans="1:10" ht="15.75" customHeight="1">
      <c r="A912" s="24"/>
      <c r="B912" s="34"/>
      <c r="J912" s="58"/>
    </row>
    <row r="913" spans="1:10" ht="15.75" customHeight="1">
      <c r="A913" s="24"/>
      <c r="B913" s="34"/>
      <c r="J913" s="58"/>
    </row>
    <row r="914" spans="1:10" ht="15.75" customHeight="1">
      <c r="A914" s="24"/>
      <c r="B914" s="34"/>
      <c r="J914" s="58"/>
    </row>
    <row r="915" spans="1:10" ht="15.75" customHeight="1">
      <c r="A915" s="24"/>
      <c r="B915" s="34"/>
      <c r="J915" s="58"/>
    </row>
    <row r="916" spans="1:10" ht="15.75" customHeight="1">
      <c r="A916" s="24"/>
      <c r="B916" s="34"/>
      <c r="J916" s="58"/>
    </row>
    <row r="917" spans="1:10" ht="15.75" customHeight="1">
      <c r="A917" s="24"/>
      <c r="B917" s="34"/>
      <c r="J917" s="58"/>
    </row>
    <row r="918" spans="1:10" ht="15.75" customHeight="1">
      <c r="A918" s="24"/>
      <c r="B918" s="34"/>
      <c r="J918" s="58"/>
    </row>
    <row r="919" spans="1:10" ht="15.75" customHeight="1">
      <c r="A919" s="24"/>
      <c r="B919" s="34"/>
      <c r="J919" s="58"/>
    </row>
    <row r="920" spans="1:10" ht="15.75" customHeight="1">
      <c r="A920" s="24"/>
      <c r="B920" s="34"/>
      <c r="J920" s="58"/>
    </row>
    <row r="921" spans="1:10" ht="15.75" customHeight="1">
      <c r="A921" s="24"/>
      <c r="B921" s="34"/>
      <c r="J921" s="58"/>
    </row>
    <row r="922" spans="1:10" ht="15.75" customHeight="1">
      <c r="A922" s="24"/>
      <c r="B922" s="34"/>
      <c r="J922" s="58"/>
    </row>
    <row r="923" spans="1:10" ht="15.75" customHeight="1">
      <c r="A923" s="24"/>
      <c r="B923" s="34"/>
      <c r="J923" s="58"/>
    </row>
    <row r="924" spans="1:10" ht="15.75" customHeight="1">
      <c r="A924" s="24"/>
      <c r="B924" s="34"/>
      <c r="J924" s="58"/>
    </row>
    <row r="925" spans="1:10" ht="15.75" customHeight="1">
      <c r="A925" s="24"/>
      <c r="B925" s="34"/>
      <c r="J925" s="58"/>
    </row>
    <row r="926" spans="1:10" ht="15.75" customHeight="1">
      <c r="A926" s="24"/>
      <c r="B926" s="34"/>
      <c r="J926" s="58"/>
    </row>
    <row r="927" spans="1:10" ht="15.75" customHeight="1">
      <c r="A927" s="24"/>
      <c r="B927" s="34"/>
      <c r="J927" s="58"/>
    </row>
    <row r="928" spans="1:10" ht="15.75" customHeight="1">
      <c r="A928" s="24"/>
      <c r="B928" s="34"/>
      <c r="J928" s="58"/>
    </row>
    <row r="929" spans="1:10" ht="15.75" customHeight="1">
      <c r="A929" s="24"/>
      <c r="B929" s="34"/>
      <c r="J929" s="58"/>
    </row>
    <row r="930" spans="1:10" ht="15.75" customHeight="1">
      <c r="A930" s="24"/>
      <c r="B930" s="34"/>
      <c r="J930" s="58"/>
    </row>
    <row r="931" spans="1:10" ht="15.75" customHeight="1">
      <c r="A931" s="24"/>
      <c r="B931" s="34"/>
      <c r="J931" s="58"/>
    </row>
    <row r="932" spans="1:10" ht="15.75" customHeight="1">
      <c r="A932" s="24"/>
      <c r="B932" s="34"/>
      <c r="J932" s="58"/>
    </row>
    <row r="933" spans="1:10" ht="15.75" customHeight="1">
      <c r="A933" s="24"/>
      <c r="B933" s="34"/>
      <c r="J933" s="58"/>
    </row>
    <row r="934" spans="1:10" ht="15.75" customHeight="1">
      <c r="A934" s="24"/>
      <c r="B934" s="34"/>
      <c r="J934" s="58"/>
    </row>
    <row r="935" spans="1:10" ht="15.75" customHeight="1">
      <c r="A935" s="24"/>
      <c r="B935" s="34"/>
      <c r="J935" s="58"/>
    </row>
    <row r="936" spans="1:10" ht="15.75" customHeight="1">
      <c r="A936" s="24"/>
      <c r="B936" s="34"/>
      <c r="J936" s="58"/>
    </row>
    <row r="937" spans="1:10" ht="15.75" customHeight="1">
      <c r="A937" s="24"/>
      <c r="B937" s="34"/>
      <c r="J937" s="58"/>
    </row>
    <row r="938" spans="1:10" ht="15.75" customHeight="1">
      <c r="A938" s="24"/>
      <c r="B938" s="34"/>
      <c r="J938" s="58"/>
    </row>
    <row r="939" spans="1:10" ht="15.75" customHeight="1">
      <c r="A939" s="24"/>
      <c r="B939" s="34"/>
      <c r="J939" s="58"/>
    </row>
    <row r="940" spans="1:10" ht="15.75" customHeight="1">
      <c r="A940" s="24"/>
      <c r="B940" s="34"/>
      <c r="J940" s="58"/>
    </row>
    <row r="941" spans="1:10" ht="15.75" customHeight="1">
      <c r="A941" s="24"/>
      <c r="B941" s="34"/>
      <c r="J941" s="58"/>
    </row>
    <row r="942" spans="1:10" ht="15.75" customHeight="1">
      <c r="A942" s="24"/>
      <c r="B942" s="34"/>
      <c r="J942" s="58"/>
    </row>
    <row r="943" spans="1:10" ht="15.75" customHeight="1">
      <c r="A943" s="24"/>
      <c r="B943" s="34"/>
      <c r="J943" s="58"/>
    </row>
    <row r="944" spans="1:10" ht="15.75" customHeight="1">
      <c r="A944" s="24"/>
      <c r="B944" s="34"/>
      <c r="J944" s="58"/>
    </row>
    <row r="945" spans="1:10" ht="15.75" customHeight="1">
      <c r="A945" s="24"/>
      <c r="B945" s="34"/>
      <c r="J945" s="58"/>
    </row>
    <row r="946" spans="1:10" ht="15.75" customHeight="1">
      <c r="A946" s="24"/>
      <c r="B946" s="34"/>
      <c r="J946" s="58"/>
    </row>
    <row r="947" spans="1:10" ht="15.75" customHeight="1">
      <c r="A947" s="24"/>
      <c r="B947" s="34"/>
      <c r="J947" s="58"/>
    </row>
    <row r="948" spans="1:10" ht="15.75" customHeight="1">
      <c r="A948" s="24"/>
      <c r="B948" s="34"/>
      <c r="J948" s="58"/>
    </row>
    <row r="949" spans="1:10" ht="15.75" customHeight="1">
      <c r="A949" s="24"/>
      <c r="B949" s="34"/>
      <c r="J949" s="58"/>
    </row>
    <row r="950" spans="1:10" ht="15.75" customHeight="1">
      <c r="A950" s="24"/>
      <c r="B950" s="34"/>
      <c r="J950" s="58"/>
    </row>
    <row r="951" spans="1:10" ht="15.75" customHeight="1">
      <c r="A951" s="24"/>
      <c r="B951" s="34"/>
      <c r="J951" s="58"/>
    </row>
    <row r="952" spans="1:10" ht="15.75" customHeight="1">
      <c r="A952" s="24"/>
      <c r="B952" s="34"/>
      <c r="J952" s="58"/>
    </row>
    <row r="953" spans="1:10" ht="15.75" customHeight="1">
      <c r="A953" s="24"/>
      <c r="B953" s="34"/>
      <c r="J953" s="58"/>
    </row>
    <row r="954" spans="1:10" ht="15.75" customHeight="1">
      <c r="A954" s="24"/>
      <c r="B954" s="34"/>
      <c r="J954" s="58"/>
    </row>
    <row r="955" spans="1:10" ht="15.75" customHeight="1">
      <c r="A955" s="24"/>
      <c r="B955" s="34"/>
      <c r="J955" s="58"/>
    </row>
    <row r="956" spans="1:10" ht="15.75" customHeight="1">
      <c r="A956" s="24"/>
      <c r="B956" s="34"/>
      <c r="J956" s="58"/>
    </row>
    <row r="957" spans="1:10" ht="15.75" customHeight="1">
      <c r="A957" s="24"/>
      <c r="B957" s="34"/>
      <c r="J957" s="58"/>
    </row>
    <row r="958" spans="1:10" ht="15.75" customHeight="1">
      <c r="A958" s="24"/>
      <c r="B958" s="34"/>
      <c r="J958" s="58"/>
    </row>
    <row r="959" spans="1:10" ht="15.75" customHeight="1">
      <c r="A959" s="24"/>
      <c r="B959" s="34"/>
      <c r="J959" s="58"/>
    </row>
    <row r="960" spans="1:10" ht="15.75" customHeight="1">
      <c r="A960" s="24"/>
      <c r="B960" s="34"/>
      <c r="J960" s="58"/>
    </row>
    <row r="961" spans="1:10" ht="15.75" customHeight="1">
      <c r="A961" s="24"/>
      <c r="B961" s="34"/>
      <c r="J961" s="58"/>
    </row>
    <row r="962" spans="1:10" ht="15.75" customHeight="1">
      <c r="A962" s="24"/>
      <c r="B962" s="34"/>
      <c r="J962" s="58"/>
    </row>
    <row r="963" spans="1:10" ht="15.75" customHeight="1">
      <c r="A963" s="24"/>
      <c r="B963" s="34"/>
      <c r="J963" s="58"/>
    </row>
    <row r="964" spans="1:10" ht="15.75" customHeight="1">
      <c r="A964" s="24"/>
      <c r="B964" s="34"/>
      <c r="J964" s="58"/>
    </row>
    <row r="965" spans="1:10" ht="15.75" customHeight="1">
      <c r="A965" s="24"/>
      <c r="B965" s="34"/>
      <c r="J965" s="58"/>
    </row>
    <row r="966" spans="1:10" ht="15.75" customHeight="1">
      <c r="A966" s="24"/>
      <c r="B966" s="34"/>
      <c r="J966" s="58"/>
    </row>
    <row r="967" spans="1:10" ht="15.75" customHeight="1">
      <c r="A967" s="24"/>
      <c r="B967" s="34"/>
      <c r="J967" s="58"/>
    </row>
    <row r="968" spans="1:10" ht="15.75" customHeight="1">
      <c r="A968" s="24"/>
      <c r="B968" s="34"/>
      <c r="J968" s="58"/>
    </row>
    <row r="969" spans="1:10" ht="15.75" customHeight="1">
      <c r="A969" s="24"/>
      <c r="B969" s="34"/>
      <c r="J969" s="58"/>
    </row>
    <row r="970" spans="1:10" ht="15.75" customHeight="1">
      <c r="A970" s="24"/>
      <c r="B970" s="34"/>
      <c r="J970" s="58"/>
    </row>
    <row r="971" spans="1:10" ht="15.75" customHeight="1">
      <c r="A971" s="24"/>
      <c r="B971" s="34"/>
      <c r="J971" s="58"/>
    </row>
    <row r="972" spans="1:10" ht="15.75" customHeight="1">
      <c r="A972" s="24"/>
      <c r="B972" s="34"/>
      <c r="J972" s="58"/>
    </row>
    <row r="973" spans="1:10" ht="15.75" customHeight="1">
      <c r="A973" s="24"/>
      <c r="B973" s="34"/>
      <c r="J973" s="58"/>
    </row>
    <row r="974" spans="1:10" ht="15.75" customHeight="1">
      <c r="A974" s="24"/>
      <c r="B974" s="34"/>
      <c r="J974" s="58"/>
    </row>
    <row r="975" spans="1:10" ht="15.75" customHeight="1">
      <c r="A975" s="24"/>
      <c r="B975" s="34"/>
      <c r="J975" s="58"/>
    </row>
    <row r="976" spans="1:10" ht="15.75" customHeight="1">
      <c r="A976" s="24"/>
      <c r="B976" s="34"/>
      <c r="J976" s="58"/>
    </row>
    <row r="977" spans="1:10" ht="15.75" customHeight="1">
      <c r="A977" s="24"/>
      <c r="B977" s="34"/>
      <c r="J977" s="58"/>
    </row>
    <row r="978" spans="1:10" ht="15.75" customHeight="1">
      <c r="A978" s="24"/>
      <c r="B978" s="34"/>
      <c r="J978" s="58"/>
    </row>
    <row r="979" spans="1:10" ht="15.75" customHeight="1">
      <c r="A979" s="24"/>
      <c r="B979" s="34"/>
      <c r="J979" s="58"/>
    </row>
    <row r="980" spans="1:10" ht="15.75" customHeight="1">
      <c r="A980" s="24"/>
      <c r="B980" s="34"/>
      <c r="J980" s="58"/>
    </row>
    <row r="981" spans="1:10" ht="15.75" customHeight="1">
      <c r="A981" s="24"/>
      <c r="B981" s="34"/>
      <c r="J981" s="58"/>
    </row>
    <row r="982" spans="1:10" ht="15.75" customHeight="1">
      <c r="A982" s="24"/>
      <c r="B982" s="34"/>
      <c r="J982" s="58"/>
    </row>
    <row r="983" spans="1:10" ht="15.75" customHeight="1">
      <c r="A983" s="24"/>
      <c r="B983" s="34"/>
      <c r="J983" s="58"/>
    </row>
    <row r="984" spans="1:10" ht="15.75" customHeight="1">
      <c r="A984" s="24"/>
      <c r="B984" s="34"/>
      <c r="J984" s="58"/>
    </row>
    <row r="985" spans="1:10" ht="15.75" customHeight="1">
      <c r="A985" s="24"/>
      <c r="B985" s="34"/>
      <c r="J985" s="58"/>
    </row>
    <row r="986" spans="1:10" ht="15.75" customHeight="1">
      <c r="A986" s="24"/>
      <c r="B986" s="34"/>
      <c r="J986" s="58"/>
    </row>
    <row r="987" spans="1:10" ht="15.75" customHeight="1">
      <c r="A987" s="24"/>
      <c r="B987" s="34"/>
      <c r="J987" s="58"/>
    </row>
    <row r="988" spans="1:10" ht="15.75" customHeight="1">
      <c r="A988" s="24"/>
      <c r="B988" s="34"/>
      <c r="J988" s="58"/>
    </row>
    <row r="989" spans="1:10" ht="15.75" customHeight="1">
      <c r="A989" s="24"/>
      <c r="B989" s="34"/>
      <c r="J989" s="58"/>
    </row>
    <row r="990" spans="1:10" ht="15.75" customHeight="1">
      <c r="A990" s="24"/>
      <c r="B990" s="34"/>
      <c r="J990" s="58"/>
    </row>
    <row r="991" spans="1:10" ht="15.75" customHeight="1">
      <c r="A991" s="24"/>
      <c r="B991" s="34"/>
      <c r="J991" s="58"/>
    </row>
    <row r="992" spans="1:10" ht="15.75" customHeight="1">
      <c r="A992" s="24"/>
      <c r="B992" s="34"/>
      <c r="J992" s="58"/>
    </row>
    <row r="993" spans="1:10" ht="15.75" customHeight="1">
      <c r="A993" s="24"/>
      <c r="B993" s="34"/>
      <c r="J993" s="58"/>
    </row>
    <row r="994" spans="1:10" ht="15.75" customHeight="1">
      <c r="A994" s="24"/>
      <c r="B994" s="34"/>
      <c r="J994" s="58"/>
    </row>
    <row r="995" spans="1:10" ht="15.75" customHeight="1">
      <c r="A995" s="24"/>
      <c r="B995" s="34"/>
      <c r="J995" s="58"/>
    </row>
    <row r="996" spans="1:10" ht="15.75" customHeight="1">
      <c r="A996" s="24"/>
      <c r="B996" s="34"/>
      <c r="J996" s="58"/>
    </row>
    <row r="997" spans="1:10" ht="15.75" customHeight="1">
      <c r="A997" s="24"/>
      <c r="B997" s="34"/>
      <c r="J997" s="58"/>
    </row>
    <row r="998" spans="1:10" ht="15.75" customHeight="1">
      <c r="A998" s="24"/>
      <c r="B998" s="34"/>
      <c r="J998" s="58"/>
    </row>
    <row r="999" spans="1:10" ht="15.75" customHeight="1">
      <c r="A999" s="24"/>
      <c r="B999" s="34"/>
      <c r="J999" s="58"/>
    </row>
    <row r="1000" spans="1:10" ht="15.75" customHeight="1">
      <c r="A1000" s="24"/>
      <c r="B1000" s="34"/>
      <c r="J1000" s="58"/>
    </row>
    <row r="1001" spans="1:10" ht="15.75" customHeight="1">
      <c r="A1001" s="24"/>
      <c r="B1001" s="34"/>
      <c r="J1001" s="58"/>
    </row>
    <row r="1002" spans="1:10" ht="15.75" customHeight="1">
      <c r="A1002" s="24"/>
      <c r="B1002" s="34"/>
      <c r="J1002" s="58"/>
    </row>
    <row r="1003" spans="1:10" ht="15.75" customHeight="1">
      <c r="A1003" s="24"/>
      <c r="B1003" s="34"/>
      <c r="J1003" s="58"/>
    </row>
    <row r="1004" spans="1:10" ht="15.75" customHeight="1">
      <c r="A1004" s="24"/>
      <c r="B1004" s="34"/>
      <c r="J1004" s="58"/>
    </row>
    <row r="1005" spans="1:10" ht="15.75" customHeight="1">
      <c r="A1005" s="24"/>
      <c r="B1005" s="34"/>
      <c r="J1005" s="58"/>
    </row>
    <row r="1006" spans="1:10" ht="15.75" customHeight="1">
      <c r="A1006" s="24"/>
      <c r="B1006" s="34"/>
      <c r="J1006" s="58"/>
    </row>
    <row r="1007" spans="1:10" ht="15.75" customHeight="1">
      <c r="A1007" s="24"/>
      <c r="B1007" s="34"/>
      <c r="J1007" s="58"/>
    </row>
    <row r="1008" spans="1:10" ht="15.75" customHeight="1">
      <c r="A1008" s="24"/>
      <c r="B1008" s="34"/>
      <c r="J1008" s="58"/>
    </row>
    <row r="1009" spans="1:10" ht="15.75" customHeight="1">
      <c r="A1009" s="24"/>
      <c r="B1009" s="34"/>
      <c r="J1009" s="58"/>
    </row>
    <row r="1010" spans="1:10" ht="15.75" customHeight="1">
      <c r="A1010" s="24"/>
      <c r="B1010" s="34"/>
      <c r="J1010" s="58"/>
    </row>
    <row r="1011" spans="1:10" ht="15.75" customHeight="1">
      <c r="A1011" s="24"/>
      <c r="B1011" s="34"/>
      <c r="J1011" s="58"/>
    </row>
    <row r="1012" spans="1:10" ht="15.75" customHeight="1">
      <c r="A1012" s="24"/>
      <c r="B1012" s="34"/>
      <c r="J1012" s="58"/>
    </row>
    <row r="1013" spans="1:10" ht="15.75" customHeight="1">
      <c r="A1013" s="24"/>
      <c r="B1013" s="34"/>
      <c r="J1013" s="58"/>
    </row>
    <row r="1014" spans="1:10" ht="15.75" customHeight="1">
      <c r="A1014" s="24"/>
      <c r="B1014" s="34"/>
      <c r="J1014" s="58"/>
    </row>
    <row r="1015" spans="1:10" ht="15.75" customHeight="1">
      <c r="A1015" s="24"/>
      <c r="B1015" s="34"/>
      <c r="J1015" s="58"/>
    </row>
    <row r="1016" spans="1:10" ht="15.75" customHeight="1">
      <c r="A1016" s="24"/>
      <c r="B1016" s="34"/>
      <c r="J1016" s="58"/>
    </row>
    <row r="1017" spans="1:10" ht="15.75" customHeight="1">
      <c r="A1017" s="24"/>
      <c r="B1017" s="34"/>
      <c r="J1017" s="58"/>
    </row>
    <row r="1018" spans="1:10" ht="15.75" customHeight="1">
      <c r="A1018" s="24"/>
      <c r="B1018" s="34"/>
      <c r="J1018" s="58"/>
    </row>
    <row r="1019" spans="1:10" ht="15.75" customHeight="1">
      <c r="A1019" s="24"/>
      <c r="B1019" s="34"/>
      <c r="J1019" s="58"/>
    </row>
    <row r="1020" spans="1:10" ht="15.75" customHeight="1">
      <c r="A1020" s="24"/>
      <c r="B1020" s="34"/>
      <c r="J1020" s="58"/>
    </row>
    <row r="1021" spans="1:10" ht="15.75" customHeight="1">
      <c r="A1021" s="24"/>
      <c r="B1021" s="34"/>
      <c r="J1021" s="58"/>
    </row>
    <row r="1022" spans="1:10" ht="15.75" customHeight="1">
      <c r="A1022" s="24"/>
      <c r="B1022" s="34"/>
      <c r="J1022" s="58"/>
    </row>
    <row r="1023" spans="1:10" ht="15.75" customHeight="1">
      <c r="A1023" s="24"/>
      <c r="B1023" s="34"/>
      <c r="J1023" s="58"/>
    </row>
    <row r="1024" spans="1:10" ht="15.75" customHeight="1">
      <c r="A1024" s="24"/>
      <c r="B1024" s="34"/>
      <c r="J1024" s="58"/>
    </row>
    <row r="1025" spans="1:10" ht="15.75" customHeight="1">
      <c r="A1025" s="24"/>
      <c r="B1025" s="34"/>
      <c r="J1025" s="58"/>
    </row>
    <row r="1026" spans="1:10" ht="15.75" customHeight="1">
      <c r="A1026" s="24"/>
      <c r="B1026" s="34"/>
      <c r="J1026" s="58"/>
    </row>
    <row r="1027" spans="1:10" ht="15.75" customHeight="1">
      <c r="A1027" s="24"/>
      <c r="B1027" s="34"/>
      <c r="J1027" s="58"/>
    </row>
    <row r="1028" spans="1:10" ht="15.75" customHeight="1">
      <c r="A1028" s="24"/>
      <c r="B1028" s="34"/>
      <c r="J1028" s="58"/>
    </row>
    <row r="1029" spans="1:10" ht="15.75" customHeight="1">
      <c r="A1029" s="24"/>
      <c r="B1029" s="34"/>
      <c r="J1029" s="58"/>
    </row>
    <row r="1030" spans="1:10" ht="15.75" customHeight="1">
      <c r="A1030" s="24"/>
      <c r="B1030" s="34"/>
      <c r="J1030" s="58"/>
    </row>
    <row r="1031" spans="1:10" ht="15.75" customHeight="1">
      <c r="A1031" s="24"/>
      <c r="B1031" s="34"/>
      <c r="J1031" s="58"/>
    </row>
    <row r="1032" spans="1:10" ht="15.75" customHeight="1">
      <c r="A1032" s="24"/>
      <c r="B1032" s="34"/>
      <c r="J1032" s="58"/>
    </row>
    <row r="1033" spans="1:10" ht="15.75" customHeight="1">
      <c r="A1033" s="24"/>
      <c r="B1033" s="34"/>
      <c r="J1033" s="58"/>
    </row>
    <row r="1034" spans="1:10" ht="15.75" customHeight="1">
      <c r="A1034" s="24"/>
      <c r="B1034" s="34"/>
      <c r="J1034" s="58"/>
    </row>
    <row r="1035" spans="1:10" ht="15.75" customHeight="1">
      <c r="A1035" s="24"/>
      <c r="B1035" s="34"/>
      <c r="J1035" s="58"/>
    </row>
    <row r="1036" spans="1:10" ht="15.75" customHeight="1">
      <c r="A1036" s="24"/>
      <c r="B1036" s="34"/>
      <c r="J1036" s="58"/>
    </row>
    <row r="1037" spans="1:10" ht="15.75" customHeight="1">
      <c r="A1037" s="24"/>
      <c r="B1037" s="34"/>
      <c r="J1037" s="58"/>
    </row>
    <row r="1038" spans="1:10" ht="15.75" customHeight="1">
      <c r="A1038" s="24"/>
      <c r="B1038" s="34"/>
      <c r="J1038" s="58"/>
    </row>
    <row r="1039" spans="1:10" ht="15.75" customHeight="1">
      <c r="A1039" s="24"/>
      <c r="B1039" s="34"/>
      <c r="J1039" s="58"/>
    </row>
    <row r="1040" spans="1:10" ht="15.75" customHeight="1">
      <c r="A1040" s="24"/>
      <c r="B1040" s="34"/>
      <c r="J1040" s="58"/>
    </row>
    <row r="1041" spans="1:10" ht="15.75" customHeight="1">
      <c r="A1041" s="24"/>
      <c r="B1041" s="34"/>
      <c r="J1041" s="58"/>
    </row>
    <row r="1042" spans="1:10" ht="15.75" customHeight="1">
      <c r="A1042" s="24"/>
      <c r="B1042" s="34"/>
      <c r="J1042" s="58"/>
    </row>
    <row r="1043" spans="1:10" ht="15.75" customHeight="1">
      <c r="A1043" s="24"/>
      <c r="B1043" s="34"/>
      <c r="J1043" s="58"/>
    </row>
    <row r="1044" spans="1:10" ht="15.75" customHeight="1">
      <c r="A1044" s="24"/>
      <c r="B1044" s="34"/>
      <c r="J1044" s="58"/>
    </row>
    <row r="1045" spans="1:10" ht="15.75" customHeight="1">
      <c r="A1045" s="24"/>
      <c r="B1045" s="34"/>
      <c r="J1045" s="58"/>
    </row>
    <row r="1046" spans="1:10" ht="15.75" customHeight="1">
      <c r="A1046" s="24"/>
      <c r="B1046" s="34"/>
      <c r="J1046" s="58"/>
    </row>
    <row r="1047" spans="1:10" ht="15.75" customHeight="1">
      <c r="A1047" s="24"/>
      <c r="B1047" s="34"/>
      <c r="J1047" s="58"/>
    </row>
    <row r="1048" spans="1:10" ht="15.75" customHeight="1">
      <c r="A1048" s="24"/>
      <c r="B1048" s="34"/>
      <c r="J1048" s="58"/>
    </row>
    <row r="1049" spans="1:10" ht="15.75" customHeight="1">
      <c r="A1049" s="24"/>
      <c r="B1049" s="34"/>
      <c r="J1049" s="58"/>
    </row>
    <row r="1050" spans="1:10" ht="15.75" customHeight="1">
      <c r="A1050" s="24"/>
      <c r="B1050" s="34"/>
      <c r="J1050" s="58"/>
    </row>
    <row r="1051" spans="1:10" ht="15.75" customHeight="1">
      <c r="A1051" s="24"/>
      <c r="B1051" s="34"/>
      <c r="J1051" s="58"/>
    </row>
    <row r="1052" spans="1:10" ht="15.75" customHeight="1">
      <c r="A1052" s="24"/>
      <c r="B1052" s="34"/>
      <c r="J1052" s="58"/>
    </row>
    <row r="1053" spans="1:10" ht="15.75" customHeight="1">
      <c r="A1053" s="24"/>
      <c r="B1053" s="34"/>
      <c r="J1053" s="58"/>
    </row>
    <row r="1054" spans="1:10" ht="15.75" customHeight="1">
      <c r="A1054" s="24"/>
      <c r="B1054" s="34"/>
      <c r="J1054" s="58"/>
    </row>
    <row r="1055" spans="1:10" ht="15.75" customHeight="1">
      <c r="A1055" s="24"/>
      <c r="B1055" s="34"/>
      <c r="J1055" s="58"/>
    </row>
    <row r="1056" spans="1:10" ht="15.75" customHeight="1">
      <c r="A1056" s="24"/>
      <c r="B1056" s="34"/>
      <c r="J1056" s="58"/>
    </row>
    <row r="1057" spans="1:10" ht="15.75" customHeight="1">
      <c r="A1057" s="24"/>
      <c r="B1057" s="34"/>
      <c r="J1057" s="58"/>
    </row>
    <row r="1058" spans="1:10" ht="15.75" customHeight="1">
      <c r="A1058" s="24"/>
      <c r="B1058" s="34"/>
      <c r="J1058" s="58"/>
    </row>
    <row r="1059" spans="1:10" ht="15.75" customHeight="1">
      <c r="A1059" s="24"/>
      <c r="B1059" s="34"/>
      <c r="J1059" s="58"/>
    </row>
    <row r="1060" spans="1:10" ht="15.75" customHeight="1">
      <c r="A1060" s="24"/>
      <c r="B1060" s="34"/>
      <c r="J1060" s="58"/>
    </row>
    <row r="1061" spans="1:10" ht="15.75" customHeight="1">
      <c r="A1061" s="24"/>
      <c r="B1061" s="34"/>
      <c r="J1061" s="58"/>
    </row>
    <row r="1062" spans="1:10" ht="15.75" customHeight="1">
      <c r="A1062" s="24"/>
      <c r="B1062" s="34"/>
      <c r="J1062" s="58"/>
    </row>
    <row r="1063" spans="1:10" ht="15.75" customHeight="1">
      <c r="A1063" s="24"/>
      <c r="B1063" s="34"/>
      <c r="J1063" s="58"/>
    </row>
    <row r="1064" spans="1:10" ht="15.75" customHeight="1">
      <c r="A1064" s="24"/>
      <c r="B1064" s="34"/>
      <c r="J1064" s="58"/>
    </row>
    <row r="1065" spans="1:10" ht="15.75" customHeight="1">
      <c r="A1065" s="24"/>
      <c r="B1065" s="34"/>
      <c r="J1065" s="58"/>
    </row>
    <row r="1066" spans="1:10" ht="15.75" customHeight="1">
      <c r="A1066" s="24"/>
      <c r="B1066" s="34"/>
      <c r="J1066" s="58"/>
    </row>
    <row r="1067" spans="1:10" ht="15.75" customHeight="1">
      <c r="A1067" s="24"/>
      <c r="B1067" s="34"/>
      <c r="J1067" s="58"/>
    </row>
    <row r="1068" spans="1:10" ht="15.75" customHeight="1">
      <c r="A1068" s="24"/>
      <c r="B1068" s="34"/>
      <c r="J1068" s="58"/>
    </row>
    <row r="1069" spans="1:10" ht="15.75" customHeight="1">
      <c r="A1069" s="24"/>
      <c r="B1069" s="34"/>
      <c r="J1069" s="58"/>
    </row>
    <row r="1070" spans="1:10" ht="15.75" customHeight="1">
      <c r="A1070" s="24"/>
      <c r="B1070" s="34"/>
      <c r="J1070" s="58"/>
    </row>
    <row r="1071" spans="1:10" ht="15.75" customHeight="1">
      <c r="A1071" s="24"/>
      <c r="B1071" s="34"/>
      <c r="J1071" s="58"/>
    </row>
    <row r="1072" spans="1:10" ht="15.75" customHeight="1">
      <c r="A1072" s="24"/>
      <c r="B1072" s="34"/>
      <c r="J1072" s="58"/>
    </row>
    <row r="1073" spans="1:10" ht="15.75" customHeight="1">
      <c r="A1073" s="24"/>
      <c r="B1073" s="34"/>
      <c r="J1073" s="58"/>
    </row>
    <row r="1074" spans="1:10" ht="15.75" customHeight="1">
      <c r="A1074" s="24"/>
      <c r="B1074" s="34"/>
      <c r="J1074" s="58"/>
    </row>
    <row r="1075" spans="1:10" ht="15.75" customHeight="1">
      <c r="A1075" s="24"/>
      <c r="B1075" s="34"/>
      <c r="J1075" s="58"/>
    </row>
    <row r="1076" spans="1:10" ht="15.75" customHeight="1">
      <c r="A1076" s="24"/>
      <c r="B1076" s="34"/>
      <c r="J1076" s="58"/>
    </row>
    <row r="1077" spans="1:10" ht="15.75" customHeight="1">
      <c r="A1077" s="24"/>
      <c r="B1077" s="34"/>
      <c r="J1077" s="58"/>
    </row>
    <row r="1078" spans="1:10" ht="15.75" customHeight="1">
      <c r="A1078" s="24"/>
      <c r="B1078" s="34"/>
      <c r="J1078" s="58"/>
    </row>
    <row r="1079" spans="1:10" ht="15.75" customHeight="1">
      <c r="A1079" s="24"/>
      <c r="B1079" s="34"/>
      <c r="J1079" s="58"/>
    </row>
    <row r="1080" spans="1:10" ht="15.75" customHeight="1">
      <c r="A1080" s="24"/>
      <c r="B1080" s="34"/>
      <c r="J1080" s="58"/>
    </row>
    <row r="1081" spans="1:10" ht="15.75" customHeight="1">
      <c r="A1081" s="24"/>
      <c r="B1081" s="34"/>
      <c r="J1081" s="58"/>
    </row>
    <row r="1082" spans="1:10" ht="15.75" customHeight="1">
      <c r="A1082" s="24"/>
      <c r="B1082" s="34"/>
      <c r="J1082" s="58"/>
    </row>
    <row r="1083" spans="1:10" ht="15.75" customHeight="1">
      <c r="A1083" s="24"/>
      <c r="B1083" s="34"/>
      <c r="J1083" s="58"/>
    </row>
    <row r="1084" spans="1:10" ht="15.75" customHeight="1">
      <c r="A1084" s="24"/>
      <c r="B1084" s="34"/>
      <c r="J1084" s="58"/>
    </row>
    <row r="1085" spans="1:10" ht="15.75" customHeight="1">
      <c r="A1085" s="24"/>
      <c r="B1085" s="34"/>
      <c r="J1085" s="58"/>
    </row>
    <row r="1086" spans="1:10" ht="15.75" customHeight="1">
      <c r="A1086" s="24"/>
      <c r="B1086" s="34"/>
      <c r="J1086" s="58"/>
    </row>
    <row r="1087" spans="1:10" ht="15.75" customHeight="1">
      <c r="A1087" s="24"/>
      <c r="B1087" s="34"/>
      <c r="J1087" s="58"/>
    </row>
    <row r="1088" spans="1:10" ht="15.75" customHeight="1">
      <c r="A1088" s="24"/>
      <c r="B1088" s="34"/>
      <c r="J1088" s="58"/>
    </row>
    <row r="1089" spans="1:10" ht="15.75" customHeight="1">
      <c r="A1089" s="24"/>
      <c r="B1089" s="34"/>
      <c r="J1089" s="58"/>
    </row>
    <row r="1090" spans="1:10" ht="15.75" customHeight="1">
      <c r="A1090" s="24"/>
      <c r="B1090" s="34"/>
      <c r="J1090" s="58"/>
    </row>
    <row r="1091" spans="1:10" ht="15.75" customHeight="1">
      <c r="A1091" s="24"/>
      <c r="B1091" s="34"/>
      <c r="J1091" s="58"/>
    </row>
    <row r="1092" spans="1:10" ht="15.75" customHeight="1">
      <c r="A1092" s="24"/>
      <c r="B1092" s="34"/>
      <c r="J1092" s="58"/>
    </row>
    <row r="1093" spans="1:10" ht="15.75" customHeight="1">
      <c r="A1093" s="24"/>
      <c r="B1093" s="34"/>
      <c r="J1093" s="58"/>
    </row>
    <row r="1094" spans="1:10" ht="15.75" customHeight="1">
      <c r="A1094" s="24"/>
      <c r="B1094" s="34"/>
      <c r="J1094" s="58"/>
    </row>
    <row r="1095" spans="1:10" ht="15.75" customHeight="1">
      <c r="A1095" s="24"/>
      <c r="B1095" s="34"/>
      <c r="J1095" s="58"/>
    </row>
    <row r="1096" spans="1:10" ht="15.75" customHeight="1">
      <c r="A1096" s="24"/>
      <c r="B1096" s="34"/>
      <c r="J1096" s="58"/>
    </row>
    <row r="1097" spans="1:10" ht="15.75" customHeight="1">
      <c r="A1097" s="24"/>
      <c r="B1097" s="34"/>
      <c r="J1097" s="58"/>
    </row>
    <row r="1098" spans="1:10" ht="15.75" customHeight="1">
      <c r="A1098" s="24"/>
      <c r="B1098" s="34"/>
      <c r="J1098" s="58"/>
    </row>
    <row r="1099" spans="1:10" ht="15.75" customHeight="1">
      <c r="A1099" s="24"/>
      <c r="B1099" s="34"/>
      <c r="J1099" s="58"/>
    </row>
    <row r="1100" spans="1:10" ht="15.75" customHeight="1">
      <c r="A1100" s="24"/>
      <c r="B1100" s="34"/>
      <c r="J1100" s="58"/>
    </row>
    <row r="1101" spans="1:10" ht="15.75" customHeight="1">
      <c r="A1101" s="24"/>
      <c r="B1101" s="34"/>
      <c r="J1101" s="58"/>
    </row>
    <row r="1102" spans="1:10" ht="15.75" customHeight="1">
      <c r="A1102" s="24"/>
      <c r="B1102" s="34"/>
      <c r="J1102" s="58"/>
    </row>
    <row r="1103" spans="1:10" ht="15.75" customHeight="1">
      <c r="A1103" s="24"/>
      <c r="B1103" s="34"/>
      <c r="J1103" s="58"/>
    </row>
    <row r="1104" spans="1:10" ht="15.75" customHeight="1">
      <c r="A1104" s="24"/>
      <c r="B1104" s="34"/>
      <c r="J1104" s="58"/>
    </row>
    <row r="1105" spans="1:10" ht="15.75" customHeight="1">
      <c r="A1105" s="24"/>
      <c r="B1105" s="34"/>
      <c r="J1105" s="58"/>
    </row>
    <row r="1106" spans="1:10" ht="15.75" customHeight="1">
      <c r="A1106" s="24"/>
      <c r="B1106" s="34"/>
      <c r="J1106" s="58"/>
    </row>
    <row r="1107" spans="1:10" ht="15.75" customHeight="1">
      <c r="A1107" s="24"/>
      <c r="B1107" s="34"/>
      <c r="J1107" s="58"/>
    </row>
    <row r="1108" spans="1:10" ht="15.75" customHeight="1">
      <c r="A1108" s="24"/>
      <c r="B1108" s="34"/>
      <c r="J1108" s="58"/>
    </row>
    <row r="1109" spans="1:10" ht="15.75" customHeight="1">
      <c r="A1109" s="24"/>
      <c r="B1109" s="34"/>
      <c r="J1109" s="58"/>
    </row>
    <row r="1110" spans="1:10" ht="15.75" customHeight="1">
      <c r="A1110" s="24"/>
      <c r="B1110" s="34"/>
      <c r="J1110" s="58"/>
    </row>
    <row r="1111" spans="1:10" ht="15.75" customHeight="1">
      <c r="A1111" s="24"/>
      <c r="B1111" s="34"/>
      <c r="J1111" s="58"/>
    </row>
    <row r="1112" spans="1:10" ht="15.75" customHeight="1">
      <c r="A1112" s="24"/>
      <c r="B1112" s="34"/>
      <c r="J1112" s="58"/>
    </row>
    <row r="1113" spans="1:10" ht="15.75" customHeight="1">
      <c r="A1113" s="24"/>
      <c r="B1113" s="34"/>
      <c r="J1113" s="58"/>
    </row>
    <row r="1114" spans="1:10" ht="15.75" customHeight="1">
      <c r="A1114" s="24"/>
      <c r="B1114" s="34"/>
      <c r="J1114" s="58"/>
    </row>
    <row r="1115" spans="1:10" ht="15.75" customHeight="1">
      <c r="A1115" s="24"/>
      <c r="B1115" s="34"/>
      <c r="J1115" s="58"/>
    </row>
    <row r="1116" spans="1:10" ht="15.75" customHeight="1">
      <c r="A1116" s="24"/>
      <c r="B1116" s="34"/>
      <c r="J1116" s="58"/>
    </row>
    <row r="1117" spans="1:10" ht="15.75" customHeight="1">
      <c r="A1117" s="24"/>
      <c r="B1117" s="34"/>
      <c r="J1117" s="58"/>
    </row>
    <row r="1118" spans="1:10" ht="15.75" customHeight="1">
      <c r="A1118" s="24"/>
      <c r="B1118" s="34"/>
      <c r="J1118" s="58"/>
    </row>
    <row r="1119" spans="1:10" ht="15.75" customHeight="1">
      <c r="A1119" s="24"/>
      <c r="B1119" s="34"/>
      <c r="J1119" s="58"/>
    </row>
    <row r="1120" spans="1:10" ht="15.75" customHeight="1">
      <c r="A1120" s="24"/>
      <c r="B1120" s="34"/>
      <c r="J1120" s="58"/>
    </row>
    <row r="1121" spans="1:10" ht="15.75" customHeight="1">
      <c r="A1121" s="24"/>
      <c r="B1121" s="34"/>
      <c r="J1121" s="58"/>
    </row>
    <row r="1122" spans="1:10" ht="15.75" customHeight="1">
      <c r="A1122" s="24"/>
      <c r="B1122" s="34"/>
      <c r="J1122" s="58"/>
    </row>
    <row r="1123" spans="1:10" ht="15.75" customHeight="1">
      <c r="A1123" s="24"/>
      <c r="B1123" s="34"/>
      <c r="J1123" s="58"/>
    </row>
    <row r="1124" spans="1:10" ht="15.75" customHeight="1">
      <c r="A1124" s="24"/>
      <c r="B1124" s="34"/>
      <c r="J1124" s="58"/>
    </row>
    <row r="1125" spans="1:10" ht="15.75" customHeight="1">
      <c r="A1125" s="24"/>
      <c r="B1125" s="34"/>
      <c r="J1125" s="58"/>
    </row>
    <row r="1126" spans="1:10" ht="15.75" customHeight="1">
      <c r="A1126" s="24"/>
      <c r="B1126" s="34"/>
      <c r="J1126" s="58"/>
    </row>
    <row r="1127" spans="1:10" ht="15.75" customHeight="1">
      <c r="A1127" s="24"/>
      <c r="B1127" s="34"/>
      <c r="J1127" s="58"/>
    </row>
    <row r="1128" spans="1:10" ht="15.75" customHeight="1">
      <c r="A1128" s="24"/>
      <c r="B1128" s="34"/>
      <c r="J1128" s="58"/>
    </row>
    <row r="1129" spans="1:10" ht="15.75" customHeight="1">
      <c r="A1129" s="24"/>
      <c r="B1129" s="34"/>
      <c r="J1129" s="58"/>
    </row>
    <row r="1130" spans="1:10" ht="15.75" customHeight="1">
      <c r="A1130" s="24"/>
      <c r="B1130" s="34"/>
      <c r="J1130" s="58"/>
    </row>
    <row r="1131" spans="1:10" ht="15.75" customHeight="1">
      <c r="A1131" s="24"/>
      <c r="B1131" s="34"/>
      <c r="J1131" s="58"/>
    </row>
    <row r="1132" spans="1:10" ht="15.75" customHeight="1">
      <c r="A1132" s="24"/>
      <c r="B1132" s="34"/>
      <c r="J1132" s="58"/>
    </row>
    <row r="1133" spans="1:10" ht="15.75" customHeight="1">
      <c r="A1133" s="24"/>
      <c r="B1133" s="34"/>
      <c r="J1133" s="58"/>
    </row>
    <row r="1134" spans="1:10" ht="15.75" customHeight="1">
      <c r="A1134" s="24"/>
      <c r="B1134" s="34"/>
      <c r="J1134" s="58"/>
    </row>
    <row r="1135" spans="1:10" ht="15.75" customHeight="1">
      <c r="A1135" s="24"/>
      <c r="B1135" s="34"/>
      <c r="J1135" s="58"/>
    </row>
    <row r="1136" spans="1:10" ht="15.75" customHeight="1">
      <c r="A1136" s="24"/>
      <c r="B1136" s="34"/>
      <c r="J1136" s="58"/>
    </row>
    <row r="1137" spans="1:10" ht="15.75" customHeight="1">
      <c r="A1137" s="24"/>
      <c r="B1137" s="34"/>
      <c r="J1137" s="58"/>
    </row>
    <row r="1138" spans="1:10" ht="15.75" customHeight="1">
      <c r="A1138" s="24"/>
      <c r="B1138" s="34"/>
      <c r="J1138" s="58"/>
    </row>
    <row r="1139" spans="1:10" ht="15.75" customHeight="1">
      <c r="A1139" s="24"/>
      <c r="B1139" s="34"/>
      <c r="J1139" s="58"/>
    </row>
    <row r="1140" spans="1:10" ht="15.75" customHeight="1">
      <c r="A1140" s="24"/>
      <c r="B1140" s="34"/>
      <c r="J1140" s="58"/>
    </row>
    <row r="1141" spans="1:10" ht="15.75" customHeight="1">
      <c r="A1141" s="24"/>
      <c r="B1141" s="34"/>
      <c r="J1141" s="58"/>
    </row>
    <row r="1142" spans="1:10" ht="15.75" customHeight="1">
      <c r="A1142" s="24"/>
      <c r="B1142" s="34"/>
      <c r="J1142" s="58"/>
    </row>
    <row r="1143" spans="1:10" ht="15.75" customHeight="1">
      <c r="A1143" s="24"/>
      <c r="B1143" s="34"/>
      <c r="J1143" s="58"/>
    </row>
    <row r="1144" spans="1:10" ht="15.75" customHeight="1">
      <c r="A1144" s="24"/>
      <c r="B1144" s="34"/>
      <c r="J1144" s="58"/>
    </row>
    <row r="1145" spans="1:10" ht="15.75" customHeight="1">
      <c r="A1145" s="24"/>
      <c r="B1145" s="34"/>
      <c r="J1145" s="58"/>
    </row>
    <row r="1146" spans="1:10" ht="15.75" customHeight="1">
      <c r="A1146" s="24"/>
      <c r="B1146" s="34"/>
      <c r="J1146" s="58"/>
    </row>
    <row r="1147" spans="1:10" ht="15.75" customHeight="1">
      <c r="A1147" s="24"/>
      <c r="B1147" s="34"/>
      <c r="J1147" s="58"/>
    </row>
    <row r="1148" spans="1:10" ht="15.75" customHeight="1">
      <c r="A1148" s="24"/>
      <c r="B1148" s="34"/>
      <c r="J1148" s="58"/>
    </row>
    <row r="1149" spans="1:10" ht="15.75" customHeight="1">
      <c r="A1149" s="24"/>
      <c r="B1149" s="34"/>
      <c r="J1149" s="58"/>
    </row>
    <row r="1150" spans="1:10" ht="15.75" customHeight="1">
      <c r="A1150" s="24"/>
      <c r="B1150" s="34"/>
      <c r="J1150" s="58"/>
    </row>
    <row r="1151" spans="1:10" ht="15.75" customHeight="1">
      <c r="A1151" s="24"/>
      <c r="B1151" s="34"/>
      <c r="J1151" s="58"/>
    </row>
    <row r="1152" spans="1:10" ht="15.75" customHeight="1">
      <c r="A1152" s="24"/>
      <c r="B1152" s="34"/>
      <c r="J1152" s="58"/>
    </row>
    <row r="1153" spans="1:10" ht="15.75" customHeight="1">
      <c r="A1153" s="24"/>
      <c r="B1153" s="34"/>
      <c r="J1153" s="58"/>
    </row>
    <row r="1154" spans="1:10" ht="15.75" customHeight="1">
      <c r="A1154" s="24"/>
      <c r="B1154" s="34"/>
      <c r="J1154" s="58"/>
    </row>
    <row r="1155" spans="1:10" ht="15.75" customHeight="1">
      <c r="A1155" s="24"/>
      <c r="B1155" s="34"/>
      <c r="J1155" s="58"/>
    </row>
    <row r="1156" spans="1:10" ht="15.75" customHeight="1">
      <c r="A1156" s="24"/>
      <c r="B1156" s="34"/>
      <c r="J1156" s="58"/>
    </row>
    <row r="1157" spans="1:10" ht="15" customHeight="1">
      <c r="A1157" s="24"/>
      <c r="B1157" s="34"/>
      <c r="J1157" s="58"/>
    </row>
    <row r="1158" spans="1:10" ht="15" customHeight="1">
      <c r="A1158" s="24"/>
      <c r="B1158" s="34"/>
      <c r="J1158" s="58"/>
    </row>
    <row r="1159" spans="1:10" ht="15" customHeight="1">
      <c r="A1159" s="24"/>
      <c r="B1159" s="34"/>
      <c r="J1159" s="58"/>
    </row>
    <row r="1160" spans="1:10" ht="15" customHeight="1">
      <c r="A1160" s="24"/>
      <c r="B1160" s="34"/>
      <c r="J1160" s="58"/>
    </row>
    <row r="1161" spans="1:10" ht="15" customHeight="1">
      <c r="A1161" s="24"/>
      <c r="B1161" s="34"/>
      <c r="J1161" s="58"/>
    </row>
    <row r="1162" spans="1:10" ht="15" customHeight="1">
      <c r="A1162" s="24"/>
      <c r="B1162" s="34"/>
      <c r="J1162" s="58"/>
    </row>
    <row r="1163" spans="1:10" ht="15" customHeight="1">
      <c r="A1163" s="24"/>
      <c r="B1163" s="34"/>
      <c r="J1163" s="58"/>
    </row>
    <row r="1164" spans="1:10" ht="15" customHeight="1">
      <c r="A1164" s="24"/>
      <c r="B1164" s="34"/>
      <c r="J1164" s="58"/>
    </row>
    <row r="1165" spans="1:10" ht="15" customHeight="1">
      <c r="A1165" s="24"/>
      <c r="B1165" s="34"/>
      <c r="J1165" s="58"/>
    </row>
    <row r="1166" spans="1:10" ht="15" customHeight="1">
      <c r="A1166" s="24"/>
      <c r="B1166" s="34"/>
      <c r="J1166" s="58"/>
    </row>
    <row r="1167" spans="1:10" ht="15" customHeight="1">
      <c r="A1167" s="24"/>
      <c r="B1167" s="34"/>
      <c r="J1167" s="58"/>
    </row>
    <row r="1168" spans="1:10" ht="15" customHeight="1">
      <c r="A1168" s="24"/>
      <c r="B1168" s="34"/>
      <c r="J1168" s="58"/>
    </row>
    <row r="1169" spans="1:10" ht="15" customHeight="1">
      <c r="A1169" s="24"/>
      <c r="B1169" s="34"/>
      <c r="J1169" s="58"/>
    </row>
    <row r="1170" spans="1:10" ht="15" customHeight="1">
      <c r="A1170" s="24"/>
      <c r="B1170" s="34"/>
      <c r="J1170" s="58"/>
    </row>
    <row r="1171" spans="1:10" ht="15" customHeight="1">
      <c r="A1171" s="24"/>
      <c r="B1171" s="34"/>
      <c r="J1171" s="58"/>
    </row>
    <row r="1172" spans="1:10" ht="15" customHeight="1">
      <c r="A1172" s="24"/>
      <c r="B1172" s="34"/>
      <c r="J1172" s="58"/>
    </row>
    <row r="1173" spans="1:10" ht="15" customHeight="1">
      <c r="A1173" s="24"/>
      <c r="B1173" s="34"/>
      <c r="J1173" s="58"/>
    </row>
    <row r="1174" spans="1:10" ht="15" customHeight="1">
      <c r="A1174" s="24"/>
      <c r="B1174" s="34"/>
      <c r="J1174" s="58"/>
    </row>
    <row r="1175" spans="1:10" ht="15" customHeight="1">
      <c r="A1175" s="24"/>
      <c r="B1175" s="34"/>
      <c r="J1175" s="58"/>
    </row>
    <row r="1176" spans="1:10" ht="15" customHeight="1">
      <c r="A1176" s="24"/>
      <c r="B1176" s="34"/>
      <c r="J1176" s="58"/>
    </row>
    <row r="1177" spans="1:10" ht="15" customHeight="1">
      <c r="A1177" s="24"/>
      <c r="B1177" s="34"/>
      <c r="J1177" s="58"/>
    </row>
    <row r="1178" spans="1:10" ht="15" customHeight="1">
      <c r="A1178" s="24"/>
      <c r="B1178" s="34"/>
      <c r="J1178" s="58"/>
    </row>
    <row r="1179" spans="1:10" ht="15" customHeight="1">
      <c r="A1179" s="24"/>
      <c r="B1179" s="34"/>
      <c r="J1179" s="58"/>
    </row>
    <row r="1180" spans="1:10" ht="15" customHeight="1">
      <c r="A1180" s="24"/>
      <c r="B1180" s="34"/>
      <c r="J1180" s="58"/>
    </row>
    <row r="1181" spans="1:10" ht="15" customHeight="1">
      <c r="A1181" s="24"/>
      <c r="B1181" s="34"/>
      <c r="J1181" s="58"/>
    </row>
    <row r="1182" spans="1:10" ht="15" customHeight="1">
      <c r="A1182" s="24"/>
      <c r="B1182" s="34"/>
      <c r="J1182" s="58"/>
    </row>
    <row r="1183" spans="1:10" ht="15" customHeight="1">
      <c r="A1183" s="24"/>
      <c r="B1183" s="34"/>
      <c r="J1183" s="58"/>
    </row>
    <row r="1184" spans="1:10" ht="15" customHeight="1">
      <c r="A1184" s="24"/>
      <c r="B1184" s="34"/>
      <c r="J1184" s="58"/>
    </row>
    <row r="1185" spans="1:10" ht="15" customHeight="1">
      <c r="A1185" s="24"/>
      <c r="B1185" s="34"/>
      <c r="J1185" s="58"/>
    </row>
    <row r="1186" spans="1:10" ht="15" customHeight="1">
      <c r="A1186" s="24"/>
      <c r="B1186" s="34"/>
      <c r="J1186" s="58"/>
    </row>
    <row r="1187" spans="1:10" ht="15" customHeight="1">
      <c r="A1187" s="24"/>
      <c r="B1187" s="34"/>
      <c r="J1187" s="58"/>
    </row>
    <row r="1188" spans="1:10" ht="15" customHeight="1">
      <c r="A1188" s="24"/>
      <c r="B1188" s="34"/>
      <c r="J1188" s="58"/>
    </row>
    <row r="1189" spans="1:10" ht="15" customHeight="1">
      <c r="A1189" s="24"/>
      <c r="B1189" s="34"/>
      <c r="J1189" s="58"/>
    </row>
    <row r="1190" spans="1:10" ht="15" customHeight="1">
      <c r="A1190" s="24"/>
      <c r="B1190" s="34"/>
      <c r="J1190" s="58"/>
    </row>
    <row r="1191" spans="1:10" ht="15" customHeight="1">
      <c r="A1191" s="24"/>
      <c r="B1191" s="34"/>
      <c r="J1191" s="58"/>
    </row>
    <row r="1192" spans="1:10" ht="15" customHeight="1">
      <c r="A1192" s="24"/>
      <c r="B1192" s="34"/>
      <c r="J1192" s="58"/>
    </row>
    <row r="1193" spans="1:10" ht="15" customHeight="1">
      <c r="A1193" s="24"/>
      <c r="B1193" s="34"/>
      <c r="J1193" s="58"/>
    </row>
    <row r="1194" spans="1:10" ht="15" customHeight="1">
      <c r="A1194" s="24"/>
      <c r="B1194" s="34"/>
      <c r="J1194" s="58"/>
    </row>
    <row r="1195" spans="1:10" ht="15" customHeight="1">
      <c r="A1195" s="24"/>
      <c r="B1195" s="34"/>
      <c r="J1195" s="58"/>
    </row>
    <row r="1196" spans="1:10" ht="15" customHeight="1">
      <c r="A1196" s="24"/>
      <c r="B1196" s="34"/>
      <c r="J1196" s="58"/>
    </row>
    <row r="1197" spans="1:10" ht="15" customHeight="1">
      <c r="A1197" s="24"/>
      <c r="B1197" s="34"/>
      <c r="J1197" s="58"/>
    </row>
    <row r="1198" spans="1:10" ht="15" customHeight="1">
      <c r="A1198" s="24"/>
      <c r="B1198" s="34"/>
      <c r="J1198" s="58"/>
    </row>
    <row r="1199" spans="1:10" ht="15" customHeight="1">
      <c r="A1199" s="24"/>
      <c r="B1199" s="34"/>
      <c r="J1199" s="58"/>
    </row>
    <row r="1200" spans="1:10" ht="15" customHeight="1">
      <c r="A1200" s="24"/>
      <c r="B1200" s="34"/>
      <c r="J1200" s="58"/>
    </row>
    <row r="1201" spans="1:10" ht="15" customHeight="1">
      <c r="A1201" s="24"/>
      <c r="B1201" s="34"/>
      <c r="J1201" s="58"/>
    </row>
    <row r="1202" spans="1:10" ht="15" customHeight="1">
      <c r="A1202" s="24"/>
      <c r="B1202" s="34"/>
      <c r="J1202" s="58"/>
    </row>
    <row r="1203" spans="1:10" ht="15" customHeight="1">
      <c r="A1203" s="24"/>
      <c r="B1203" s="34"/>
      <c r="J1203" s="58"/>
    </row>
    <row r="1204" spans="1:10" ht="15" customHeight="1">
      <c r="A1204" s="24"/>
      <c r="B1204" s="34"/>
      <c r="J1204" s="58"/>
    </row>
    <row r="1205" spans="1:10" ht="15" customHeight="1">
      <c r="A1205" s="24"/>
      <c r="B1205" s="34"/>
      <c r="J1205" s="58"/>
    </row>
    <row r="1206" spans="1:10" ht="15" customHeight="1">
      <c r="A1206" s="24"/>
      <c r="B1206" s="34"/>
      <c r="J1206" s="58"/>
    </row>
    <row r="1207" spans="1:10" ht="15" customHeight="1">
      <c r="A1207" s="24"/>
      <c r="B1207" s="34"/>
      <c r="J1207" s="58"/>
    </row>
    <row r="1208" spans="1:10" ht="15" customHeight="1">
      <c r="A1208" s="24"/>
      <c r="B1208" s="34"/>
      <c r="J1208" s="58"/>
    </row>
    <row r="1209" spans="1:10" ht="15" customHeight="1">
      <c r="A1209" s="24"/>
      <c r="B1209" s="34"/>
      <c r="J1209" s="58"/>
    </row>
    <row r="1210" spans="1:10" ht="15" customHeight="1">
      <c r="A1210" s="24"/>
      <c r="B1210" s="34"/>
      <c r="J1210" s="58"/>
    </row>
    <row r="1211" spans="1:10" ht="15" customHeight="1">
      <c r="A1211" s="24"/>
      <c r="B1211" s="34"/>
      <c r="J1211" s="58"/>
    </row>
    <row r="1212" spans="1:10" ht="15" customHeight="1">
      <c r="A1212" s="24"/>
      <c r="B1212" s="34"/>
      <c r="J1212" s="58"/>
    </row>
    <row r="1213" spans="1:10" ht="15" customHeight="1">
      <c r="A1213" s="24"/>
      <c r="B1213" s="34"/>
      <c r="J1213" s="58"/>
    </row>
    <row r="1214" spans="1:10" ht="15" customHeight="1">
      <c r="A1214" s="24"/>
      <c r="B1214" s="34"/>
      <c r="J1214" s="58"/>
    </row>
    <row r="1215" spans="1:10" ht="15" customHeight="1">
      <c r="A1215" s="24"/>
      <c r="B1215" s="34"/>
      <c r="J1215" s="58"/>
    </row>
    <row r="1216" spans="1:10" ht="15" customHeight="1">
      <c r="A1216" s="24"/>
      <c r="B1216" s="34"/>
      <c r="J1216" s="58"/>
    </row>
    <row r="1217" spans="1:10" ht="15" customHeight="1">
      <c r="A1217" s="24"/>
      <c r="B1217" s="34"/>
      <c r="J1217" s="58"/>
    </row>
    <row r="1218" spans="1:10" ht="15" customHeight="1">
      <c r="A1218" s="24"/>
      <c r="B1218" s="34"/>
      <c r="J1218" s="58"/>
    </row>
    <row r="1219" spans="1:10" ht="15" customHeight="1">
      <c r="A1219" s="24"/>
      <c r="B1219" s="34"/>
      <c r="J1219" s="58"/>
    </row>
    <row r="1220" spans="1:10" ht="15" customHeight="1">
      <c r="A1220" s="24"/>
      <c r="B1220" s="34"/>
      <c r="J1220" s="58"/>
    </row>
    <row r="1221" spans="1:10" ht="15" customHeight="1">
      <c r="A1221" s="24"/>
      <c r="B1221" s="34"/>
      <c r="J1221" s="58"/>
    </row>
    <row r="1222" spans="1:10" ht="15" customHeight="1">
      <c r="A1222" s="24"/>
      <c r="B1222" s="34"/>
      <c r="J1222" s="58"/>
    </row>
    <row r="1223" spans="1:10" ht="15" customHeight="1">
      <c r="A1223" s="24"/>
      <c r="B1223" s="34"/>
      <c r="J1223" s="58"/>
    </row>
    <row r="1224" spans="1:10" ht="15" customHeight="1">
      <c r="A1224" s="24"/>
      <c r="B1224" s="34"/>
      <c r="J1224" s="58"/>
    </row>
    <row r="1225" spans="1:10" ht="15" customHeight="1">
      <c r="A1225" s="24"/>
      <c r="B1225" s="34"/>
      <c r="J1225" s="58"/>
    </row>
    <row r="1226" spans="1:10" ht="15" customHeight="1">
      <c r="A1226" s="24"/>
      <c r="B1226" s="34"/>
      <c r="J1226" s="58"/>
    </row>
    <row r="1227" spans="1:10" ht="15" customHeight="1">
      <c r="A1227" s="24"/>
      <c r="B1227" s="34"/>
      <c r="J1227" s="58"/>
    </row>
    <row r="1228" spans="1:10" ht="15" customHeight="1">
      <c r="A1228" s="24"/>
      <c r="B1228" s="34"/>
      <c r="J1228" s="58"/>
    </row>
    <row r="1229" spans="1:10" ht="15" customHeight="1">
      <c r="A1229" s="24"/>
      <c r="B1229" s="34"/>
      <c r="J1229" s="58"/>
    </row>
    <row r="1230" spans="1:10" ht="15" customHeight="1">
      <c r="A1230" s="24"/>
      <c r="B1230" s="34"/>
      <c r="J1230" s="58"/>
    </row>
    <row r="1231" spans="1:10" ht="15" customHeight="1">
      <c r="A1231" s="24"/>
      <c r="B1231" s="34"/>
      <c r="J1231" s="58"/>
    </row>
    <row r="1232" spans="1:10" ht="15" customHeight="1">
      <c r="A1232" s="24"/>
      <c r="B1232" s="34"/>
      <c r="J1232" s="58"/>
    </row>
    <row r="1233" spans="1:10" ht="15" customHeight="1">
      <c r="A1233" s="24"/>
      <c r="B1233" s="34"/>
      <c r="J1233" s="58"/>
    </row>
    <row r="1234" spans="1:10" ht="15" customHeight="1">
      <c r="A1234" s="24"/>
      <c r="B1234" s="34"/>
      <c r="J1234" s="58"/>
    </row>
    <row r="1235" spans="1:10" ht="15" customHeight="1">
      <c r="A1235" s="24"/>
      <c r="B1235" s="34"/>
      <c r="J1235" s="58"/>
    </row>
    <row r="1236" spans="1:10" ht="15" customHeight="1">
      <c r="A1236" s="24"/>
      <c r="B1236" s="34"/>
      <c r="J1236" s="58"/>
    </row>
    <row r="1237" spans="1:10" ht="15" customHeight="1">
      <c r="A1237" s="24"/>
      <c r="B1237" s="34"/>
      <c r="J1237" s="58"/>
    </row>
  </sheetData>
  <mergeCells count="96">
    <mergeCell ref="A18:H18"/>
    <mergeCell ref="A1:J1"/>
    <mergeCell ref="A2:J2"/>
    <mergeCell ref="A3:C3"/>
    <mergeCell ref="D3:J3"/>
    <mergeCell ref="A5:S5"/>
    <mergeCell ref="A6:S8"/>
    <mergeCell ref="A9:S9"/>
    <mergeCell ref="A4:J4"/>
    <mergeCell ref="A42:H42"/>
    <mergeCell ref="A43:J43"/>
    <mergeCell ref="A49:H49"/>
    <mergeCell ref="A50:J50"/>
    <mergeCell ref="A19:J19"/>
    <mergeCell ref="A29:H29"/>
    <mergeCell ref="A30:J30"/>
    <mergeCell ref="A31:J31"/>
    <mergeCell ref="A56:H56"/>
    <mergeCell ref="A57:H57"/>
    <mergeCell ref="A58:J58"/>
    <mergeCell ref="A59:J59"/>
    <mergeCell ref="A67:A75"/>
    <mergeCell ref="B67:B75"/>
    <mergeCell ref="A78:H78"/>
    <mergeCell ref="A79:J79"/>
    <mergeCell ref="A86:A89"/>
    <mergeCell ref="B86:B89"/>
    <mergeCell ref="A91:H91"/>
    <mergeCell ref="A92:J92"/>
    <mergeCell ref="A98:A102"/>
    <mergeCell ref="B98:B102"/>
    <mergeCell ref="B107:B110"/>
    <mergeCell ref="A109:A110"/>
    <mergeCell ref="A134:H134"/>
    <mergeCell ref="A135:J135"/>
    <mergeCell ref="A143:H143"/>
    <mergeCell ref="A144:J144"/>
    <mergeCell ref="A111:H111"/>
    <mergeCell ref="A112:J112"/>
    <mergeCell ref="A124:H124"/>
    <mergeCell ref="A125:J125"/>
    <mergeCell ref="A151:H151"/>
    <mergeCell ref="A152:H152"/>
    <mergeCell ref="A153:J153"/>
    <mergeCell ref="A154:J154"/>
    <mergeCell ref="A164:A167"/>
    <mergeCell ref="B164:B167"/>
    <mergeCell ref="C164:C167"/>
    <mergeCell ref="D164:D167"/>
    <mergeCell ref="E164:E167"/>
    <mergeCell ref="A171:J171"/>
    <mergeCell ref="F164:F167"/>
    <mergeCell ref="G164:G167"/>
    <mergeCell ref="H164:H167"/>
    <mergeCell ref="I164:I167"/>
    <mergeCell ref="J164:J167"/>
    <mergeCell ref="A191:J191"/>
    <mergeCell ref="A200:H200"/>
    <mergeCell ref="A201:J201"/>
    <mergeCell ref="A215:H215"/>
    <mergeCell ref="A174:H174"/>
    <mergeCell ref="A175:J175"/>
    <mergeCell ref="A188:H188"/>
    <mergeCell ref="A189:H189"/>
    <mergeCell ref="A190:J190"/>
    <mergeCell ref="A231:H231"/>
    <mergeCell ref="A232:J232"/>
    <mergeCell ref="A240:H240"/>
    <mergeCell ref="A241:J241"/>
    <mergeCell ref="A216:J217"/>
    <mergeCell ref="A221:A224"/>
    <mergeCell ref="B221:B224"/>
    <mergeCell ref="A226:A228"/>
    <mergeCell ref="B226:B228"/>
    <mergeCell ref="A287:H287"/>
    <mergeCell ref="A251:H251"/>
    <mergeCell ref="A252:J252"/>
    <mergeCell ref="B260:B263"/>
    <mergeCell ref="A265:H265"/>
    <mergeCell ref="A266:J266"/>
    <mergeCell ref="A274:H274"/>
    <mergeCell ref="A275:J275"/>
    <mergeCell ref="A339:H339"/>
    <mergeCell ref="A330:H330"/>
    <mergeCell ref="A331:J331"/>
    <mergeCell ref="B333:B334"/>
    <mergeCell ref="A335:H335"/>
    <mergeCell ref="A336:J336"/>
    <mergeCell ref="A310:H310"/>
    <mergeCell ref="A311:J311"/>
    <mergeCell ref="A312:J312"/>
    <mergeCell ref="A329:H329"/>
    <mergeCell ref="A288:J288"/>
    <mergeCell ref="A299:H299"/>
    <mergeCell ref="A300:J300"/>
    <mergeCell ref="A309:H309"/>
  </mergeCells>
  <hyperlinks>
    <hyperlink ref="K199" r:id="rId1" display="PROGRAMA CURSO" xr:uid="{00000000-0004-0000-0200-000000000000}"/>
    <hyperlink ref="K225" r:id="rId2" xr:uid="{00000000-0004-0000-0200-000001000000}"/>
    <hyperlink ref="K250" r:id="rId3" xr:uid="{00000000-0004-0000-0200-000002000000}"/>
    <hyperlink ref="K264" r:id="rId4" xr:uid="{00000000-0004-0000-0200-000003000000}"/>
    <hyperlink ref="K273" r:id="rId5" xr:uid="{00000000-0004-0000-0200-000004000000}"/>
    <hyperlink ref="K239" r:id="rId6" xr:uid="{00000000-0004-0000-0200-000005000000}"/>
    <hyperlink ref="K306" r:id="rId7" xr:uid="{00000000-0004-0000-0200-000006000000}"/>
  </hyperlinks>
  <pageMargins left="0.7" right="0.7" top="0.75" bottom="0.75" header="0.3" footer="0.3"/>
  <pageSetup orientation="portrait" horizontalDpi="0" verticalDpi="0"/>
  <drawing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235"/>
  <sheetViews>
    <sheetView topLeftCell="A15" zoomScale="80" zoomScaleNormal="80" workbookViewId="0">
      <selection activeCell="F18" sqref="F18"/>
    </sheetView>
  </sheetViews>
  <sheetFormatPr baseColWidth="10" defaultColWidth="12.09765625" defaultRowHeight="15" customHeight="1"/>
  <cols>
    <col min="1" max="1" width="8.09765625" style="1" customWidth="1"/>
    <col min="2" max="2" width="20" style="1" customWidth="1"/>
    <col min="3" max="3" width="59.69921875" style="1" customWidth="1"/>
    <col min="4" max="4" width="18.69921875" style="338" hidden="1" customWidth="1"/>
    <col min="5" max="5" width="7.09765625" style="1" customWidth="1"/>
    <col min="6" max="6" width="11.09765625" style="1" customWidth="1"/>
    <col min="7" max="7" width="9.69921875" style="1" customWidth="1"/>
    <col min="8" max="8" width="19" style="338" customWidth="1"/>
    <col min="9" max="9" width="21.09765625" style="338" customWidth="1"/>
    <col min="10" max="10" width="24.09765625" style="10" customWidth="1"/>
    <col min="11" max="11" width="20.09765625" style="10" hidden="1" customWidth="1"/>
    <col min="12" max="12" width="13.09765625" style="1" hidden="1" customWidth="1"/>
    <col min="13" max="13" width="49.09765625" style="1" hidden="1" customWidth="1"/>
    <col min="14" max="14" width="30" style="1" hidden="1" customWidth="1"/>
    <col min="15" max="19" width="12.09765625" style="1" hidden="1" customWidth="1"/>
    <col min="20" max="20" width="27.09765625" style="1" customWidth="1"/>
    <col min="21" max="16384" width="12.09765625" style="1"/>
  </cols>
  <sheetData>
    <row r="1" spans="1:19" ht="55.5" hidden="1" customHeight="1">
      <c r="A1" s="692" t="s">
        <v>0</v>
      </c>
      <c r="B1" s="812"/>
      <c r="C1" s="812"/>
      <c r="D1" s="812"/>
      <c r="E1" s="812"/>
      <c r="F1" s="812"/>
      <c r="G1" s="812"/>
      <c r="H1" s="812"/>
      <c r="I1" s="812"/>
      <c r="J1" s="813"/>
      <c r="K1" s="60" t="e">
        <f>K2-K24</f>
        <v>#VALUE!</v>
      </c>
    </row>
    <row r="2" spans="1:19" ht="70.5" hidden="1" customHeight="1">
      <c r="A2" s="695" t="s">
        <v>1</v>
      </c>
      <c r="B2" s="814"/>
      <c r="C2" s="814"/>
      <c r="D2" s="814"/>
      <c r="E2" s="814"/>
      <c r="F2" s="814"/>
      <c r="G2" s="814"/>
      <c r="H2" s="814"/>
      <c r="I2" s="814"/>
      <c r="J2" s="815"/>
      <c r="K2" s="60" t="e">
        <f>(K3-K11)</f>
        <v>#VALUE!</v>
      </c>
    </row>
    <row r="3" spans="1:19" ht="27.75" hidden="1" customHeight="1">
      <c r="A3" s="698" t="s">
        <v>2</v>
      </c>
      <c r="B3" s="858"/>
      <c r="C3" s="859"/>
      <c r="D3" s="699">
        <v>2450000000</v>
      </c>
      <c r="E3" s="700"/>
      <c r="F3" s="700"/>
      <c r="G3" s="700"/>
      <c r="H3" s="700"/>
      <c r="I3" s="700"/>
      <c r="J3" s="701"/>
      <c r="K3" s="59">
        <v>1450000000</v>
      </c>
    </row>
    <row r="4" spans="1:19" ht="27.75" customHeight="1">
      <c r="A4" s="862" t="s">
        <v>515</v>
      </c>
      <c r="B4" s="863"/>
      <c r="C4" s="863"/>
      <c r="D4" s="863"/>
      <c r="E4" s="863"/>
      <c r="F4" s="863"/>
      <c r="G4" s="863"/>
      <c r="H4" s="863"/>
      <c r="I4" s="863"/>
      <c r="J4" s="863"/>
      <c r="K4" s="59"/>
    </row>
    <row r="5" spans="1:19" ht="48.75" customHeight="1">
      <c r="A5" s="860" t="s">
        <v>3</v>
      </c>
      <c r="B5" s="861"/>
      <c r="C5" s="861"/>
      <c r="D5" s="861"/>
      <c r="E5" s="861"/>
      <c r="F5" s="861"/>
      <c r="G5" s="861"/>
      <c r="H5" s="861"/>
      <c r="I5" s="861"/>
      <c r="J5" s="861"/>
    </row>
    <row r="6" spans="1:19" ht="15" customHeight="1">
      <c r="A6" s="853"/>
      <c r="B6" s="853"/>
      <c r="C6" s="853"/>
      <c r="D6" s="853"/>
      <c r="E6" s="853"/>
      <c r="F6" s="853"/>
      <c r="G6" s="853"/>
      <c r="H6" s="853"/>
      <c r="I6" s="853"/>
      <c r="J6" s="853"/>
      <c r="K6" s="262"/>
      <c r="L6" s="262"/>
      <c r="M6" s="262"/>
      <c r="N6" s="262"/>
      <c r="O6" s="262"/>
      <c r="P6" s="262"/>
      <c r="Q6" s="262"/>
      <c r="R6" s="262"/>
      <c r="S6" s="262"/>
    </row>
    <row r="7" spans="1:19" ht="15" customHeight="1">
      <c r="A7" s="853"/>
      <c r="B7" s="853"/>
      <c r="C7" s="853"/>
      <c r="D7" s="853"/>
      <c r="E7" s="853"/>
      <c r="F7" s="853"/>
      <c r="G7" s="853"/>
      <c r="H7" s="853"/>
      <c r="I7" s="853"/>
      <c r="J7" s="853"/>
      <c r="K7" s="262"/>
      <c r="L7" s="262"/>
      <c r="M7" s="262"/>
      <c r="N7" s="262"/>
      <c r="O7" s="262"/>
      <c r="P7" s="262"/>
      <c r="Q7" s="262"/>
      <c r="R7" s="262"/>
      <c r="S7" s="262"/>
    </row>
    <row r="8" spans="1:19" ht="15" customHeight="1">
      <c r="A8" s="853"/>
      <c r="B8" s="853"/>
      <c r="C8" s="853"/>
      <c r="D8" s="853"/>
      <c r="E8" s="853"/>
      <c r="F8" s="853"/>
      <c r="G8" s="853"/>
      <c r="H8" s="853"/>
      <c r="I8" s="853"/>
      <c r="J8" s="853"/>
      <c r="K8" s="262"/>
      <c r="L8" s="262"/>
      <c r="M8" s="262"/>
      <c r="N8" s="262"/>
      <c r="O8" s="262"/>
      <c r="P8" s="262"/>
      <c r="Q8" s="262"/>
      <c r="R8" s="262"/>
      <c r="S8" s="262"/>
    </row>
    <row r="9" spans="1:19" ht="33.75" customHeight="1">
      <c r="A9" s="706" t="s">
        <v>4</v>
      </c>
      <c r="B9" s="707"/>
      <c r="C9" s="707"/>
      <c r="D9" s="707"/>
      <c r="E9" s="707"/>
      <c r="F9" s="707"/>
      <c r="G9" s="707"/>
      <c r="H9" s="707"/>
      <c r="I9" s="707"/>
      <c r="J9" s="708"/>
    </row>
    <row r="10" spans="1:19" ht="33.75" customHeight="1">
      <c r="A10" s="854" t="s">
        <v>516</v>
      </c>
      <c r="B10" s="855"/>
      <c r="C10" s="855"/>
      <c r="D10" s="855"/>
      <c r="E10" s="855"/>
      <c r="F10" s="855"/>
      <c r="G10" s="855"/>
      <c r="H10" s="855"/>
      <c r="I10" s="855"/>
      <c r="J10" s="856"/>
    </row>
    <row r="11" spans="1:19" ht="44.25" customHeight="1">
      <c r="A11" s="102" t="s">
        <v>7</v>
      </c>
      <c r="B11" s="103" t="s">
        <v>8</v>
      </c>
      <c r="C11" s="103" t="s">
        <v>9</v>
      </c>
      <c r="D11" s="351" t="s">
        <v>10</v>
      </c>
      <c r="E11" s="103" t="s">
        <v>11</v>
      </c>
      <c r="F11" s="103" t="s">
        <v>12</v>
      </c>
      <c r="G11" s="102" t="s">
        <v>13</v>
      </c>
      <c r="H11" s="339" t="s">
        <v>14</v>
      </c>
      <c r="I11" s="308" t="s">
        <v>15</v>
      </c>
      <c r="J11" s="104" t="s">
        <v>16</v>
      </c>
      <c r="K11" s="61" t="s">
        <v>17</v>
      </c>
      <c r="L11" s="98" t="s">
        <v>18</v>
      </c>
    </row>
    <row r="12" spans="1:19" ht="179.25" customHeight="1">
      <c r="A12" s="81">
        <v>1</v>
      </c>
      <c r="B12" s="82" t="s">
        <v>25</v>
      </c>
      <c r="C12" s="83" t="s">
        <v>26</v>
      </c>
      <c r="D12" s="352" t="s">
        <v>27</v>
      </c>
      <c r="E12" s="18">
        <v>2</v>
      </c>
      <c r="F12" s="36">
        <v>10</v>
      </c>
      <c r="G12" s="18" t="s">
        <v>28</v>
      </c>
      <c r="H12" s="221">
        <v>8817000</v>
      </c>
      <c r="I12" s="309">
        <f t="shared" ref="I12:I18" si="0">H12*F12*E12</f>
        <v>176340000</v>
      </c>
      <c r="J12" s="96">
        <f>+I12</f>
        <v>176340000</v>
      </c>
      <c r="K12" s="62"/>
    </row>
    <row r="13" spans="1:19" ht="184.8">
      <c r="A13" s="7">
        <v>2</v>
      </c>
      <c r="B13" s="79" t="s">
        <v>31</v>
      </c>
      <c r="C13" s="3" t="s">
        <v>32</v>
      </c>
      <c r="D13" s="220" t="s">
        <v>27</v>
      </c>
      <c r="E13" s="5">
        <v>2</v>
      </c>
      <c r="F13" s="4">
        <v>10</v>
      </c>
      <c r="G13" s="5" t="s">
        <v>28</v>
      </c>
      <c r="H13" s="197">
        <v>7688000</v>
      </c>
      <c r="I13" s="310">
        <f t="shared" si="0"/>
        <v>153760000</v>
      </c>
      <c r="J13" s="97">
        <f t="shared" ref="J13:J18" si="1">+I13</f>
        <v>153760000</v>
      </c>
      <c r="K13" s="62"/>
    </row>
    <row r="14" spans="1:19" ht="97.2" customHeight="1">
      <c r="A14" s="7">
        <v>3</v>
      </c>
      <c r="B14" s="79" t="s">
        <v>33</v>
      </c>
      <c r="C14" s="3" t="s">
        <v>34</v>
      </c>
      <c r="D14" s="220" t="s">
        <v>27</v>
      </c>
      <c r="E14" s="5">
        <v>4</v>
      </c>
      <c r="F14" s="4">
        <v>10</v>
      </c>
      <c r="G14" s="5" t="s">
        <v>28</v>
      </c>
      <c r="H14" s="197">
        <v>6500000</v>
      </c>
      <c r="I14" s="310">
        <f t="shared" si="0"/>
        <v>260000000</v>
      </c>
      <c r="J14" s="97">
        <v>260000000</v>
      </c>
      <c r="K14" s="62"/>
    </row>
    <row r="15" spans="1:19" ht="83.25" customHeight="1">
      <c r="A15" s="7">
        <v>4</v>
      </c>
      <c r="B15" s="79" t="s">
        <v>35</v>
      </c>
      <c r="C15" s="3" t="s">
        <v>36</v>
      </c>
      <c r="D15" s="220" t="s">
        <v>27</v>
      </c>
      <c r="E15" s="5">
        <v>2</v>
      </c>
      <c r="F15" s="4">
        <v>10</v>
      </c>
      <c r="G15" s="5" t="s">
        <v>37</v>
      </c>
      <c r="H15" s="197">
        <v>3100000</v>
      </c>
      <c r="I15" s="310">
        <f>H15*F15*E15</f>
        <v>62000000</v>
      </c>
      <c r="J15" s="97">
        <f t="shared" si="1"/>
        <v>62000000</v>
      </c>
      <c r="K15" s="62"/>
    </row>
    <row r="16" spans="1:19" ht="66">
      <c r="A16" s="2">
        <v>5</v>
      </c>
      <c r="B16" s="79" t="s">
        <v>38</v>
      </c>
      <c r="C16" s="3" t="s">
        <v>39</v>
      </c>
      <c r="D16" s="3" t="s">
        <v>27</v>
      </c>
      <c r="E16" s="5">
        <v>2</v>
      </c>
      <c r="F16" s="4">
        <v>10</v>
      </c>
      <c r="G16" s="5" t="s">
        <v>28</v>
      </c>
      <c r="H16" s="197">
        <v>5635000</v>
      </c>
      <c r="I16" s="310">
        <f t="shared" si="0"/>
        <v>112700000</v>
      </c>
      <c r="J16" s="97">
        <f t="shared" si="1"/>
        <v>112700000</v>
      </c>
      <c r="K16" s="62"/>
    </row>
    <row r="17" spans="1:13" ht="66">
      <c r="A17" s="26">
        <v>6</v>
      </c>
      <c r="B17" s="93" t="s">
        <v>40</v>
      </c>
      <c r="C17" s="109" t="s">
        <v>41</v>
      </c>
      <c r="D17" s="109" t="s">
        <v>42</v>
      </c>
      <c r="E17" s="17">
        <v>5</v>
      </c>
      <c r="F17" s="122">
        <v>10</v>
      </c>
      <c r="G17" s="17" t="s">
        <v>28</v>
      </c>
      <c r="H17" s="224">
        <v>2063000</v>
      </c>
      <c r="I17" s="311">
        <f t="shared" si="0"/>
        <v>103150000</v>
      </c>
      <c r="J17" s="124">
        <f>+I17</f>
        <v>103150000</v>
      </c>
      <c r="K17" s="62"/>
    </row>
    <row r="18" spans="1:13" s="11" customFormat="1" ht="92.4">
      <c r="A18" s="215">
        <v>7</v>
      </c>
      <c r="B18" s="216" t="s">
        <v>43</v>
      </c>
      <c r="C18" s="165" t="s">
        <v>44</v>
      </c>
      <c r="D18" s="45">
        <v>114</v>
      </c>
      <c r="E18" s="31">
        <v>2</v>
      </c>
      <c r="F18" s="217">
        <v>6</v>
      </c>
      <c r="G18" s="31" t="s">
        <v>497</v>
      </c>
      <c r="H18" s="196">
        <v>1428000</v>
      </c>
      <c r="I18" s="312">
        <f t="shared" si="0"/>
        <v>17136000</v>
      </c>
      <c r="J18" s="218">
        <f t="shared" si="1"/>
        <v>17136000</v>
      </c>
      <c r="K18" s="169"/>
    </row>
    <row r="19" spans="1:13" s="9" customFormat="1" ht="13.2">
      <c r="A19" s="857" t="s">
        <v>46</v>
      </c>
      <c r="B19" s="857"/>
      <c r="C19" s="857"/>
      <c r="D19" s="857"/>
      <c r="E19" s="857"/>
      <c r="F19" s="857"/>
      <c r="G19" s="857"/>
      <c r="H19" s="857"/>
      <c r="I19" s="313">
        <f>SUM(I12:I18)</f>
        <v>885086000</v>
      </c>
      <c r="J19" s="214">
        <f>SUM(J12:J18)</f>
        <v>885086000</v>
      </c>
      <c r="K19" s="63"/>
    </row>
    <row r="20" spans="1:13" s="10" customFormat="1" ht="13.2">
      <c r="A20" s="654" t="s">
        <v>47</v>
      </c>
      <c r="B20" s="654"/>
      <c r="C20" s="654"/>
      <c r="D20" s="654"/>
      <c r="E20" s="654"/>
      <c r="F20" s="654"/>
      <c r="G20" s="654"/>
      <c r="H20" s="654"/>
      <c r="I20" s="654"/>
      <c r="J20" s="654"/>
    </row>
    <row r="21" spans="1:13" ht="26.4">
      <c r="A21" s="69" t="s">
        <v>7</v>
      </c>
      <c r="B21" s="70" t="s">
        <v>8</v>
      </c>
      <c r="C21" s="70" t="s">
        <v>9</v>
      </c>
      <c r="D21" s="353" t="s">
        <v>10</v>
      </c>
      <c r="E21" s="70" t="s">
        <v>11</v>
      </c>
      <c r="F21" s="70" t="s">
        <v>12</v>
      </c>
      <c r="G21" s="69" t="s">
        <v>13</v>
      </c>
      <c r="H21" s="314" t="s">
        <v>14</v>
      </c>
      <c r="I21" s="314" t="s">
        <v>15</v>
      </c>
      <c r="J21" s="69" t="s">
        <v>16</v>
      </c>
      <c r="K21" s="62"/>
    </row>
    <row r="22" spans="1:13" ht="66">
      <c r="A22" s="81">
        <v>8</v>
      </c>
      <c r="B22" s="125" t="s">
        <v>48</v>
      </c>
      <c r="C22" s="83" t="s">
        <v>49</v>
      </c>
      <c r="D22" s="354" t="s">
        <v>50</v>
      </c>
      <c r="E22" s="18">
        <v>150</v>
      </c>
      <c r="F22" s="36" t="s">
        <v>29</v>
      </c>
      <c r="G22" s="18" t="s">
        <v>51</v>
      </c>
      <c r="H22" s="265">
        <v>15545</v>
      </c>
      <c r="I22" s="315">
        <f>E22*H22</f>
        <v>2331750</v>
      </c>
      <c r="J22" s="21">
        <f>+I22</f>
        <v>2331750</v>
      </c>
      <c r="K22" s="64"/>
      <c r="L22" s="9"/>
      <c r="M22" s="9"/>
    </row>
    <row r="23" spans="1:13" ht="69" customHeight="1">
      <c r="A23" s="2">
        <v>9</v>
      </c>
      <c r="B23" s="53" t="s">
        <v>52</v>
      </c>
      <c r="C23" s="3" t="s">
        <v>53</v>
      </c>
      <c r="D23" s="232" t="s">
        <v>54</v>
      </c>
      <c r="E23" s="5">
        <v>3</v>
      </c>
      <c r="F23" s="4" t="s">
        <v>29</v>
      </c>
      <c r="G23" s="5" t="s">
        <v>55</v>
      </c>
      <c r="H23" s="265">
        <v>1116816</v>
      </c>
      <c r="I23" s="225">
        <f>+H23*E23</f>
        <v>3350448</v>
      </c>
      <c r="J23" s="6">
        <f t="shared" ref="J23:J29" si="2">+I23</f>
        <v>3350448</v>
      </c>
      <c r="K23" s="51"/>
      <c r="L23" s="9"/>
      <c r="M23" s="9"/>
    </row>
    <row r="24" spans="1:13" ht="173.25" customHeight="1">
      <c r="A24" s="2">
        <v>10</v>
      </c>
      <c r="B24" s="14" t="s">
        <v>56</v>
      </c>
      <c r="C24" s="3" t="s">
        <v>57</v>
      </c>
      <c r="D24" s="232">
        <v>72</v>
      </c>
      <c r="E24" s="5">
        <v>1</v>
      </c>
      <c r="F24" s="4" t="s">
        <v>58</v>
      </c>
      <c r="G24" s="5" t="s">
        <v>51</v>
      </c>
      <c r="H24" s="265">
        <v>4000000</v>
      </c>
      <c r="I24" s="225">
        <f>+H24*E24</f>
        <v>4000000</v>
      </c>
      <c r="J24" s="6">
        <f t="shared" si="2"/>
        <v>4000000</v>
      </c>
      <c r="K24" s="65"/>
      <c r="M24" s="112"/>
    </row>
    <row r="25" spans="1:13" s="11" customFormat="1" ht="66">
      <c r="A25" s="8">
        <v>11</v>
      </c>
      <c r="B25" s="15" t="s">
        <v>59</v>
      </c>
      <c r="C25" s="3" t="s">
        <v>60</v>
      </c>
      <c r="D25" s="355" t="s">
        <v>61</v>
      </c>
      <c r="E25" s="5">
        <v>2</v>
      </c>
      <c r="F25" s="4" t="s">
        <v>29</v>
      </c>
      <c r="G25" s="5" t="s">
        <v>51</v>
      </c>
      <c r="H25" s="266">
        <v>490000</v>
      </c>
      <c r="I25" s="225">
        <v>454667</v>
      </c>
      <c r="J25" s="6">
        <f t="shared" si="2"/>
        <v>454667</v>
      </c>
      <c r="K25" s="10"/>
    </row>
    <row r="26" spans="1:13" ht="39.6">
      <c r="A26" s="16">
        <v>12</v>
      </c>
      <c r="B26" s="15" t="s">
        <v>62</v>
      </c>
      <c r="C26" s="3" t="s">
        <v>63</v>
      </c>
      <c r="D26" s="232">
        <v>116</v>
      </c>
      <c r="E26" s="5">
        <v>1</v>
      </c>
      <c r="F26" s="4" t="s">
        <v>29</v>
      </c>
      <c r="G26" s="5" t="s">
        <v>51</v>
      </c>
      <c r="H26" s="265">
        <v>630000</v>
      </c>
      <c r="I26" s="225">
        <f>E26*H26</f>
        <v>630000</v>
      </c>
      <c r="J26" s="6">
        <f t="shared" si="2"/>
        <v>630000</v>
      </c>
    </row>
    <row r="27" spans="1:13" ht="79.2">
      <c r="A27" s="54">
        <v>13</v>
      </c>
      <c r="B27" s="76" t="s">
        <v>64</v>
      </c>
      <c r="C27" s="3" t="s">
        <v>65</v>
      </c>
      <c r="D27" s="356" t="s">
        <v>66</v>
      </c>
      <c r="E27" s="5">
        <v>6</v>
      </c>
      <c r="F27" s="4" t="s">
        <v>29</v>
      </c>
      <c r="G27" s="5" t="s">
        <v>67</v>
      </c>
      <c r="H27" s="265">
        <v>1744000</v>
      </c>
      <c r="I27" s="225">
        <f>+H27*E27</f>
        <v>10464000</v>
      </c>
      <c r="J27" s="6">
        <f t="shared" si="2"/>
        <v>10464000</v>
      </c>
      <c r="K27" s="51"/>
      <c r="L27" s="9"/>
      <c r="M27" s="9"/>
    </row>
    <row r="28" spans="1:13" ht="264">
      <c r="A28" s="161">
        <v>14</v>
      </c>
      <c r="B28" s="172" t="s">
        <v>68</v>
      </c>
      <c r="C28" s="100" t="s">
        <v>69</v>
      </c>
      <c r="D28" s="357" t="s">
        <v>70</v>
      </c>
      <c r="E28" s="5">
        <v>150</v>
      </c>
      <c r="F28" s="4" t="s">
        <v>29</v>
      </c>
      <c r="G28" s="5" t="s">
        <v>51</v>
      </c>
      <c r="H28" s="265">
        <v>126000</v>
      </c>
      <c r="I28" s="225">
        <f>+H28*E28</f>
        <v>18900000</v>
      </c>
      <c r="J28" s="6">
        <f t="shared" si="2"/>
        <v>18900000</v>
      </c>
      <c r="K28" s="51"/>
      <c r="L28" s="9"/>
      <c r="M28" s="9"/>
    </row>
    <row r="29" spans="1:13" ht="26.4">
      <c r="A29" s="75">
        <v>15</v>
      </c>
      <c r="B29" s="77" t="s">
        <v>55</v>
      </c>
      <c r="C29" s="3" t="s">
        <v>71</v>
      </c>
      <c r="D29" s="74" t="s">
        <v>72</v>
      </c>
      <c r="E29" s="5">
        <v>1</v>
      </c>
      <c r="F29" s="4" t="s">
        <v>29</v>
      </c>
      <c r="G29" s="5" t="s">
        <v>51</v>
      </c>
      <c r="H29" s="265">
        <v>0</v>
      </c>
      <c r="I29" s="225">
        <v>3000000</v>
      </c>
      <c r="J29" s="6">
        <f t="shared" si="2"/>
        <v>3000000</v>
      </c>
      <c r="K29" s="64"/>
      <c r="L29" s="9"/>
      <c r="M29" s="9"/>
    </row>
    <row r="30" spans="1:13" ht="13.2">
      <c r="A30" s="710" t="s">
        <v>73</v>
      </c>
      <c r="B30" s="711"/>
      <c r="C30" s="711"/>
      <c r="D30" s="711"/>
      <c r="E30" s="711"/>
      <c r="F30" s="711"/>
      <c r="G30" s="711"/>
      <c r="H30" s="712"/>
      <c r="I30" s="223">
        <f>SUM(I22:I29)</f>
        <v>43130865</v>
      </c>
      <c r="J30" s="121">
        <f>J29+J28+J27+J26+J25+J24+J23+J22</f>
        <v>43130865</v>
      </c>
      <c r="K30" s="51"/>
      <c r="L30" s="9"/>
      <c r="M30" s="9"/>
    </row>
    <row r="31" spans="1:13" ht="21" customHeight="1">
      <c r="A31" s="713" t="s">
        <v>74</v>
      </c>
      <c r="B31" s="851"/>
      <c r="C31" s="851"/>
      <c r="D31" s="851"/>
      <c r="E31" s="851"/>
      <c r="F31" s="851"/>
      <c r="G31" s="851"/>
      <c r="H31" s="851"/>
      <c r="I31" s="851"/>
      <c r="J31" s="852"/>
      <c r="K31" s="51"/>
      <c r="L31" s="9"/>
      <c r="M31" s="9"/>
    </row>
    <row r="32" spans="1:13" ht="18" customHeight="1">
      <c r="A32" s="716" t="s">
        <v>75</v>
      </c>
      <c r="B32" s="839"/>
      <c r="C32" s="839"/>
      <c r="D32" s="839"/>
      <c r="E32" s="839"/>
      <c r="F32" s="839"/>
      <c r="G32" s="839"/>
      <c r="H32" s="839"/>
      <c r="I32" s="839"/>
      <c r="J32" s="840"/>
    </row>
    <row r="33" spans="1:16" ht="26.4">
      <c r="A33" s="69" t="s">
        <v>7</v>
      </c>
      <c r="B33" s="70" t="s">
        <v>8</v>
      </c>
      <c r="C33" s="70" t="s">
        <v>9</v>
      </c>
      <c r="D33" s="353" t="s">
        <v>10</v>
      </c>
      <c r="E33" s="70" t="s">
        <v>11</v>
      </c>
      <c r="F33" s="70" t="s">
        <v>12</v>
      </c>
      <c r="G33" s="69" t="s">
        <v>13</v>
      </c>
      <c r="H33" s="314" t="s">
        <v>14</v>
      </c>
      <c r="I33" s="316" t="s">
        <v>15</v>
      </c>
      <c r="J33" s="69" t="s">
        <v>16</v>
      </c>
      <c r="K33" s="62"/>
      <c r="L33" s="1">
        <v>300</v>
      </c>
    </row>
    <row r="34" spans="1:16" ht="68.25" customHeight="1">
      <c r="A34" s="2">
        <v>16</v>
      </c>
      <c r="B34" s="15" t="s">
        <v>55</v>
      </c>
      <c r="C34" s="3" t="s">
        <v>76</v>
      </c>
      <c r="D34" s="74" t="s">
        <v>55</v>
      </c>
      <c r="E34" s="5">
        <v>1</v>
      </c>
      <c r="F34" s="4" t="s">
        <v>55</v>
      </c>
      <c r="G34" s="5" t="s">
        <v>55</v>
      </c>
      <c r="H34" s="265">
        <v>1560000</v>
      </c>
      <c r="I34" s="225">
        <f>H34*E34</f>
        <v>1560000</v>
      </c>
      <c r="J34" s="21">
        <f>+I34</f>
        <v>1560000</v>
      </c>
      <c r="K34" s="162"/>
    </row>
    <row r="35" spans="1:16" ht="61.5" customHeight="1">
      <c r="A35" s="20">
        <v>17</v>
      </c>
      <c r="B35" s="15" t="s">
        <v>55</v>
      </c>
      <c r="C35" s="3" t="s">
        <v>77</v>
      </c>
      <c r="D35" s="74" t="s">
        <v>29</v>
      </c>
      <c r="E35" s="5">
        <v>1</v>
      </c>
      <c r="F35" s="4" t="s">
        <v>55</v>
      </c>
      <c r="G35" s="5" t="s">
        <v>55</v>
      </c>
      <c r="H35" s="265">
        <v>2580593</v>
      </c>
      <c r="I35" s="225">
        <f>+H35*E35</f>
        <v>2580593</v>
      </c>
      <c r="J35" s="6">
        <f>I35</f>
        <v>2580593</v>
      </c>
      <c r="K35" s="64"/>
      <c r="L35" s="22"/>
      <c r="M35" s="22"/>
    </row>
    <row r="36" spans="1:16" ht="63" customHeight="1">
      <c r="A36" s="7">
        <v>18</v>
      </c>
      <c r="B36" s="79" t="s">
        <v>55</v>
      </c>
      <c r="C36" s="3" t="s">
        <v>78</v>
      </c>
      <c r="D36" s="74" t="s">
        <v>55</v>
      </c>
      <c r="E36" s="5">
        <v>1</v>
      </c>
      <c r="F36" s="4" t="s">
        <v>55</v>
      </c>
      <c r="G36" s="5" t="s">
        <v>55</v>
      </c>
      <c r="H36" s="265">
        <v>0</v>
      </c>
      <c r="I36" s="225">
        <v>15000000</v>
      </c>
      <c r="J36" s="6">
        <v>15000000</v>
      </c>
      <c r="K36" s="64"/>
      <c r="L36" s="24"/>
      <c r="M36" s="24"/>
    </row>
    <row r="37" spans="1:16" ht="87" customHeight="1">
      <c r="A37" s="20">
        <v>19</v>
      </c>
      <c r="B37" s="55" t="s">
        <v>79</v>
      </c>
      <c r="C37" s="3" t="s">
        <v>80</v>
      </c>
      <c r="D37" s="74" t="s">
        <v>81</v>
      </c>
      <c r="E37" s="5">
        <v>1</v>
      </c>
      <c r="F37" s="4">
        <v>2</v>
      </c>
      <c r="G37" s="5" t="s">
        <v>28</v>
      </c>
      <c r="H37" s="265">
        <v>6632000</v>
      </c>
      <c r="I37" s="225">
        <f>H37*F37</f>
        <v>13264000</v>
      </c>
      <c r="J37" s="6">
        <f t="shared" ref="J37" si="3">+I37</f>
        <v>13264000</v>
      </c>
      <c r="K37" s="62"/>
    </row>
    <row r="38" spans="1:16" ht="36.75" customHeight="1">
      <c r="A38" s="2">
        <v>20</v>
      </c>
      <c r="B38" s="56" t="s">
        <v>82</v>
      </c>
      <c r="C38" s="3" t="s">
        <v>83</v>
      </c>
      <c r="D38" s="220" t="s">
        <v>29</v>
      </c>
      <c r="E38" s="5">
        <v>800</v>
      </c>
      <c r="F38" s="4" t="s">
        <v>29</v>
      </c>
      <c r="G38" s="5" t="s">
        <v>84</v>
      </c>
      <c r="H38" s="265">
        <v>256</v>
      </c>
      <c r="I38" s="225">
        <f>H38*E38</f>
        <v>204800</v>
      </c>
      <c r="J38" s="6">
        <f>+I38</f>
        <v>204800</v>
      </c>
    </row>
    <row r="39" spans="1:16" ht="26.4">
      <c r="A39" s="20">
        <v>21</v>
      </c>
      <c r="B39" s="33" t="s">
        <v>85</v>
      </c>
      <c r="C39" s="3" t="s">
        <v>86</v>
      </c>
      <c r="D39" s="220" t="s">
        <v>29</v>
      </c>
      <c r="E39" s="5">
        <v>30</v>
      </c>
      <c r="F39" s="4" t="s">
        <v>29</v>
      </c>
      <c r="G39" s="5" t="s">
        <v>51</v>
      </c>
      <c r="H39" s="265">
        <v>4200</v>
      </c>
      <c r="I39" s="225">
        <f>H39*E39</f>
        <v>126000</v>
      </c>
      <c r="J39" s="6">
        <f>+I39</f>
        <v>126000</v>
      </c>
    </row>
    <row r="40" spans="1:16" ht="13.2">
      <c r="A40" s="2">
        <v>22</v>
      </c>
      <c r="B40" s="15" t="s">
        <v>87</v>
      </c>
      <c r="C40" s="3" t="s">
        <v>88</v>
      </c>
      <c r="D40" s="358" t="s">
        <v>29</v>
      </c>
      <c r="E40" s="5">
        <v>2</v>
      </c>
      <c r="F40" s="4" t="s">
        <v>29</v>
      </c>
      <c r="G40" s="5" t="s">
        <v>84</v>
      </c>
      <c r="H40" s="265">
        <v>14800</v>
      </c>
      <c r="I40" s="225">
        <f>H40*E40</f>
        <v>29600</v>
      </c>
      <c r="J40" s="6">
        <f>+I40</f>
        <v>29600</v>
      </c>
    </row>
    <row r="41" spans="1:16" ht="39.6">
      <c r="A41" s="20">
        <v>23</v>
      </c>
      <c r="B41" s="15" t="s">
        <v>89</v>
      </c>
      <c r="C41" s="3" t="s">
        <v>90</v>
      </c>
      <c r="D41" s="359" t="s">
        <v>29</v>
      </c>
      <c r="E41" s="5">
        <v>5</v>
      </c>
      <c r="F41" s="4" t="s">
        <v>29</v>
      </c>
      <c r="G41" s="5" t="s">
        <v>51</v>
      </c>
      <c r="H41" s="265">
        <v>468000</v>
      </c>
      <c r="I41" s="225">
        <f>H41*E41</f>
        <v>2340000</v>
      </c>
      <c r="J41" s="6">
        <f>+I41</f>
        <v>2340000</v>
      </c>
    </row>
    <row r="42" spans="1:16" ht="26.4">
      <c r="A42" s="2">
        <v>24</v>
      </c>
      <c r="B42" s="15" t="s">
        <v>91</v>
      </c>
      <c r="C42" s="3" t="s">
        <v>92</v>
      </c>
      <c r="D42" s="232" t="s">
        <v>29</v>
      </c>
      <c r="E42" s="5">
        <v>15</v>
      </c>
      <c r="F42" s="4" t="s">
        <v>29</v>
      </c>
      <c r="G42" s="5" t="s">
        <v>51</v>
      </c>
      <c r="H42" s="265">
        <v>4600</v>
      </c>
      <c r="I42" s="225">
        <f>H42*E42</f>
        <v>69000</v>
      </c>
      <c r="J42" s="6">
        <f>+I42</f>
        <v>69000</v>
      </c>
    </row>
    <row r="43" spans="1:16" ht="14.25" customHeight="1">
      <c r="A43" s="603" t="s">
        <v>93</v>
      </c>
      <c r="B43" s="604"/>
      <c r="C43" s="604"/>
      <c r="D43" s="604"/>
      <c r="E43" s="604"/>
      <c r="F43" s="604"/>
      <c r="G43" s="604"/>
      <c r="H43" s="605"/>
      <c r="I43" s="223">
        <f>SUM(I34:I42)</f>
        <v>35173993</v>
      </c>
      <c r="J43" s="121">
        <f>J42+J41+J40+J39+J38+J37+J36+J35+J34</f>
        <v>35173993</v>
      </c>
      <c r="K43" s="62"/>
    </row>
    <row r="44" spans="1:16" ht="20.25" customHeight="1">
      <c r="A44" s="650" t="s">
        <v>94</v>
      </c>
      <c r="B44" s="651"/>
      <c r="C44" s="651"/>
      <c r="D44" s="651"/>
      <c r="E44" s="651"/>
      <c r="F44" s="651"/>
      <c r="G44" s="651"/>
      <c r="H44" s="651"/>
      <c r="I44" s="651"/>
      <c r="J44" s="719"/>
    </row>
    <row r="45" spans="1:16" ht="26.4">
      <c r="A45" s="69" t="s">
        <v>7</v>
      </c>
      <c r="B45" s="70" t="s">
        <v>8</v>
      </c>
      <c r="C45" s="70" t="s">
        <v>9</v>
      </c>
      <c r="D45" s="353" t="s">
        <v>10</v>
      </c>
      <c r="E45" s="70" t="s">
        <v>11</v>
      </c>
      <c r="F45" s="70" t="s">
        <v>12</v>
      </c>
      <c r="G45" s="69" t="s">
        <v>13</v>
      </c>
      <c r="H45" s="314" t="s">
        <v>14</v>
      </c>
      <c r="I45" s="316" t="s">
        <v>15</v>
      </c>
      <c r="J45" s="69" t="s">
        <v>16</v>
      </c>
      <c r="L45" s="1">
        <v>60</v>
      </c>
    </row>
    <row r="46" spans="1:16" ht="72.75" customHeight="1">
      <c r="A46" s="2">
        <v>25</v>
      </c>
      <c r="B46" s="55" t="s">
        <v>95</v>
      </c>
      <c r="C46" s="3" t="s">
        <v>498</v>
      </c>
      <c r="D46" s="74" t="s">
        <v>81</v>
      </c>
      <c r="E46" s="5">
        <v>5</v>
      </c>
      <c r="F46" s="4">
        <v>12</v>
      </c>
      <c r="G46" s="5" t="s">
        <v>97</v>
      </c>
      <c r="H46" s="265">
        <v>2800000</v>
      </c>
      <c r="I46" s="225">
        <f>H46*E46</f>
        <v>14000000</v>
      </c>
      <c r="J46" s="21">
        <f>+I46</f>
        <v>14000000</v>
      </c>
      <c r="K46" s="163"/>
      <c r="L46" s="112"/>
      <c r="M46" s="112">
        <f>H46/12</f>
        <v>233333.33333333334</v>
      </c>
      <c r="N46" s="112">
        <f>M46*5</f>
        <v>1166666.6666666667</v>
      </c>
      <c r="O46" s="112">
        <f>N46*24</f>
        <v>28000000</v>
      </c>
      <c r="P46" s="112">
        <f>O46/5</f>
        <v>5600000</v>
      </c>
    </row>
    <row r="47" spans="1:16" ht="90" customHeight="1">
      <c r="A47" s="2">
        <v>26</v>
      </c>
      <c r="B47" s="55" t="s">
        <v>98</v>
      </c>
      <c r="C47" s="3" t="s">
        <v>99</v>
      </c>
      <c r="D47" s="358">
        <v>48</v>
      </c>
      <c r="E47" s="5">
        <v>1</v>
      </c>
      <c r="F47" s="4">
        <v>12</v>
      </c>
      <c r="G47" s="5" t="s">
        <v>97</v>
      </c>
      <c r="H47" s="265">
        <v>725000</v>
      </c>
      <c r="I47" s="225">
        <f>H47*F47</f>
        <v>8700000</v>
      </c>
      <c r="J47" s="111">
        <f>+I47</f>
        <v>8700000</v>
      </c>
      <c r="K47" s="163"/>
    </row>
    <row r="48" spans="1:16" ht="37.5" customHeight="1">
      <c r="A48" s="2">
        <v>27</v>
      </c>
      <c r="B48" s="57" t="s">
        <v>55</v>
      </c>
      <c r="C48" s="3" t="s">
        <v>100</v>
      </c>
      <c r="D48" s="357" t="s">
        <v>29</v>
      </c>
      <c r="E48" s="5">
        <v>1</v>
      </c>
      <c r="F48" s="4" t="s">
        <v>55</v>
      </c>
      <c r="G48" s="5" t="s">
        <v>55</v>
      </c>
      <c r="H48" s="265">
        <v>671000</v>
      </c>
      <c r="I48" s="197">
        <v>669467</v>
      </c>
      <c r="J48" s="99">
        <v>669467</v>
      </c>
      <c r="K48" s="62"/>
    </row>
    <row r="49" spans="1:13" ht="66">
      <c r="A49" s="16">
        <v>28</v>
      </c>
      <c r="B49" s="15" t="s">
        <v>101</v>
      </c>
      <c r="C49" s="3" t="s">
        <v>499</v>
      </c>
      <c r="D49" s="74" t="s">
        <v>81</v>
      </c>
      <c r="E49" s="5">
        <v>3</v>
      </c>
      <c r="F49" s="4">
        <v>12</v>
      </c>
      <c r="G49" s="5" t="s">
        <v>97</v>
      </c>
      <c r="H49" s="265">
        <v>1240000</v>
      </c>
      <c r="I49" s="225">
        <f>H49*E49</f>
        <v>3720000</v>
      </c>
      <c r="J49" s="21">
        <f>I49</f>
        <v>3720000</v>
      </c>
      <c r="K49" s="66"/>
    </row>
    <row r="50" spans="1:13" ht="13.2">
      <c r="A50" s="603" t="s">
        <v>93</v>
      </c>
      <c r="B50" s="604"/>
      <c r="C50" s="604"/>
      <c r="D50" s="604"/>
      <c r="E50" s="604"/>
      <c r="F50" s="604"/>
      <c r="G50" s="604"/>
      <c r="H50" s="605"/>
      <c r="I50" s="223">
        <f>SUM(I46:I49)</f>
        <v>27089467</v>
      </c>
      <c r="J50" s="223">
        <f>J46+J47+J48+J49</f>
        <v>27089467</v>
      </c>
    </row>
    <row r="51" spans="1:13" ht="22.2" customHeight="1">
      <c r="A51" s="650" t="s">
        <v>103</v>
      </c>
      <c r="B51" s="651"/>
      <c r="C51" s="651"/>
      <c r="D51" s="651"/>
      <c r="E51" s="651"/>
      <c r="F51" s="651"/>
      <c r="G51" s="651"/>
      <c r="H51" s="651"/>
      <c r="I51" s="651"/>
      <c r="J51" s="652"/>
    </row>
    <row r="52" spans="1:13" ht="26.4">
      <c r="A52" s="69" t="s">
        <v>7</v>
      </c>
      <c r="B52" s="70" t="s">
        <v>8</v>
      </c>
      <c r="C52" s="70" t="s">
        <v>9</v>
      </c>
      <c r="D52" s="353" t="s">
        <v>10</v>
      </c>
      <c r="E52" s="84" t="s">
        <v>11</v>
      </c>
      <c r="F52" s="70" t="s">
        <v>12</v>
      </c>
      <c r="G52" s="69" t="s">
        <v>13</v>
      </c>
      <c r="H52" s="314" t="s">
        <v>14</v>
      </c>
      <c r="I52" s="314" t="s">
        <v>15</v>
      </c>
      <c r="J52" s="71" t="s">
        <v>16</v>
      </c>
      <c r="L52" s="1">
        <v>200</v>
      </c>
    </row>
    <row r="53" spans="1:13" ht="66">
      <c r="A53" s="26">
        <v>29</v>
      </c>
      <c r="B53" s="125" t="s">
        <v>48</v>
      </c>
      <c r="C53" s="3" t="s">
        <v>49</v>
      </c>
      <c r="D53" s="358" t="s">
        <v>50</v>
      </c>
      <c r="E53" s="7">
        <v>1000</v>
      </c>
      <c r="F53" s="23">
        <v>1</v>
      </c>
      <c r="G53" s="23" t="s">
        <v>51</v>
      </c>
      <c r="H53" s="265">
        <v>15450</v>
      </c>
      <c r="I53" s="225">
        <f>H53*E53</f>
        <v>15450000</v>
      </c>
      <c r="J53" s="6">
        <f>+I53</f>
        <v>15450000</v>
      </c>
      <c r="K53" s="65"/>
      <c r="L53" s="1" t="s">
        <v>104</v>
      </c>
    </row>
    <row r="54" spans="1:13" ht="147.75" customHeight="1">
      <c r="A54" s="26">
        <v>30</v>
      </c>
      <c r="B54" s="93" t="s">
        <v>55</v>
      </c>
      <c r="C54" s="137" t="s">
        <v>105</v>
      </c>
      <c r="D54" s="355" t="s">
        <v>55</v>
      </c>
      <c r="E54" s="17">
        <v>1</v>
      </c>
      <c r="F54" s="122" t="s">
        <v>55</v>
      </c>
      <c r="G54" s="17" t="s">
        <v>55</v>
      </c>
      <c r="H54" s="265">
        <v>15575000</v>
      </c>
      <c r="I54" s="317">
        <f>H54*E54</f>
        <v>15575000</v>
      </c>
      <c r="J54" s="111">
        <f>+I54</f>
        <v>15575000</v>
      </c>
      <c r="L54" s="112"/>
    </row>
    <row r="55" spans="1:13" ht="145.19999999999999">
      <c r="A55" s="2">
        <v>31</v>
      </c>
      <c r="B55" s="79" t="s">
        <v>106</v>
      </c>
      <c r="C55" s="3" t="s">
        <v>107</v>
      </c>
      <c r="D55" s="220" t="s">
        <v>81</v>
      </c>
      <c r="E55" s="2">
        <v>5</v>
      </c>
      <c r="F55" s="13">
        <v>8</v>
      </c>
      <c r="G55" s="13" t="s">
        <v>108</v>
      </c>
      <c r="H55" s="265">
        <v>565000</v>
      </c>
      <c r="I55" s="225">
        <f>H55*E55</f>
        <v>2825000</v>
      </c>
      <c r="J55" s="6">
        <f>I55</f>
        <v>2825000</v>
      </c>
    </row>
    <row r="56" spans="1:13" ht="41.25" customHeight="1">
      <c r="A56" s="2">
        <v>32</v>
      </c>
      <c r="B56" s="79" t="s">
        <v>55</v>
      </c>
      <c r="C56" s="3" t="s">
        <v>109</v>
      </c>
      <c r="D56" s="220" t="s">
        <v>29</v>
      </c>
      <c r="E56" s="5">
        <v>1</v>
      </c>
      <c r="F56" s="4" t="s">
        <v>55</v>
      </c>
      <c r="G56" s="5" t="s">
        <v>55</v>
      </c>
      <c r="H56" s="265">
        <v>2360187</v>
      </c>
      <c r="I56" s="318">
        <v>2360187</v>
      </c>
      <c r="J56" s="99">
        <v>2360187</v>
      </c>
      <c r="L56" s="112"/>
    </row>
    <row r="57" spans="1:13" ht="13.2">
      <c r="A57" s="653" t="s">
        <v>93</v>
      </c>
      <c r="B57" s="653"/>
      <c r="C57" s="653"/>
      <c r="D57" s="653"/>
      <c r="E57" s="653"/>
      <c r="F57" s="653"/>
      <c r="G57" s="653"/>
      <c r="H57" s="653"/>
      <c r="I57" s="223">
        <f>SUM(I53:I56)</f>
        <v>36210187</v>
      </c>
      <c r="J57" s="121">
        <f>J56+J55+J54+J53</f>
        <v>36210187</v>
      </c>
    </row>
    <row r="58" spans="1:13" ht="13.2">
      <c r="A58" s="655" t="s">
        <v>110</v>
      </c>
      <c r="B58" s="655"/>
      <c r="C58" s="655"/>
      <c r="D58" s="655"/>
      <c r="E58" s="655"/>
      <c r="F58" s="655"/>
      <c r="G58" s="655"/>
      <c r="H58" s="655"/>
      <c r="I58" s="223">
        <f>I57+I50+I43</f>
        <v>98473647</v>
      </c>
      <c r="J58" s="121">
        <f>J57+J50+J43</f>
        <v>98473647</v>
      </c>
      <c r="K58" s="51"/>
      <c r="L58" s="9"/>
      <c r="M58" s="9"/>
    </row>
    <row r="59" spans="1:13" ht="22.2" customHeight="1">
      <c r="A59" s="654" t="s">
        <v>111</v>
      </c>
      <c r="B59" s="654"/>
      <c r="C59" s="654"/>
      <c r="D59" s="654"/>
      <c r="E59" s="654"/>
      <c r="F59" s="654"/>
      <c r="G59" s="654"/>
      <c r="H59" s="654"/>
      <c r="I59" s="654"/>
      <c r="J59" s="654"/>
    </row>
    <row r="60" spans="1:13" ht="25.2" customHeight="1">
      <c r="A60" s="654" t="s">
        <v>112</v>
      </c>
      <c r="B60" s="849"/>
      <c r="C60" s="849"/>
      <c r="D60" s="849"/>
      <c r="E60" s="849"/>
      <c r="F60" s="849"/>
      <c r="G60" s="849"/>
      <c r="H60" s="849"/>
      <c r="I60" s="849"/>
      <c r="J60" s="849"/>
    </row>
    <row r="61" spans="1:13" ht="26.4">
      <c r="A61" s="69" t="s">
        <v>7</v>
      </c>
      <c r="B61" s="70" t="s">
        <v>8</v>
      </c>
      <c r="C61" s="70" t="s">
        <v>9</v>
      </c>
      <c r="D61" s="353" t="s">
        <v>10</v>
      </c>
      <c r="E61" s="70" t="s">
        <v>11</v>
      </c>
      <c r="F61" s="70" t="s">
        <v>12</v>
      </c>
      <c r="G61" s="69" t="s">
        <v>13</v>
      </c>
      <c r="H61" s="314" t="s">
        <v>14</v>
      </c>
      <c r="I61" s="314" t="s">
        <v>15</v>
      </c>
      <c r="J61" s="69" t="s">
        <v>16</v>
      </c>
      <c r="L61" s="1">
        <v>300</v>
      </c>
    </row>
    <row r="62" spans="1:13" s="11" customFormat="1" ht="26.4">
      <c r="A62" s="19">
        <v>33</v>
      </c>
      <c r="B62" s="278" t="s">
        <v>91</v>
      </c>
      <c r="C62" s="37" t="s">
        <v>92</v>
      </c>
      <c r="D62" s="231" t="s">
        <v>29</v>
      </c>
      <c r="E62" s="13">
        <v>30</v>
      </c>
      <c r="F62" s="13" t="s">
        <v>29</v>
      </c>
      <c r="G62" s="99" t="s">
        <v>51</v>
      </c>
      <c r="H62" s="266">
        <v>5000</v>
      </c>
      <c r="I62" s="225">
        <f>H62*E62</f>
        <v>150000</v>
      </c>
      <c r="J62" s="6">
        <f>I62</f>
        <v>150000</v>
      </c>
      <c r="K62" s="10"/>
    </row>
    <row r="63" spans="1:13" s="11" customFormat="1" ht="47.25" customHeight="1">
      <c r="A63" s="19">
        <v>34</v>
      </c>
      <c r="B63" s="79" t="s">
        <v>113</v>
      </c>
      <c r="C63" s="3" t="s">
        <v>114</v>
      </c>
      <c r="D63" s="220" t="s">
        <v>29</v>
      </c>
      <c r="E63" s="2">
        <v>300</v>
      </c>
      <c r="F63" s="13" t="s">
        <v>29</v>
      </c>
      <c r="G63" s="13" t="s">
        <v>51</v>
      </c>
      <c r="H63" s="266">
        <v>4752</v>
      </c>
      <c r="I63" s="225">
        <f>H63*E63</f>
        <v>1425600</v>
      </c>
      <c r="J63" s="6">
        <f>I63</f>
        <v>1425600</v>
      </c>
      <c r="K63" s="10"/>
    </row>
    <row r="64" spans="1:13" s="11" customFormat="1" ht="164.25" customHeight="1">
      <c r="A64" s="19">
        <v>35</v>
      </c>
      <c r="B64" s="79" t="s">
        <v>115</v>
      </c>
      <c r="C64" s="3" t="s">
        <v>116</v>
      </c>
      <c r="D64" s="105" t="s">
        <v>27</v>
      </c>
      <c r="E64" s="2">
        <v>10</v>
      </c>
      <c r="F64" s="13">
        <v>5</v>
      </c>
      <c r="G64" s="13" t="s">
        <v>37</v>
      </c>
      <c r="H64" s="266">
        <v>5500000</v>
      </c>
      <c r="I64" s="225">
        <f t="shared" ref="I64:I76" si="4">+H64*E64*F64</f>
        <v>275000000</v>
      </c>
      <c r="J64" s="6">
        <f t="shared" ref="J64:J78" si="5">I64</f>
        <v>275000000</v>
      </c>
      <c r="K64" s="62"/>
    </row>
    <row r="65" spans="1:11" s="11" customFormat="1" ht="90.75" customHeight="1">
      <c r="A65" s="123">
        <v>36</v>
      </c>
      <c r="B65" s="229" t="s">
        <v>117</v>
      </c>
      <c r="C65" s="83" t="s">
        <v>118</v>
      </c>
      <c r="D65" s="360" t="s">
        <v>27</v>
      </c>
      <c r="E65" s="81">
        <v>10</v>
      </c>
      <c r="F65" s="95">
        <v>5</v>
      </c>
      <c r="G65" s="95" t="s">
        <v>37</v>
      </c>
      <c r="H65" s="266">
        <v>3000000</v>
      </c>
      <c r="I65" s="315">
        <f t="shared" si="4"/>
        <v>150000000</v>
      </c>
      <c r="J65" s="21">
        <f t="shared" si="5"/>
        <v>150000000</v>
      </c>
      <c r="K65" s="10"/>
    </row>
    <row r="66" spans="1:11" s="11" customFormat="1" ht="193.5" customHeight="1">
      <c r="A66" s="27">
        <v>37</v>
      </c>
      <c r="B66" s="30" t="s">
        <v>119</v>
      </c>
      <c r="C66" s="3" t="s">
        <v>120</v>
      </c>
      <c r="D66" s="360" t="s">
        <v>27</v>
      </c>
      <c r="E66" s="2">
        <v>1</v>
      </c>
      <c r="F66" s="13">
        <v>6</v>
      </c>
      <c r="G66" s="13" t="s">
        <v>37</v>
      </c>
      <c r="H66" s="266">
        <v>1500000</v>
      </c>
      <c r="I66" s="315">
        <f t="shared" si="4"/>
        <v>9000000</v>
      </c>
      <c r="J66" s="6">
        <f t="shared" si="5"/>
        <v>9000000</v>
      </c>
      <c r="K66" s="10"/>
    </row>
    <row r="67" spans="1:11" s="11" customFormat="1" ht="69.75" customHeight="1">
      <c r="A67" s="73">
        <v>38</v>
      </c>
      <c r="B67" s="179" t="s">
        <v>121</v>
      </c>
      <c r="C67" s="3" t="s">
        <v>122</v>
      </c>
      <c r="D67" s="247" t="s">
        <v>29</v>
      </c>
      <c r="E67" s="2">
        <v>300</v>
      </c>
      <c r="F67" s="13">
        <v>1</v>
      </c>
      <c r="G67" s="13" t="s">
        <v>51</v>
      </c>
      <c r="H67" s="266">
        <v>62000</v>
      </c>
      <c r="I67" s="225">
        <f t="shared" si="4"/>
        <v>18600000</v>
      </c>
      <c r="J67" s="6">
        <f t="shared" si="5"/>
        <v>18600000</v>
      </c>
      <c r="K67" s="65"/>
    </row>
    <row r="68" spans="1:11" s="11" customFormat="1" ht="52.8">
      <c r="A68" s="657">
        <v>39</v>
      </c>
      <c r="B68" s="850" t="s">
        <v>123</v>
      </c>
      <c r="C68" s="3" t="s">
        <v>124</v>
      </c>
      <c r="D68" s="220" t="s">
        <v>29</v>
      </c>
      <c r="E68" s="7">
        <v>300</v>
      </c>
      <c r="F68" s="19">
        <v>1</v>
      </c>
      <c r="G68" s="19" t="s">
        <v>51</v>
      </c>
      <c r="H68" s="266">
        <v>58680</v>
      </c>
      <c r="I68" s="225">
        <f t="shared" si="4"/>
        <v>17604000</v>
      </c>
      <c r="J68" s="6">
        <f t="shared" si="5"/>
        <v>17604000</v>
      </c>
      <c r="K68" s="10"/>
    </row>
    <row r="69" spans="1:11" s="11" customFormat="1" ht="52.8">
      <c r="A69" s="657"/>
      <c r="B69" s="850"/>
      <c r="C69" s="3" t="s">
        <v>125</v>
      </c>
      <c r="D69" s="220" t="s">
        <v>29</v>
      </c>
      <c r="E69" s="7">
        <v>300</v>
      </c>
      <c r="F69" s="19">
        <v>1</v>
      </c>
      <c r="G69" s="19" t="s">
        <v>51</v>
      </c>
      <c r="H69" s="266">
        <v>4800</v>
      </c>
      <c r="I69" s="225">
        <f t="shared" si="4"/>
        <v>1440000</v>
      </c>
      <c r="J69" s="6">
        <f t="shared" si="5"/>
        <v>1440000</v>
      </c>
      <c r="K69" s="10"/>
    </row>
    <row r="70" spans="1:11" s="11" customFormat="1" ht="34.200000000000003" customHeight="1">
      <c r="A70" s="657"/>
      <c r="B70" s="850"/>
      <c r="C70" s="3" t="s">
        <v>126</v>
      </c>
      <c r="D70" s="220" t="s">
        <v>29</v>
      </c>
      <c r="E70" s="7">
        <v>300</v>
      </c>
      <c r="F70" s="19">
        <v>1</v>
      </c>
      <c r="G70" s="19" t="s">
        <v>51</v>
      </c>
      <c r="H70" s="266">
        <v>3900</v>
      </c>
      <c r="I70" s="225">
        <f t="shared" si="4"/>
        <v>1170000</v>
      </c>
      <c r="J70" s="6">
        <f t="shared" si="5"/>
        <v>1170000</v>
      </c>
      <c r="K70" s="10"/>
    </row>
    <row r="71" spans="1:11" s="11" customFormat="1" ht="37.200000000000003" customHeight="1">
      <c r="A71" s="657"/>
      <c r="B71" s="850"/>
      <c r="C71" s="3" t="s">
        <v>127</v>
      </c>
      <c r="D71" s="220" t="s">
        <v>29</v>
      </c>
      <c r="E71" s="7">
        <v>300</v>
      </c>
      <c r="F71" s="19">
        <v>1</v>
      </c>
      <c r="G71" s="5" t="s">
        <v>51</v>
      </c>
      <c r="H71" s="266">
        <v>22680</v>
      </c>
      <c r="I71" s="225">
        <f t="shared" si="4"/>
        <v>6804000</v>
      </c>
      <c r="J71" s="111">
        <f t="shared" si="5"/>
        <v>6804000</v>
      </c>
      <c r="K71" s="10"/>
    </row>
    <row r="72" spans="1:11" s="228" customFormat="1" ht="38.25" customHeight="1">
      <c r="A72" s="657"/>
      <c r="B72" s="850"/>
      <c r="C72" s="226" t="s">
        <v>128</v>
      </c>
      <c r="D72" s="220" t="s">
        <v>29</v>
      </c>
      <c r="E72" s="7">
        <v>300</v>
      </c>
      <c r="F72" s="19">
        <v>1</v>
      </c>
      <c r="G72" s="5" t="s">
        <v>51</v>
      </c>
      <c r="H72" s="266">
        <v>19560</v>
      </c>
      <c r="I72" s="222">
        <f t="shared" si="4"/>
        <v>5868000</v>
      </c>
      <c r="J72" s="230">
        <f t="shared" si="5"/>
        <v>5868000</v>
      </c>
      <c r="K72" s="227"/>
    </row>
    <row r="73" spans="1:11" s="11" customFormat="1" ht="26.4">
      <c r="A73" s="657"/>
      <c r="B73" s="850"/>
      <c r="C73" s="3" t="s">
        <v>129</v>
      </c>
      <c r="D73" s="220" t="s">
        <v>29</v>
      </c>
      <c r="E73" s="7">
        <v>300</v>
      </c>
      <c r="F73" s="19">
        <v>1</v>
      </c>
      <c r="G73" s="5" t="s">
        <v>51</v>
      </c>
      <c r="H73" s="266">
        <v>5460</v>
      </c>
      <c r="I73" s="225">
        <f t="shared" si="4"/>
        <v>1638000</v>
      </c>
      <c r="J73" s="21">
        <f t="shared" si="5"/>
        <v>1638000</v>
      </c>
      <c r="K73" s="10"/>
    </row>
    <row r="74" spans="1:11" s="11" customFormat="1" ht="26.4">
      <c r="A74" s="657"/>
      <c r="B74" s="850"/>
      <c r="C74" s="3" t="s">
        <v>130</v>
      </c>
      <c r="D74" s="220" t="s">
        <v>29</v>
      </c>
      <c r="E74" s="7">
        <v>300</v>
      </c>
      <c r="F74" s="19">
        <v>1</v>
      </c>
      <c r="G74" s="5" t="s">
        <v>51</v>
      </c>
      <c r="H74" s="266">
        <v>34920</v>
      </c>
      <c r="I74" s="225">
        <f t="shared" si="4"/>
        <v>10476000</v>
      </c>
      <c r="J74" s="6">
        <f t="shared" si="5"/>
        <v>10476000</v>
      </c>
      <c r="K74" s="10"/>
    </row>
    <row r="75" spans="1:11" s="11" customFormat="1" ht="26.4">
      <c r="A75" s="657"/>
      <c r="B75" s="850"/>
      <c r="C75" s="3" t="s">
        <v>131</v>
      </c>
      <c r="D75" s="220" t="s">
        <v>29</v>
      </c>
      <c r="E75" s="7">
        <v>300</v>
      </c>
      <c r="F75" s="19">
        <v>1</v>
      </c>
      <c r="G75" s="5" t="s">
        <v>51</v>
      </c>
      <c r="H75" s="266">
        <v>31596</v>
      </c>
      <c r="I75" s="225">
        <f t="shared" si="4"/>
        <v>9478800</v>
      </c>
      <c r="J75" s="6">
        <f t="shared" si="5"/>
        <v>9478800</v>
      </c>
      <c r="K75" s="10"/>
    </row>
    <row r="76" spans="1:11" s="11" customFormat="1" ht="32.25" customHeight="1">
      <c r="A76" s="657"/>
      <c r="B76" s="850"/>
      <c r="C76" s="3" t="s">
        <v>132</v>
      </c>
      <c r="D76" s="220" t="s">
        <v>29</v>
      </c>
      <c r="E76" s="7">
        <v>300</v>
      </c>
      <c r="F76" s="19">
        <v>1</v>
      </c>
      <c r="G76" s="5" t="s">
        <v>51</v>
      </c>
      <c r="H76" s="266">
        <v>16920</v>
      </c>
      <c r="I76" s="225">
        <f t="shared" si="4"/>
        <v>5076000</v>
      </c>
      <c r="J76" s="6">
        <f t="shared" si="5"/>
        <v>5076000</v>
      </c>
      <c r="K76" s="10"/>
    </row>
    <row r="77" spans="1:11" s="11" customFormat="1" ht="36.75" customHeight="1">
      <c r="A77" s="19">
        <v>40</v>
      </c>
      <c r="B77" s="79" t="s">
        <v>55</v>
      </c>
      <c r="C77" s="3" t="s">
        <v>133</v>
      </c>
      <c r="D77" s="220" t="s">
        <v>29</v>
      </c>
      <c r="E77" s="5">
        <v>1</v>
      </c>
      <c r="F77" s="4" t="s">
        <v>55</v>
      </c>
      <c r="G77" s="5" t="s">
        <v>55</v>
      </c>
      <c r="H77" s="266">
        <v>240000</v>
      </c>
      <c r="I77" s="225">
        <v>200000</v>
      </c>
      <c r="J77" s="6">
        <f t="shared" si="5"/>
        <v>200000</v>
      </c>
      <c r="K77" s="10"/>
    </row>
    <row r="78" spans="1:11" ht="79.2">
      <c r="A78" s="19">
        <v>41</v>
      </c>
      <c r="B78" s="79" t="s">
        <v>134</v>
      </c>
      <c r="C78" s="3" t="s">
        <v>135</v>
      </c>
      <c r="D78" s="220" t="s">
        <v>29</v>
      </c>
      <c r="E78" s="7">
        <v>300</v>
      </c>
      <c r="F78" s="220">
        <v>5</v>
      </c>
      <c r="G78" s="19" t="s">
        <v>37</v>
      </c>
      <c r="H78" s="265">
        <v>240000</v>
      </c>
      <c r="I78" s="225">
        <f>H78*E78*F78</f>
        <v>360000000</v>
      </c>
      <c r="J78" s="6">
        <f t="shared" si="5"/>
        <v>360000000</v>
      </c>
    </row>
    <row r="79" spans="1:11" s="11" customFormat="1" ht="13.2">
      <c r="A79" s="603" t="s">
        <v>93</v>
      </c>
      <c r="B79" s="604"/>
      <c r="C79" s="604"/>
      <c r="D79" s="604"/>
      <c r="E79" s="604"/>
      <c r="F79" s="604"/>
      <c r="G79" s="604"/>
      <c r="H79" s="605"/>
      <c r="I79" s="223">
        <f>SUM(I62:I78)</f>
        <v>873930400</v>
      </c>
      <c r="J79" s="121">
        <f>J78+J77+J76+J75+J74+J73+J72+J71+J70+J69+J68+J67+J66+J65+J64+J63+J62</f>
        <v>873930400</v>
      </c>
      <c r="K79" s="10"/>
    </row>
    <row r="80" spans="1:11" s="11" customFormat="1" ht="20.25" customHeight="1">
      <c r="A80" s="716" t="s">
        <v>136</v>
      </c>
      <c r="B80" s="839"/>
      <c r="C80" s="839"/>
      <c r="D80" s="839"/>
      <c r="E80" s="839"/>
      <c r="F80" s="839"/>
      <c r="G80" s="839"/>
      <c r="H80" s="839"/>
      <c r="I80" s="846"/>
      <c r="J80" s="847"/>
      <c r="K80" s="10"/>
    </row>
    <row r="81" spans="1:12" s="11" customFormat="1" ht="26.4">
      <c r="A81" s="85" t="s">
        <v>7</v>
      </c>
      <c r="B81" s="85" t="s">
        <v>8</v>
      </c>
      <c r="C81" s="85" t="s">
        <v>9</v>
      </c>
      <c r="D81" s="361" t="s">
        <v>10</v>
      </c>
      <c r="E81" s="85" t="s">
        <v>11</v>
      </c>
      <c r="F81" s="85" t="s">
        <v>12</v>
      </c>
      <c r="G81" s="85" t="s">
        <v>13</v>
      </c>
      <c r="H81" s="340" t="s">
        <v>14</v>
      </c>
      <c r="I81" s="319" t="s">
        <v>15</v>
      </c>
      <c r="J81" s="87" t="s">
        <v>16</v>
      </c>
      <c r="K81" s="10"/>
      <c r="L81" s="11">
        <v>200</v>
      </c>
    </row>
    <row r="82" spans="1:12" s="11" customFormat="1" ht="26.4">
      <c r="A82" s="27">
        <v>42</v>
      </c>
      <c r="B82" s="194" t="s">
        <v>91</v>
      </c>
      <c r="C82" s="37" t="s">
        <v>92</v>
      </c>
      <c r="D82" s="231">
        <v>8</v>
      </c>
      <c r="E82" s="13">
        <v>30</v>
      </c>
      <c r="F82" s="13" t="s">
        <v>29</v>
      </c>
      <c r="G82" s="52" t="s">
        <v>51</v>
      </c>
      <c r="H82" s="266">
        <v>5000</v>
      </c>
      <c r="I82" s="225">
        <f>H82*E82</f>
        <v>150000</v>
      </c>
      <c r="J82" s="6">
        <f>I82</f>
        <v>150000</v>
      </c>
      <c r="K82" s="10"/>
    </row>
    <row r="83" spans="1:12" s="11" customFormat="1" ht="26.4">
      <c r="A83" s="27">
        <v>43</v>
      </c>
      <c r="B83" s="30" t="s">
        <v>113</v>
      </c>
      <c r="C83" s="3" t="s">
        <v>114</v>
      </c>
      <c r="D83" s="45">
        <v>11</v>
      </c>
      <c r="E83" s="231">
        <v>200</v>
      </c>
      <c r="F83" s="13" t="s">
        <v>29</v>
      </c>
      <c r="G83" s="13" t="s">
        <v>51</v>
      </c>
      <c r="H83" s="266">
        <v>4752</v>
      </c>
      <c r="I83" s="225">
        <f>H83*E83</f>
        <v>950400</v>
      </c>
      <c r="J83" s="6">
        <f>I83</f>
        <v>950400</v>
      </c>
      <c r="K83" s="10"/>
    </row>
    <row r="84" spans="1:12" s="11" customFormat="1" ht="66">
      <c r="A84" s="29">
        <v>44</v>
      </c>
      <c r="B84" s="30" t="s">
        <v>137</v>
      </c>
      <c r="C84" s="3" t="s">
        <v>138</v>
      </c>
      <c r="D84" s="360" t="s">
        <v>27</v>
      </c>
      <c r="E84" s="2">
        <v>1</v>
      </c>
      <c r="F84" s="232">
        <v>1</v>
      </c>
      <c r="G84" s="232" t="s">
        <v>139</v>
      </c>
      <c r="H84" s="266">
        <v>8100000</v>
      </c>
      <c r="I84" s="225">
        <f>+H84*E84*F84</f>
        <v>8100000</v>
      </c>
      <c r="J84" s="6">
        <f>I84</f>
        <v>8100000</v>
      </c>
      <c r="K84" s="101"/>
    </row>
    <row r="85" spans="1:12" s="11" customFormat="1" ht="66">
      <c r="A85" s="29">
        <v>45</v>
      </c>
      <c r="B85" s="30" t="s">
        <v>140</v>
      </c>
      <c r="C85" s="3" t="s">
        <v>141</v>
      </c>
      <c r="D85" s="360" t="s">
        <v>27</v>
      </c>
      <c r="E85" s="2">
        <v>3</v>
      </c>
      <c r="F85" s="13">
        <v>3</v>
      </c>
      <c r="G85" s="13" t="s">
        <v>37</v>
      </c>
      <c r="H85" s="266">
        <v>6390000</v>
      </c>
      <c r="I85" s="225">
        <f t="shared" ref="I85:I90" si="6">+H85*E85*F85</f>
        <v>57510000</v>
      </c>
      <c r="J85" s="6">
        <f t="shared" ref="J85:J90" si="7">E85*F85*H85</f>
        <v>57510000</v>
      </c>
      <c r="K85" s="62"/>
    </row>
    <row r="86" spans="1:12" s="11" customFormat="1" ht="66">
      <c r="A86" s="108">
        <v>46</v>
      </c>
      <c r="B86" s="179" t="s">
        <v>142</v>
      </c>
      <c r="C86" s="109" t="s">
        <v>143</v>
      </c>
      <c r="D86" s="362" t="s">
        <v>27</v>
      </c>
      <c r="E86" s="26">
        <v>5</v>
      </c>
      <c r="F86" s="233">
        <v>10</v>
      </c>
      <c r="G86" s="110" t="s">
        <v>97</v>
      </c>
      <c r="H86" s="265">
        <v>185000</v>
      </c>
      <c r="I86" s="317">
        <f t="shared" si="6"/>
        <v>9250000</v>
      </c>
      <c r="J86" s="111">
        <f t="shared" si="7"/>
        <v>9250000</v>
      </c>
      <c r="K86" s="62"/>
    </row>
    <row r="87" spans="1:12" s="11" customFormat="1" ht="13.2">
      <c r="A87" s="741">
        <v>47</v>
      </c>
      <c r="B87" s="848" t="s">
        <v>144</v>
      </c>
      <c r="C87" s="3" t="s">
        <v>145</v>
      </c>
      <c r="D87" s="220" t="s">
        <v>29</v>
      </c>
      <c r="E87" s="2">
        <v>200</v>
      </c>
      <c r="F87" s="13">
        <v>1</v>
      </c>
      <c r="G87" s="13" t="s">
        <v>51</v>
      </c>
      <c r="H87" s="266">
        <v>61000</v>
      </c>
      <c r="I87" s="225">
        <f t="shared" si="6"/>
        <v>12200000</v>
      </c>
      <c r="J87" s="6">
        <f t="shared" si="7"/>
        <v>12200000</v>
      </c>
      <c r="K87" s="10"/>
    </row>
    <row r="88" spans="1:12" s="11" customFormat="1" ht="13.2">
      <c r="A88" s="742"/>
      <c r="B88" s="848"/>
      <c r="C88" s="3" t="s">
        <v>146</v>
      </c>
      <c r="D88" s="220" t="s">
        <v>29</v>
      </c>
      <c r="E88" s="2">
        <v>200</v>
      </c>
      <c r="F88" s="13">
        <v>1</v>
      </c>
      <c r="G88" s="13" t="s">
        <v>51</v>
      </c>
      <c r="H88" s="266">
        <v>42000</v>
      </c>
      <c r="I88" s="225">
        <f t="shared" si="6"/>
        <v>8400000</v>
      </c>
      <c r="J88" s="6">
        <f t="shared" si="7"/>
        <v>8400000</v>
      </c>
      <c r="K88" s="10"/>
    </row>
    <row r="89" spans="1:12" s="11" customFormat="1" ht="26.4">
      <c r="A89" s="742"/>
      <c r="B89" s="848"/>
      <c r="C89" s="3" t="s">
        <v>147</v>
      </c>
      <c r="D89" s="220" t="s">
        <v>29</v>
      </c>
      <c r="E89" s="2">
        <v>200</v>
      </c>
      <c r="F89" s="13">
        <v>1</v>
      </c>
      <c r="G89" s="13" t="s">
        <v>51</v>
      </c>
      <c r="H89" s="266">
        <v>52560</v>
      </c>
      <c r="I89" s="225">
        <f t="shared" si="6"/>
        <v>10512000</v>
      </c>
      <c r="J89" s="6">
        <f t="shared" si="7"/>
        <v>10512000</v>
      </c>
      <c r="K89" s="10"/>
    </row>
    <row r="90" spans="1:12" s="11" customFormat="1" ht="28.2" customHeight="1">
      <c r="A90" s="743"/>
      <c r="B90" s="848"/>
      <c r="C90" s="3" t="s">
        <v>148</v>
      </c>
      <c r="D90" s="220" t="s">
        <v>29</v>
      </c>
      <c r="E90" s="2">
        <v>200</v>
      </c>
      <c r="F90" s="13">
        <v>1</v>
      </c>
      <c r="G90" s="13" t="s">
        <v>51</v>
      </c>
      <c r="H90" s="266">
        <v>33600</v>
      </c>
      <c r="I90" s="225">
        <f t="shared" si="6"/>
        <v>6720000</v>
      </c>
      <c r="J90" s="6">
        <f t="shared" si="7"/>
        <v>6720000</v>
      </c>
      <c r="K90" s="10"/>
    </row>
    <row r="91" spans="1:12" s="11" customFormat="1" ht="13.2">
      <c r="A91" s="107">
        <v>48</v>
      </c>
      <c r="B91" s="79" t="s">
        <v>149</v>
      </c>
      <c r="C91" s="3" t="s">
        <v>150</v>
      </c>
      <c r="D91" s="220">
        <v>110</v>
      </c>
      <c r="E91" s="7">
        <v>2400</v>
      </c>
      <c r="F91" s="19">
        <v>1</v>
      </c>
      <c r="G91" s="19" t="s">
        <v>51</v>
      </c>
      <c r="H91" s="266">
        <v>2640</v>
      </c>
      <c r="I91" s="225">
        <f>H91*E91</f>
        <v>6336000</v>
      </c>
      <c r="J91" s="6">
        <f>I91</f>
        <v>6336000</v>
      </c>
      <c r="K91" s="10"/>
    </row>
    <row r="92" spans="1:12" s="11" customFormat="1" ht="13.2">
      <c r="A92" s="616" t="s">
        <v>93</v>
      </c>
      <c r="B92" s="617"/>
      <c r="C92" s="617"/>
      <c r="D92" s="617"/>
      <c r="E92" s="617"/>
      <c r="F92" s="617"/>
      <c r="G92" s="617"/>
      <c r="H92" s="618"/>
      <c r="I92" s="320">
        <f>SUM(I82:I91)</f>
        <v>120128400</v>
      </c>
      <c r="J92" s="121">
        <f>J82+J83+J84+J85+J86+J87+J88+J89+J90+J91</f>
        <v>120128400</v>
      </c>
      <c r="K92" s="10"/>
    </row>
    <row r="93" spans="1:12" s="11" customFormat="1" ht="13.2">
      <c r="A93" s="658" t="s">
        <v>151</v>
      </c>
      <c r="B93" s="645"/>
      <c r="C93" s="645"/>
      <c r="D93" s="645"/>
      <c r="E93" s="645"/>
      <c r="F93" s="645"/>
      <c r="G93" s="645"/>
      <c r="H93" s="645"/>
      <c r="I93" s="645"/>
      <c r="J93" s="659"/>
      <c r="K93" s="10"/>
    </row>
    <row r="94" spans="1:12" s="11" customFormat="1" ht="26.4">
      <c r="A94" s="85" t="s">
        <v>7</v>
      </c>
      <c r="B94" s="85" t="s">
        <v>8</v>
      </c>
      <c r="C94" s="85" t="s">
        <v>9</v>
      </c>
      <c r="D94" s="361" t="s">
        <v>10</v>
      </c>
      <c r="E94" s="85" t="s">
        <v>11</v>
      </c>
      <c r="F94" s="85" t="s">
        <v>12</v>
      </c>
      <c r="G94" s="85" t="s">
        <v>13</v>
      </c>
      <c r="H94" s="340" t="s">
        <v>14</v>
      </c>
      <c r="I94" s="319" t="s">
        <v>15</v>
      </c>
      <c r="J94" s="87" t="s">
        <v>16</v>
      </c>
      <c r="K94" s="10"/>
      <c r="L94" s="11">
        <v>500</v>
      </c>
    </row>
    <row r="95" spans="1:12" s="11" customFormat="1" ht="26.4">
      <c r="A95" s="29">
        <v>49</v>
      </c>
      <c r="B95" s="194" t="s">
        <v>91</v>
      </c>
      <c r="C95" s="37" t="s">
        <v>92</v>
      </c>
      <c r="D95" s="231">
        <v>8</v>
      </c>
      <c r="E95" s="13">
        <v>30</v>
      </c>
      <c r="F95" s="13" t="s">
        <v>29</v>
      </c>
      <c r="G95" s="52" t="s">
        <v>51</v>
      </c>
      <c r="H95" s="266">
        <v>5000</v>
      </c>
      <c r="I95" s="225">
        <f>H95*E95</f>
        <v>150000</v>
      </c>
      <c r="J95" s="6">
        <f>I95</f>
        <v>150000</v>
      </c>
      <c r="K95" s="10"/>
    </row>
    <row r="96" spans="1:12" s="11" customFormat="1" ht="29.25" customHeight="1">
      <c r="A96" s="29">
        <v>50</v>
      </c>
      <c r="B96" s="30" t="s">
        <v>113</v>
      </c>
      <c r="C96" s="3" t="s">
        <v>114</v>
      </c>
      <c r="D96" s="45">
        <v>11</v>
      </c>
      <c r="E96" s="2">
        <v>500</v>
      </c>
      <c r="F96" s="13" t="s">
        <v>29</v>
      </c>
      <c r="G96" s="13" t="s">
        <v>51</v>
      </c>
      <c r="H96" s="266">
        <v>4752</v>
      </c>
      <c r="I96" s="225">
        <f>H96*E96</f>
        <v>2376000</v>
      </c>
      <c r="J96" s="6">
        <f>I96</f>
        <v>2376000</v>
      </c>
      <c r="K96" s="10"/>
    </row>
    <row r="97" spans="1:11" s="11" customFormat="1" ht="165" customHeight="1">
      <c r="A97" s="29">
        <v>51</v>
      </c>
      <c r="B97" s="30" t="s">
        <v>152</v>
      </c>
      <c r="C97" s="3" t="s">
        <v>153</v>
      </c>
      <c r="D97" s="360" t="s">
        <v>27</v>
      </c>
      <c r="E97" s="2">
        <v>1</v>
      </c>
      <c r="F97" s="13">
        <v>2</v>
      </c>
      <c r="G97" s="13" t="s">
        <v>139</v>
      </c>
      <c r="H97" s="266">
        <v>7000000</v>
      </c>
      <c r="I97" s="225">
        <f>+H97*E97*F97</f>
        <v>14000000</v>
      </c>
      <c r="J97" s="6">
        <f>E97*F97*H97</f>
        <v>14000000</v>
      </c>
      <c r="K97" s="10"/>
    </row>
    <row r="98" spans="1:11" s="11" customFormat="1" ht="92.4">
      <c r="A98" s="29">
        <v>52</v>
      </c>
      <c r="B98" s="234" t="s">
        <v>154</v>
      </c>
      <c r="C98" s="3" t="s">
        <v>155</v>
      </c>
      <c r="D98" s="360" t="s">
        <v>27</v>
      </c>
      <c r="E98" s="2">
        <v>1</v>
      </c>
      <c r="F98" s="13">
        <v>2</v>
      </c>
      <c r="G98" s="13" t="s">
        <v>139</v>
      </c>
      <c r="H98" s="266">
        <v>5840000</v>
      </c>
      <c r="I98" s="225">
        <f>+H98*E98*F98</f>
        <v>11680000</v>
      </c>
      <c r="J98" s="6">
        <f t="shared" ref="J98:J111" si="8">E98*F98*H98</f>
        <v>11680000</v>
      </c>
      <c r="K98" s="10"/>
    </row>
    <row r="99" spans="1:11" s="11" customFormat="1" ht="39.6">
      <c r="A99" s="841">
        <v>53</v>
      </c>
      <c r="B99" s="844" t="s">
        <v>156</v>
      </c>
      <c r="C99" s="105" t="s">
        <v>157</v>
      </c>
      <c r="D99" s="45" t="s">
        <v>29</v>
      </c>
      <c r="E99" s="2">
        <v>500</v>
      </c>
      <c r="F99" s="13">
        <v>1</v>
      </c>
      <c r="G99" s="13" t="s">
        <v>51</v>
      </c>
      <c r="H99" s="266">
        <v>94000</v>
      </c>
      <c r="I99" s="225">
        <f t="shared" ref="I99:I105" si="9">+H99*E99</f>
        <v>47000000</v>
      </c>
      <c r="J99" s="6">
        <f t="shared" si="8"/>
        <v>47000000</v>
      </c>
      <c r="K99" s="10"/>
    </row>
    <row r="100" spans="1:11" s="11" customFormat="1" ht="13.2">
      <c r="A100" s="842"/>
      <c r="B100" s="845"/>
      <c r="C100" s="3" t="s">
        <v>158</v>
      </c>
      <c r="D100" s="45" t="s">
        <v>29</v>
      </c>
      <c r="E100" s="2">
        <v>500</v>
      </c>
      <c r="F100" s="13">
        <v>1</v>
      </c>
      <c r="G100" s="13" t="s">
        <v>51</v>
      </c>
      <c r="H100" s="266">
        <v>13000</v>
      </c>
      <c r="I100" s="225">
        <f t="shared" si="9"/>
        <v>6500000</v>
      </c>
      <c r="J100" s="6">
        <f t="shared" si="8"/>
        <v>6500000</v>
      </c>
      <c r="K100" s="10"/>
    </row>
    <row r="101" spans="1:11" s="11" customFormat="1" ht="13.2">
      <c r="A101" s="842"/>
      <c r="B101" s="845"/>
      <c r="C101" s="3" t="s">
        <v>159</v>
      </c>
      <c r="D101" s="45" t="s">
        <v>29</v>
      </c>
      <c r="E101" s="2">
        <v>500</v>
      </c>
      <c r="F101" s="13">
        <v>1</v>
      </c>
      <c r="G101" s="13" t="s">
        <v>51</v>
      </c>
      <c r="H101" s="266">
        <v>31440</v>
      </c>
      <c r="I101" s="225">
        <f t="shared" si="9"/>
        <v>15720000</v>
      </c>
      <c r="J101" s="6">
        <f>I101</f>
        <v>15720000</v>
      </c>
      <c r="K101" s="10"/>
    </row>
    <row r="102" spans="1:11" s="11" customFormat="1" ht="13.2">
      <c r="A102" s="842"/>
      <c r="B102" s="845"/>
      <c r="C102" s="3" t="s">
        <v>160</v>
      </c>
      <c r="D102" s="45" t="s">
        <v>29</v>
      </c>
      <c r="E102" s="2">
        <v>500</v>
      </c>
      <c r="F102" s="13">
        <v>1</v>
      </c>
      <c r="G102" s="13" t="s">
        <v>51</v>
      </c>
      <c r="H102" s="266">
        <v>16080</v>
      </c>
      <c r="I102" s="225">
        <f t="shared" si="9"/>
        <v>8040000</v>
      </c>
      <c r="J102" s="6">
        <f t="shared" ref="J102:J103" si="10">I102</f>
        <v>8040000</v>
      </c>
      <c r="K102" s="10"/>
    </row>
    <row r="103" spans="1:11" s="11" customFormat="1" ht="13.2">
      <c r="A103" s="843"/>
      <c r="B103" s="845"/>
      <c r="C103" s="105" t="s">
        <v>161</v>
      </c>
      <c r="D103" s="45" t="s">
        <v>29</v>
      </c>
      <c r="E103" s="2">
        <v>500</v>
      </c>
      <c r="F103" s="13">
        <v>1</v>
      </c>
      <c r="G103" s="13" t="s">
        <v>51</v>
      </c>
      <c r="H103" s="266">
        <v>17000</v>
      </c>
      <c r="I103" s="225">
        <f t="shared" si="9"/>
        <v>8500000</v>
      </c>
      <c r="J103" s="6">
        <f t="shared" si="10"/>
        <v>8500000</v>
      </c>
      <c r="K103" s="10"/>
    </row>
    <row r="104" spans="1:11" s="11" customFormat="1" ht="62.25" customHeight="1">
      <c r="A104" s="29">
        <v>54</v>
      </c>
      <c r="B104" s="30" t="s">
        <v>55</v>
      </c>
      <c r="C104" s="3" t="s">
        <v>162</v>
      </c>
      <c r="D104" s="45" t="s">
        <v>29</v>
      </c>
      <c r="E104" s="2">
        <v>50</v>
      </c>
      <c r="F104" s="13">
        <v>2</v>
      </c>
      <c r="G104" s="13" t="s">
        <v>163</v>
      </c>
      <c r="H104" s="265">
        <v>0</v>
      </c>
      <c r="I104" s="225">
        <f t="shared" si="9"/>
        <v>0</v>
      </c>
      <c r="J104" s="6">
        <f>I104</f>
        <v>0</v>
      </c>
      <c r="K104" s="10"/>
    </row>
    <row r="105" spans="1:11" s="11" customFormat="1" ht="111.75" customHeight="1">
      <c r="A105" s="29">
        <v>55</v>
      </c>
      <c r="B105" s="27" t="s">
        <v>164</v>
      </c>
      <c r="C105" s="3" t="s">
        <v>165</v>
      </c>
      <c r="D105" s="45" t="s">
        <v>29</v>
      </c>
      <c r="E105" s="2">
        <v>25</v>
      </c>
      <c r="F105" s="13" t="s">
        <v>166</v>
      </c>
      <c r="G105" s="13" t="s">
        <v>167</v>
      </c>
      <c r="H105" s="266">
        <v>540000</v>
      </c>
      <c r="I105" s="225">
        <f t="shared" si="9"/>
        <v>13500000</v>
      </c>
      <c r="J105" s="6">
        <f>I105</f>
        <v>13500000</v>
      </c>
      <c r="K105" s="10"/>
    </row>
    <row r="106" spans="1:11" s="11" customFormat="1" ht="47.25" customHeight="1">
      <c r="A106" s="29">
        <v>56</v>
      </c>
      <c r="B106" s="235" t="s">
        <v>168</v>
      </c>
      <c r="C106" s="35" t="s">
        <v>169</v>
      </c>
      <c r="D106" s="45" t="s">
        <v>55</v>
      </c>
      <c r="E106" s="2">
        <v>1</v>
      </c>
      <c r="F106" s="13">
        <v>25</v>
      </c>
      <c r="G106" s="13" t="s">
        <v>51</v>
      </c>
      <c r="H106" s="265">
        <v>0</v>
      </c>
      <c r="I106" s="225">
        <f>+H106*E106*F106</f>
        <v>0</v>
      </c>
      <c r="J106" s="6">
        <f>E106*F106*H106</f>
        <v>0</v>
      </c>
      <c r="K106" s="10"/>
    </row>
    <row r="107" spans="1:11" s="11" customFormat="1" ht="39.6">
      <c r="A107" s="29">
        <v>57</v>
      </c>
      <c r="B107" s="235" t="s">
        <v>55</v>
      </c>
      <c r="C107" s="35" t="s">
        <v>170</v>
      </c>
      <c r="D107" s="45" t="s">
        <v>55</v>
      </c>
      <c r="E107" s="2">
        <v>25</v>
      </c>
      <c r="F107" s="13" t="s">
        <v>29</v>
      </c>
      <c r="G107" s="13" t="s">
        <v>171</v>
      </c>
      <c r="H107" s="265">
        <v>0</v>
      </c>
      <c r="I107" s="225">
        <f>H107*E107</f>
        <v>0</v>
      </c>
      <c r="J107" s="6">
        <f>E107*H107</f>
        <v>0</v>
      </c>
      <c r="K107" s="10"/>
    </row>
    <row r="108" spans="1:11" s="11" customFormat="1" ht="13.2">
      <c r="A108" s="29">
        <v>58</v>
      </c>
      <c r="B108" s="807" t="s">
        <v>172</v>
      </c>
      <c r="C108" s="3" t="s">
        <v>173</v>
      </c>
      <c r="D108" s="45" t="s">
        <v>29</v>
      </c>
      <c r="E108" s="2">
        <v>500</v>
      </c>
      <c r="F108" s="13">
        <v>1</v>
      </c>
      <c r="G108" s="13" t="s">
        <v>51</v>
      </c>
      <c r="H108" s="266">
        <v>46920</v>
      </c>
      <c r="I108" s="225">
        <f>+H108*E108</f>
        <v>23460000</v>
      </c>
      <c r="J108" s="6">
        <f t="shared" si="8"/>
        <v>23460000</v>
      </c>
      <c r="K108" s="10"/>
    </row>
    <row r="109" spans="1:11" s="11" customFormat="1" ht="13.2">
      <c r="A109" s="29">
        <v>59</v>
      </c>
      <c r="B109" s="807"/>
      <c r="C109" s="3" t="s">
        <v>174</v>
      </c>
      <c r="D109" s="45" t="s">
        <v>29</v>
      </c>
      <c r="E109" s="2">
        <v>500</v>
      </c>
      <c r="F109" s="13">
        <v>1</v>
      </c>
      <c r="G109" s="13" t="s">
        <v>51</v>
      </c>
      <c r="H109" s="266">
        <v>5400</v>
      </c>
      <c r="I109" s="225">
        <f>+H109*E109</f>
        <v>2700000</v>
      </c>
      <c r="J109" s="6">
        <f t="shared" si="8"/>
        <v>2700000</v>
      </c>
      <c r="K109" s="10"/>
    </row>
    <row r="110" spans="1:11" s="11" customFormat="1" ht="39.6">
      <c r="A110" s="722">
        <v>60</v>
      </c>
      <c r="B110" s="807"/>
      <c r="C110" s="3" t="s">
        <v>175</v>
      </c>
      <c r="D110" s="363">
        <v>26</v>
      </c>
      <c r="E110" s="2">
        <v>500</v>
      </c>
      <c r="F110" s="13">
        <v>1</v>
      </c>
      <c r="G110" s="13" t="s">
        <v>51</v>
      </c>
      <c r="H110" s="266">
        <v>31464</v>
      </c>
      <c r="I110" s="225">
        <f>+H110*E110</f>
        <v>15732000</v>
      </c>
      <c r="J110" s="6">
        <f t="shared" si="8"/>
        <v>15732000</v>
      </c>
      <c r="K110" s="10"/>
    </row>
    <row r="111" spans="1:11" s="11" customFormat="1" ht="39.6">
      <c r="A111" s="745"/>
      <c r="B111" s="807"/>
      <c r="C111" s="3" t="s">
        <v>176</v>
      </c>
      <c r="D111" s="363">
        <v>38</v>
      </c>
      <c r="E111" s="2">
        <v>500</v>
      </c>
      <c r="F111" s="13">
        <v>1</v>
      </c>
      <c r="G111" s="13" t="s">
        <v>51</v>
      </c>
      <c r="H111" s="266">
        <v>15000</v>
      </c>
      <c r="I111" s="225">
        <f>+H111*E111</f>
        <v>7500000</v>
      </c>
      <c r="J111" s="6">
        <f t="shared" si="8"/>
        <v>7500000</v>
      </c>
      <c r="K111" s="10"/>
    </row>
    <row r="112" spans="1:11" s="11" customFormat="1" ht="13.2">
      <c r="A112" s="603" t="s">
        <v>93</v>
      </c>
      <c r="B112" s="604"/>
      <c r="C112" s="604"/>
      <c r="D112" s="617"/>
      <c r="E112" s="604"/>
      <c r="F112" s="604"/>
      <c r="G112" s="604"/>
      <c r="H112" s="605" t="s">
        <v>177</v>
      </c>
      <c r="I112" s="320">
        <f>SUM(I95:I111)</f>
        <v>176858000</v>
      </c>
      <c r="J112" s="121">
        <f>SUM(J95:J111)</f>
        <v>176858000</v>
      </c>
      <c r="K112" s="10"/>
    </row>
    <row r="113" spans="1:19" s="11" customFormat="1" ht="13.2">
      <c r="A113" s="716" t="s">
        <v>178</v>
      </c>
      <c r="B113" s="839"/>
      <c r="C113" s="839"/>
      <c r="D113" s="839"/>
      <c r="E113" s="839"/>
      <c r="F113" s="839"/>
      <c r="G113" s="839"/>
      <c r="H113" s="839"/>
      <c r="I113" s="839"/>
      <c r="J113" s="840"/>
      <c r="K113" s="10"/>
    </row>
    <row r="114" spans="1:19" s="11" customFormat="1" ht="26.4">
      <c r="A114" s="85" t="s">
        <v>7</v>
      </c>
      <c r="B114" s="85" t="s">
        <v>8</v>
      </c>
      <c r="C114" s="85" t="s">
        <v>9</v>
      </c>
      <c r="D114" s="361" t="s">
        <v>10</v>
      </c>
      <c r="E114" s="85" t="s">
        <v>11</v>
      </c>
      <c r="F114" s="85" t="s">
        <v>12</v>
      </c>
      <c r="G114" s="85" t="s">
        <v>13</v>
      </c>
      <c r="H114" s="321" t="s">
        <v>14</v>
      </c>
      <c r="I114" s="321" t="s">
        <v>15</v>
      </c>
      <c r="J114" s="88" t="s">
        <v>16</v>
      </c>
      <c r="K114" s="10"/>
      <c r="L114" s="11">
        <v>300</v>
      </c>
    </row>
    <row r="115" spans="1:19" s="11" customFormat="1" ht="163.5" customHeight="1">
      <c r="A115" s="27">
        <v>61</v>
      </c>
      <c r="B115" s="30" t="s">
        <v>179</v>
      </c>
      <c r="C115" s="3" t="s">
        <v>180</v>
      </c>
      <c r="D115" s="360" t="s">
        <v>27</v>
      </c>
      <c r="E115" s="2">
        <v>4</v>
      </c>
      <c r="F115" s="13">
        <v>1</v>
      </c>
      <c r="G115" s="13" t="s">
        <v>97</v>
      </c>
      <c r="H115" s="265">
        <v>185000</v>
      </c>
      <c r="I115" s="225">
        <f t="shared" ref="I115:I124" si="11">+H115*E115*F115</f>
        <v>740000</v>
      </c>
      <c r="J115" s="6">
        <f>E115*F115*H115</f>
        <v>740000</v>
      </c>
      <c r="K115" s="10"/>
    </row>
    <row r="116" spans="1:19" s="11" customFormat="1" ht="79.5" customHeight="1">
      <c r="A116" s="27">
        <v>62</v>
      </c>
      <c r="B116" s="30" t="s">
        <v>181</v>
      </c>
      <c r="C116" s="3" t="s">
        <v>182</v>
      </c>
      <c r="D116" s="360" t="s">
        <v>27</v>
      </c>
      <c r="E116" s="2">
        <v>9</v>
      </c>
      <c r="F116" s="13">
        <v>1</v>
      </c>
      <c r="G116" s="13" t="s">
        <v>97</v>
      </c>
      <c r="H116" s="266">
        <v>98000</v>
      </c>
      <c r="I116" s="225">
        <f t="shared" si="11"/>
        <v>882000</v>
      </c>
      <c r="J116" s="6">
        <f t="shared" ref="J116:J121" si="12">E116*F116*H116</f>
        <v>882000</v>
      </c>
      <c r="K116" s="10"/>
    </row>
    <row r="117" spans="1:19" s="11" customFormat="1" ht="111.75" customHeight="1">
      <c r="A117" s="27">
        <v>63</v>
      </c>
      <c r="B117" s="30" t="s">
        <v>183</v>
      </c>
      <c r="C117" s="3" t="s">
        <v>184</v>
      </c>
      <c r="D117" s="363" t="s">
        <v>29</v>
      </c>
      <c r="E117" s="2">
        <v>9</v>
      </c>
      <c r="F117" s="13">
        <v>1</v>
      </c>
      <c r="G117" s="13" t="s">
        <v>51</v>
      </c>
      <c r="H117" s="266">
        <v>830000</v>
      </c>
      <c r="I117" s="225">
        <f t="shared" si="11"/>
        <v>7470000</v>
      </c>
      <c r="J117" s="6">
        <f t="shared" si="12"/>
        <v>7470000</v>
      </c>
      <c r="K117" s="10"/>
    </row>
    <row r="118" spans="1:19" s="11" customFormat="1" ht="45" customHeight="1">
      <c r="A118" s="27">
        <v>64</v>
      </c>
      <c r="B118" s="30" t="s">
        <v>185</v>
      </c>
      <c r="C118" s="3" t="s">
        <v>186</v>
      </c>
      <c r="D118" s="45">
        <v>100</v>
      </c>
      <c r="E118" s="2">
        <v>600</v>
      </c>
      <c r="F118" s="13">
        <v>1</v>
      </c>
      <c r="G118" s="13" t="s">
        <v>51</v>
      </c>
      <c r="H118" s="266">
        <v>24000</v>
      </c>
      <c r="I118" s="225">
        <f t="shared" si="11"/>
        <v>14400000</v>
      </c>
      <c r="J118" s="6">
        <f t="shared" si="12"/>
        <v>14400000</v>
      </c>
      <c r="K118" s="10"/>
    </row>
    <row r="119" spans="1:19" s="11" customFormat="1" ht="51" customHeight="1">
      <c r="A119" s="27">
        <v>65</v>
      </c>
      <c r="B119" s="234" t="s">
        <v>187</v>
      </c>
      <c r="C119" s="3" t="s">
        <v>188</v>
      </c>
      <c r="D119" s="45">
        <v>104</v>
      </c>
      <c r="E119" s="2">
        <v>300</v>
      </c>
      <c r="F119" s="13">
        <v>1</v>
      </c>
      <c r="G119" s="13" t="s">
        <v>51</v>
      </c>
      <c r="H119" s="266">
        <v>25800</v>
      </c>
      <c r="I119" s="225">
        <f t="shared" si="11"/>
        <v>7740000</v>
      </c>
      <c r="J119" s="6">
        <f t="shared" si="12"/>
        <v>7740000</v>
      </c>
      <c r="K119" s="10"/>
    </row>
    <row r="120" spans="1:19" s="11" customFormat="1" ht="87.75" customHeight="1">
      <c r="A120" s="27">
        <v>66</v>
      </c>
      <c r="B120" s="236" t="s">
        <v>189</v>
      </c>
      <c r="C120" s="3" t="s">
        <v>190</v>
      </c>
      <c r="D120" s="45">
        <v>106</v>
      </c>
      <c r="E120" s="2">
        <v>300</v>
      </c>
      <c r="F120" s="13">
        <v>1</v>
      </c>
      <c r="G120" s="13" t="s">
        <v>51</v>
      </c>
      <c r="H120" s="266">
        <v>25800</v>
      </c>
      <c r="I120" s="225">
        <f t="shared" si="11"/>
        <v>7740000</v>
      </c>
      <c r="J120" s="6">
        <f t="shared" si="12"/>
        <v>7740000</v>
      </c>
      <c r="K120" s="10"/>
    </row>
    <row r="121" spans="1:19" s="11" customFormat="1" ht="66.75" customHeight="1">
      <c r="A121" s="27">
        <v>67</v>
      </c>
      <c r="B121" s="57" t="s">
        <v>191</v>
      </c>
      <c r="C121" s="164" t="s">
        <v>192</v>
      </c>
      <c r="D121" s="247" t="s">
        <v>29</v>
      </c>
      <c r="E121" s="26">
        <v>1</v>
      </c>
      <c r="F121" s="32">
        <v>1</v>
      </c>
      <c r="G121" s="32" t="s">
        <v>108</v>
      </c>
      <c r="H121" s="266">
        <v>1900000</v>
      </c>
      <c r="I121" s="225">
        <f t="shared" si="11"/>
        <v>1900000</v>
      </c>
      <c r="J121" s="6">
        <f t="shared" si="12"/>
        <v>1900000</v>
      </c>
      <c r="K121" s="10"/>
    </row>
    <row r="122" spans="1:19" s="11" customFormat="1" ht="132">
      <c r="A122" s="27">
        <v>68</v>
      </c>
      <c r="B122" s="30" t="s">
        <v>193</v>
      </c>
      <c r="C122" s="165" t="s">
        <v>194</v>
      </c>
      <c r="D122" s="45" t="s">
        <v>29</v>
      </c>
      <c r="E122" s="166">
        <v>1</v>
      </c>
      <c r="F122" s="167">
        <v>1</v>
      </c>
      <c r="G122" s="167" t="s">
        <v>97</v>
      </c>
      <c r="H122" s="266">
        <v>7750000</v>
      </c>
      <c r="I122" s="230">
        <f t="shared" si="11"/>
        <v>7750000</v>
      </c>
      <c r="J122" s="168">
        <f>E122*F122*H122</f>
        <v>7750000</v>
      </c>
      <c r="K122" s="10"/>
    </row>
    <row r="123" spans="1:19" s="11" customFormat="1" ht="52.8">
      <c r="A123" s="27">
        <v>69</v>
      </c>
      <c r="B123" s="30" t="s">
        <v>195</v>
      </c>
      <c r="C123" s="165" t="s">
        <v>196</v>
      </c>
      <c r="D123" s="45" t="s">
        <v>29</v>
      </c>
      <c r="E123" s="166">
        <v>1</v>
      </c>
      <c r="F123" s="167">
        <v>1</v>
      </c>
      <c r="G123" s="167" t="s">
        <v>97</v>
      </c>
      <c r="H123" s="265">
        <v>5150000</v>
      </c>
      <c r="I123" s="230">
        <f t="shared" si="11"/>
        <v>5150000</v>
      </c>
      <c r="J123" s="168">
        <f>E123*F123*H123</f>
        <v>5150000</v>
      </c>
      <c r="K123" s="10"/>
      <c r="L123" s="1"/>
      <c r="M123" s="1"/>
      <c r="N123" s="1"/>
      <c r="O123" s="1"/>
      <c r="P123" s="1"/>
      <c r="Q123" s="1"/>
      <c r="R123" s="1"/>
      <c r="S123" s="1"/>
    </row>
    <row r="124" spans="1:19" s="11" customFormat="1" ht="39.6">
      <c r="A124" s="27">
        <v>70</v>
      </c>
      <c r="B124" s="30" t="s">
        <v>197</v>
      </c>
      <c r="C124" s="165" t="s">
        <v>198</v>
      </c>
      <c r="D124" s="45" t="s">
        <v>29</v>
      </c>
      <c r="E124" s="166">
        <v>1</v>
      </c>
      <c r="F124" s="167">
        <v>1</v>
      </c>
      <c r="G124" s="167" t="s">
        <v>97</v>
      </c>
      <c r="H124" s="266">
        <v>8970000</v>
      </c>
      <c r="I124" s="230">
        <f t="shared" si="11"/>
        <v>8970000</v>
      </c>
      <c r="J124" s="168">
        <f>E124*F124*H124</f>
        <v>8970000</v>
      </c>
      <c r="K124" s="10"/>
    </row>
    <row r="125" spans="1:19" s="11" customFormat="1" ht="13.2">
      <c r="A125" s="616" t="s">
        <v>93</v>
      </c>
      <c r="B125" s="617"/>
      <c r="C125" s="617"/>
      <c r="D125" s="617"/>
      <c r="E125" s="617"/>
      <c r="F125" s="617"/>
      <c r="G125" s="617"/>
      <c r="H125" s="618"/>
      <c r="I125" s="322">
        <f>SUM(I115:I124)</f>
        <v>62742000</v>
      </c>
      <c r="J125" s="237">
        <f>SUM(J115:J124)</f>
        <v>62742000</v>
      </c>
      <c r="K125" s="10"/>
    </row>
    <row r="126" spans="1:19" ht="24" customHeight="1">
      <c r="A126" s="724" t="s">
        <v>199</v>
      </c>
      <c r="B126" s="717"/>
      <c r="C126" s="717"/>
      <c r="D126" s="717"/>
      <c r="E126" s="717"/>
      <c r="F126" s="717"/>
      <c r="G126" s="717"/>
      <c r="H126" s="717"/>
      <c r="I126" s="717"/>
      <c r="J126" s="718"/>
    </row>
    <row r="127" spans="1:19" ht="26.4">
      <c r="A127" s="89" t="s">
        <v>7</v>
      </c>
      <c r="B127" s="90" t="s">
        <v>8</v>
      </c>
      <c r="C127" s="90" t="s">
        <v>9</v>
      </c>
      <c r="D127" s="364" t="s">
        <v>10</v>
      </c>
      <c r="E127" s="90" t="s">
        <v>11</v>
      </c>
      <c r="F127" s="90" t="s">
        <v>12</v>
      </c>
      <c r="G127" s="89" t="s">
        <v>13</v>
      </c>
      <c r="H127" s="325" t="s">
        <v>14</v>
      </c>
      <c r="I127" s="323" t="s">
        <v>15</v>
      </c>
      <c r="J127" s="175" t="s">
        <v>16</v>
      </c>
      <c r="K127" s="51"/>
      <c r="L127" s="9">
        <v>100</v>
      </c>
      <c r="M127" s="9"/>
    </row>
    <row r="128" spans="1:19" ht="33" customHeight="1">
      <c r="A128" s="16">
        <v>71</v>
      </c>
      <c r="B128" s="174" t="s">
        <v>500</v>
      </c>
      <c r="C128" s="3" t="s">
        <v>201</v>
      </c>
      <c r="D128" s="295" t="s">
        <v>29</v>
      </c>
      <c r="E128" s="173">
        <v>1</v>
      </c>
      <c r="F128" s="173">
        <v>1</v>
      </c>
      <c r="G128" s="13" t="s">
        <v>97</v>
      </c>
      <c r="H128" s="265">
        <v>1250000</v>
      </c>
      <c r="I128" s="225">
        <f>H128*F128</f>
        <v>1250000</v>
      </c>
      <c r="J128" s="6">
        <f>H128*F128</f>
        <v>1250000</v>
      </c>
      <c r="K128" s="271"/>
      <c r="L128" s="9"/>
      <c r="M128" s="9"/>
    </row>
    <row r="129" spans="1:13" ht="56.25" customHeight="1">
      <c r="A129" s="16">
        <v>72</v>
      </c>
      <c r="B129" s="79" t="s">
        <v>200</v>
      </c>
      <c r="C129" s="3" t="s">
        <v>201</v>
      </c>
      <c r="D129" s="232" t="s">
        <v>29</v>
      </c>
      <c r="E129" s="2">
        <v>1</v>
      </c>
      <c r="F129" s="13">
        <v>1</v>
      </c>
      <c r="G129" s="13" t="s">
        <v>97</v>
      </c>
      <c r="H129" s="265">
        <v>1100000</v>
      </c>
      <c r="I129" s="225">
        <f>H129*F129</f>
        <v>1100000</v>
      </c>
      <c r="J129" s="21">
        <f>H129*F129</f>
        <v>1100000</v>
      </c>
    </row>
    <row r="130" spans="1:13" ht="53.25" customHeight="1">
      <c r="A130" s="16">
        <v>73</v>
      </c>
      <c r="B130" s="79" t="s">
        <v>202</v>
      </c>
      <c r="C130" s="3" t="s">
        <v>203</v>
      </c>
      <c r="D130" s="232" t="s">
        <v>29</v>
      </c>
      <c r="E130" s="2">
        <v>2</v>
      </c>
      <c r="F130" s="13">
        <v>1</v>
      </c>
      <c r="G130" s="13" t="s">
        <v>97</v>
      </c>
      <c r="H130" s="265">
        <v>960000</v>
      </c>
      <c r="I130" s="225">
        <f>H130*E130</f>
        <v>1920000</v>
      </c>
      <c r="J130" s="6">
        <f>H130*E130</f>
        <v>1920000</v>
      </c>
    </row>
    <row r="131" spans="1:13" ht="39.6">
      <c r="A131" s="16">
        <v>74</v>
      </c>
      <c r="B131" s="79" t="s">
        <v>501</v>
      </c>
      <c r="C131" s="3" t="s">
        <v>63</v>
      </c>
      <c r="D131" s="232" t="s">
        <v>29</v>
      </c>
      <c r="E131" s="2">
        <v>1</v>
      </c>
      <c r="F131" s="13">
        <v>1</v>
      </c>
      <c r="G131" s="13" t="s">
        <v>45</v>
      </c>
      <c r="H131" s="265">
        <v>950000</v>
      </c>
      <c r="I131" s="225">
        <f>H131*E131</f>
        <v>950000</v>
      </c>
      <c r="J131" s="6">
        <f>I131</f>
        <v>950000</v>
      </c>
    </row>
    <row r="132" spans="1:13" ht="39.6">
      <c r="A132" s="16">
        <v>75</v>
      </c>
      <c r="B132" s="125" t="s">
        <v>48</v>
      </c>
      <c r="C132" s="109" t="s">
        <v>49</v>
      </c>
      <c r="D132" s="233" t="s">
        <v>29</v>
      </c>
      <c r="E132" s="26">
        <v>100</v>
      </c>
      <c r="F132" s="32" t="s">
        <v>29</v>
      </c>
      <c r="G132" s="32" t="s">
        <v>204</v>
      </c>
      <c r="H132" s="265">
        <v>15545</v>
      </c>
      <c r="I132" s="317">
        <f>H132*E132</f>
        <v>1554500</v>
      </c>
      <c r="J132" s="111">
        <f>I132</f>
        <v>1554500</v>
      </c>
    </row>
    <row r="133" spans="1:13" ht="264">
      <c r="A133" s="16">
        <v>76</v>
      </c>
      <c r="B133" s="172" t="s">
        <v>205</v>
      </c>
      <c r="C133" s="100" t="s">
        <v>69</v>
      </c>
      <c r="D133" s="357" t="s">
        <v>29</v>
      </c>
      <c r="E133" s="5">
        <v>100</v>
      </c>
      <c r="F133" s="4" t="s">
        <v>29</v>
      </c>
      <c r="G133" s="5" t="s">
        <v>51</v>
      </c>
      <c r="H133" s="265">
        <v>126000</v>
      </c>
      <c r="I133" s="225">
        <f>+H133*E133</f>
        <v>12600000</v>
      </c>
      <c r="J133" s="111">
        <f>I133</f>
        <v>12600000</v>
      </c>
    </row>
    <row r="134" spans="1:13" ht="26.4">
      <c r="A134" s="16">
        <v>77</v>
      </c>
      <c r="B134" s="79" t="s">
        <v>206</v>
      </c>
      <c r="C134" s="3" t="s">
        <v>207</v>
      </c>
      <c r="D134" s="358" t="s">
        <v>29</v>
      </c>
      <c r="E134" s="7">
        <v>2</v>
      </c>
      <c r="F134" s="13">
        <v>1</v>
      </c>
      <c r="G134" s="13" t="s">
        <v>97</v>
      </c>
      <c r="H134" s="265">
        <v>490000</v>
      </c>
      <c r="I134" s="225">
        <f>H134*E134*F134</f>
        <v>980000</v>
      </c>
      <c r="J134" s="6">
        <f t="shared" ref="J134" si="13">I134</f>
        <v>980000</v>
      </c>
      <c r="M134" s="112"/>
    </row>
    <row r="135" spans="1:13" ht="13.2">
      <c r="A135" s="603" t="s">
        <v>93</v>
      </c>
      <c r="B135" s="617"/>
      <c r="C135" s="617"/>
      <c r="D135" s="617"/>
      <c r="E135" s="617"/>
      <c r="F135" s="617"/>
      <c r="G135" s="617"/>
      <c r="H135" s="618">
        <f>SUM(H129:H134)</f>
        <v>3641545</v>
      </c>
      <c r="I135" s="320">
        <f>SUM(I128:I134)</f>
        <v>20354500</v>
      </c>
      <c r="J135" s="121">
        <f>SUM(J128:J134)</f>
        <v>20354500</v>
      </c>
    </row>
    <row r="136" spans="1:13" ht="13.2">
      <c r="A136" s="828" t="s">
        <v>208</v>
      </c>
      <c r="B136" s="829"/>
      <c r="C136" s="829"/>
      <c r="D136" s="829"/>
      <c r="E136" s="829"/>
      <c r="F136" s="829"/>
      <c r="G136" s="829"/>
      <c r="H136" s="829"/>
      <c r="I136" s="829"/>
      <c r="J136" s="830"/>
      <c r="K136" s="1"/>
    </row>
    <row r="137" spans="1:13" ht="26.4">
      <c r="A137" s="69" t="s">
        <v>7</v>
      </c>
      <c r="B137" s="70" t="s">
        <v>8</v>
      </c>
      <c r="C137" s="70" t="s">
        <v>9</v>
      </c>
      <c r="D137" s="353" t="s">
        <v>10</v>
      </c>
      <c r="E137" s="70" t="s">
        <v>11</v>
      </c>
      <c r="F137" s="70" t="s">
        <v>12</v>
      </c>
      <c r="G137" s="69" t="s">
        <v>13</v>
      </c>
      <c r="H137" s="314" t="s">
        <v>14</v>
      </c>
      <c r="I137" s="314" t="s">
        <v>15</v>
      </c>
      <c r="J137" s="71" t="s">
        <v>16</v>
      </c>
      <c r="K137" s="9"/>
      <c r="L137" s="9">
        <v>150</v>
      </c>
      <c r="M137" s="9"/>
    </row>
    <row r="138" spans="1:13" ht="84.75" customHeight="1">
      <c r="A138" s="16">
        <v>78</v>
      </c>
      <c r="B138" s="79" t="s">
        <v>209</v>
      </c>
      <c r="C138" s="3" t="s">
        <v>210</v>
      </c>
      <c r="D138" s="358">
        <v>49</v>
      </c>
      <c r="E138" s="7">
        <v>10</v>
      </c>
      <c r="F138" s="13" t="s">
        <v>29</v>
      </c>
      <c r="G138" s="13" t="s">
        <v>211</v>
      </c>
      <c r="H138" s="265">
        <v>890000</v>
      </c>
      <c r="I138" s="225">
        <f>H138*E138</f>
        <v>8900000</v>
      </c>
      <c r="J138" s="6">
        <f t="shared" ref="J138:J143" si="14">I138</f>
        <v>8900000</v>
      </c>
      <c r="K138" s="9"/>
      <c r="L138" s="9"/>
      <c r="M138" s="9"/>
    </row>
    <row r="139" spans="1:13" ht="39.6">
      <c r="A139" s="78">
        <v>79</v>
      </c>
      <c r="B139" s="79" t="s">
        <v>212</v>
      </c>
      <c r="C139" s="3" t="s">
        <v>213</v>
      </c>
      <c r="D139" s="358">
        <v>107</v>
      </c>
      <c r="E139" s="7">
        <v>250</v>
      </c>
      <c r="F139" s="13" t="s">
        <v>29</v>
      </c>
      <c r="G139" s="13" t="s">
        <v>211</v>
      </c>
      <c r="H139" s="265">
        <v>25680</v>
      </c>
      <c r="I139" s="225">
        <f>H139*E139</f>
        <v>6420000</v>
      </c>
      <c r="J139" s="6">
        <f t="shared" si="14"/>
        <v>6420000</v>
      </c>
      <c r="K139" s="9"/>
      <c r="L139" s="9"/>
      <c r="M139" s="9"/>
    </row>
    <row r="140" spans="1:13" ht="21" customHeight="1">
      <c r="A140" s="16">
        <v>80</v>
      </c>
      <c r="B140" s="79" t="s">
        <v>214</v>
      </c>
      <c r="C140" s="3" t="s">
        <v>215</v>
      </c>
      <c r="D140" s="355">
        <v>111</v>
      </c>
      <c r="E140" s="72">
        <v>250</v>
      </c>
      <c r="F140" s="32" t="s">
        <v>29</v>
      </c>
      <c r="G140" s="32" t="s">
        <v>211</v>
      </c>
      <c r="H140" s="265">
        <v>3000</v>
      </c>
      <c r="I140" s="225">
        <f>H140*E140</f>
        <v>750000</v>
      </c>
      <c r="J140" s="6">
        <f t="shared" si="14"/>
        <v>750000</v>
      </c>
      <c r="K140" s="9"/>
      <c r="L140" s="9"/>
      <c r="M140" s="9"/>
    </row>
    <row r="141" spans="1:13" ht="39.6">
      <c r="A141" s="78">
        <v>81</v>
      </c>
      <c r="B141" s="125" t="s">
        <v>48</v>
      </c>
      <c r="C141" s="109" t="s">
        <v>49</v>
      </c>
      <c r="D141" s="365">
        <v>99</v>
      </c>
      <c r="E141" s="7">
        <v>250</v>
      </c>
      <c r="F141" s="13" t="s">
        <v>29</v>
      </c>
      <c r="G141" s="13" t="s">
        <v>204</v>
      </c>
      <c r="H141" s="265">
        <v>15545</v>
      </c>
      <c r="I141" s="324">
        <f>H141*E141</f>
        <v>3886250</v>
      </c>
      <c r="J141" s="111">
        <f t="shared" si="14"/>
        <v>3886250</v>
      </c>
    </row>
    <row r="142" spans="1:13" ht="66">
      <c r="A142" s="16">
        <v>82</v>
      </c>
      <c r="B142" s="382" t="s">
        <v>216</v>
      </c>
      <c r="C142" s="165" t="s">
        <v>217</v>
      </c>
      <c r="D142" s="74" t="s">
        <v>218</v>
      </c>
      <c r="E142" s="127">
        <v>2</v>
      </c>
      <c r="F142" s="95">
        <v>40</v>
      </c>
      <c r="G142" s="95" t="s">
        <v>108</v>
      </c>
      <c r="H142" s="265">
        <v>73000</v>
      </c>
      <c r="I142" s="225">
        <f>H142*40*E142</f>
        <v>5840000</v>
      </c>
      <c r="J142" s="6">
        <f t="shared" si="14"/>
        <v>5840000</v>
      </c>
      <c r="K142" s="9"/>
      <c r="L142" s="9"/>
      <c r="M142" s="9"/>
    </row>
    <row r="143" spans="1:13" ht="66">
      <c r="A143" s="78">
        <v>83</v>
      </c>
      <c r="B143" s="79" t="s">
        <v>219</v>
      </c>
      <c r="C143" s="83" t="s">
        <v>220</v>
      </c>
      <c r="D143" s="366" t="s">
        <v>218</v>
      </c>
      <c r="E143" s="2">
        <v>1</v>
      </c>
      <c r="F143" s="95">
        <v>40</v>
      </c>
      <c r="G143" s="95" t="s">
        <v>108</v>
      </c>
      <c r="H143" s="265">
        <v>73000</v>
      </c>
      <c r="I143" s="225">
        <f>H143*F143</f>
        <v>2920000</v>
      </c>
      <c r="J143" s="6">
        <f t="shared" si="14"/>
        <v>2920000</v>
      </c>
      <c r="K143" s="9"/>
      <c r="L143" s="9"/>
      <c r="M143" s="9"/>
    </row>
    <row r="144" spans="1:13" ht="13.2">
      <c r="A144" s="603" t="s">
        <v>93</v>
      </c>
      <c r="B144" s="604"/>
      <c r="C144" s="604"/>
      <c r="D144" s="604"/>
      <c r="E144" s="604"/>
      <c r="F144" s="604"/>
      <c r="G144" s="604"/>
      <c r="H144" s="605"/>
      <c r="I144" s="320">
        <f>SUM(I138:I143)</f>
        <v>28716250</v>
      </c>
      <c r="J144" s="121">
        <f>SUM(J138:J143)</f>
        <v>28716250</v>
      </c>
      <c r="K144" s="9"/>
      <c r="L144" s="9"/>
      <c r="M144" s="9"/>
    </row>
    <row r="145" spans="1:13" ht="13.2">
      <c r="A145" s="828" t="s">
        <v>221</v>
      </c>
      <c r="B145" s="829"/>
      <c r="C145" s="829"/>
      <c r="D145" s="829"/>
      <c r="E145" s="829"/>
      <c r="F145" s="829"/>
      <c r="G145" s="829"/>
      <c r="H145" s="829"/>
      <c r="I145" s="829"/>
      <c r="J145" s="830"/>
      <c r="K145" s="1"/>
    </row>
    <row r="146" spans="1:13" ht="26.4">
      <c r="A146" s="69" t="s">
        <v>7</v>
      </c>
      <c r="B146" s="70" t="s">
        <v>8</v>
      </c>
      <c r="C146" s="70" t="s">
        <v>9</v>
      </c>
      <c r="D146" s="353" t="s">
        <v>10</v>
      </c>
      <c r="E146" s="70" t="s">
        <v>11</v>
      </c>
      <c r="F146" s="70" t="s">
        <v>12</v>
      </c>
      <c r="G146" s="69" t="s">
        <v>13</v>
      </c>
      <c r="H146" s="314" t="s">
        <v>14</v>
      </c>
      <c r="I146" s="316" t="s">
        <v>15</v>
      </c>
      <c r="J146" s="175" t="s">
        <v>16</v>
      </c>
      <c r="K146" s="9"/>
      <c r="L146" s="9">
        <v>150</v>
      </c>
      <c r="M146" s="9"/>
    </row>
    <row r="147" spans="1:13" ht="51" customHeight="1">
      <c r="A147" s="7">
        <v>84</v>
      </c>
      <c r="B147" s="176" t="s">
        <v>222</v>
      </c>
      <c r="C147" s="79" t="s">
        <v>114</v>
      </c>
      <c r="D147" s="220">
        <v>11</v>
      </c>
      <c r="E147" s="220">
        <v>100</v>
      </c>
      <c r="F147" s="19" t="s">
        <v>29</v>
      </c>
      <c r="G147" s="19" t="s">
        <v>51</v>
      </c>
      <c r="H147" s="266">
        <v>4752</v>
      </c>
      <c r="I147" s="225">
        <f>H147*E147</f>
        <v>475200</v>
      </c>
      <c r="J147" s="180">
        <f>I147</f>
        <v>475200</v>
      </c>
      <c r="K147" s="9"/>
      <c r="L147" s="9"/>
      <c r="M147" s="9"/>
    </row>
    <row r="148" spans="1:13" ht="54.75" customHeight="1">
      <c r="A148" s="7">
        <v>85</v>
      </c>
      <c r="B148" s="178" t="s">
        <v>223</v>
      </c>
      <c r="C148" s="179" t="s">
        <v>224</v>
      </c>
      <c r="D148" s="247">
        <v>9</v>
      </c>
      <c r="E148" s="73">
        <v>100</v>
      </c>
      <c r="F148" s="110" t="s">
        <v>29</v>
      </c>
      <c r="G148" s="73" t="s">
        <v>51</v>
      </c>
      <c r="H148" s="266">
        <v>5000</v>
      </c>
      <c r="I148" s="317">
        <f>H148*E148</f>
        <v>500000</v>
      </c>
      <c r="J148" s="180">
        <f>I148</f>
        <v>500000</v>
      </c>
      <c r="K148" s="9"/>
      <c r="L148" s="9"/>
      <c r="M148" s="9"/>
    </row>
    <row r="149" spans="1:13" ht="130.5" customHeight="1">
      <c r="A149" s="7">
        <v>86</v>
      </c>
      <c r="B149" s="79" t="s">
        <v>225</v>
      </c>
      <c r="C149" s="79" t="s">
        <v>226</v>
      </c>
      <c r="D149" s="220" t="s">
        <v>29</v>
      </c>
      <c r="E149" s="19">
        <v>20</v>
      </c>
      <c r="F149" s="19" t="s">
        <v>29</v>
      </c>
      <c r="G149" s="19" t="s">
        <v>29</v>
      </c>
      <c r="H149" s="265">
        <v>0</v>
      </c>
      <c r="I149" s="225">
        <f>E149*H149</f>
        <v>0</v>
      </c>
      <c r="J149" s="177">
        <f>I149</f>
        <v>0</v>
      </c>
      <c r="K149" s="51"/>
      <c r="L149" s="9"/>
      <c r="M149" s="9"/>
    </row>
    <row r="150" spans="1:13" ht="101.25" customHeight="1">
      <c r="A150" s="7">
        <v>87</v>
      </c>
      <c r="B150" s="79" t="s">
        <v>502</v>
      </c>
      <c r="C150" s="79" t="s">
        <v>503</v>
      </c>
      <c r="D150" s="220" t="s">
        <v>29</v>
      </c>
      <c r="E150" s="19">
        <v>1</v>
      </c>
      <c r="F150" s="7" t="s">
        <v>29</v>
      </c>
      <c r="G150" s="19" t="s">
        <v>29</v>
      </c>
      <c r="H150" s="265">
        <v>0</v>
      </c>
      <c r="I150" s="225">
        <f>H150</f>
        <v>0</v>
      </c>
      <c r="J150" s="177">
        <f>I150</f>
        <v>0</v>
      </c>
    </row>
    <row r="151" spans="1:13" ht="79.2">
      <c r="A151" s="7">
        <v>88</v>
      </c>
      <c r="B151" s="79" t="s">
        <v>228</v>
      </c>
      <c r="C151" s="79" t="s">
        <v>229</v>
      </c>
      <c r="D151" s="220" t="s">
        <v>29</v>
      </c>
      <c r="E151" s="19">
        <v>2</v>
      </c>
      <c r="F151" s="7">
        <v>5</v>
      </c>
      <c r="G151" s="19" t="s">
        <v>230</v>
      </c>
      <c r="H151" s="265">
        <v>5000000</v>
      </c>
      <c r="I151" s="225">
        <f>H151*F151*E151</f>
        <v>50000000</v>
      </c>
      <c r="J151" s="177">
        <f>I151</f>
        <v>50000000</v>
      </c>
      <c r="K151" s="51"/>
      <c r="L151" s="9"/>
      <c r="M151" s="9"/>
    </row>
    <row r="152" spans="1:13" ht="13.2">
      <c r="A152" s="603" t="s">
        <v>93</v>
      </c>
      <c r="B152" s="604"/>
      <c r="C152" s="604"/>
      <c r="D152" s="604"/>
      <c r="E152" s="604"/>
      <c r="F152" s="604"/>
      <c r="G152" s="604"/>
      <c r="H152" s="605"/>
      <c r="I152" s="322">
        <f>SUM(I147:I151)</f>
        <v>50975200</v>
      </c>
      <c r="J152" s="237">
        <f>SUM(J147:J151)</f>
        <v>50975200</v>
      </c>
      <c r="K152" s="9"/>
      <c r="L152" s="9"/>
      <c r="M152" s="9"/>
    </row>
    <row r="153" spans="1:13" ht="13.2">
      <c r="A153" s="595" t="s">
        <v>231</v>
      </c>
      <c r="B153" s="596"/>
      <c r="C153" s="596"/>
      <c r="D153" s="596"/>
      <c r="E153" s="596"/>
      <c r="F153" s="596"/>
      <c r="G153" s="596"/>
      <c r="H153" s="597"/>
      <c r="I153" s="320">
        <f>I79+I92+I112+I125+I135+I144+I152</f>
        <v>1333704750</v>
      </c>
      <c r="J153" s="121">
        <f>J152+J144+J135+J125+J112+J92+J79</f>
        <v>1333704750</v>
      </c>
      <c r="M153" s="112"/>
    </row>
    <row r="154" spans="1:13" ht="13.2">
      <c r="A154" s="828" t="s">
        <v>232</v>
      </c>
      <c r="B154" s="829"/>
      <c r="C154" s="829"/>
      <c r="D154" s="829"/>
      <c r="E154" s="829"/>
      <c r="F154" s="829"/>
      <c r="G154" s="829"/>
      <c r="H154" s="829"/>
      <c r="I154" s="829"/>
      <c r="J154" s="830"/>
    </row>
    <row r="155" spans="1:13" s="10" customFormat="1" ht="13.2">
      <c r="A155" s="834" t="s">
        <v>233</v>
      </c>
      <c r="B155" s="835"/>
      <c r="C155" s="835"/>
      <c r="D155" s="835"/>
      <c r="E155" s="835"/>
      <c r="F155" s="835"/>
      <c r="G155" s="835"/>
      <c r="H155" s="835"/>
      <c r="I155" s="835"/>
      <c r="J155" s="835"/>
    </row>
    <row r="156" spans="1:13" s="10" customFormat="1" ht="26.4">
      <c r="A156" s="69" t="s">
        <v>7</v>
      </c>
      <c r="B156" s="70" t="s">
        <v>8</v>
      </c>
      <c r="C156" s="70" t="s">
        <v>9</v>
      </c>
      <c r="D156" s="353" t="s">
        <v>10</v>
      </c>
      <c r="E156" s="70" t="s">
        <v>11</v>
      </c>
      <c r="F156" s="70" t="s">
        <v>12</v>
      </c>
      <c r="G156" s="69" t="s">
        <v>13</v>
      </c>
      <c r="H156" s="314" t="s">
        <v>14</v>
      </c>
      <c r="I156" s="314" t="s">
        <v>15</v>
      </c>
      <c r="J156" s="69" t="s">
        <v>16</v>
      </c>
      <c r="L156" s="10">
        <v>100</v>
      </c>
    </row>
    <row r="157" spans="1:13" s="10" customFormat="1" ht="82.5" customHeight="1">
      <c r="A157" s="81">
        <v>89</v>
      </c>
      <c r="B157" s="94" t="s">
        <v>234</v>
      </c>
      <c r="C157" s="261" t="s">
        <v>235</v>
      </c>
      <c r="D157" s="366" t="s">
        <v>218</v>
      </c>
      <c r="E157" s="81">
        <v>1</v>
      </c>
      <c r="F157" s="95">
        <v>51</v>
      </c>
      <c r="G157" s="95" t="s">
        <v>108</v>
      </c>
      <c r="H157" s="265">
        <v>73000</v>
      </c>
      <c r="I157" s="315">
        <f>H157*F157</f>
        <v>3723000</v>
      </c>
      <c r="J157" s="21">
        <f>I157</f>
        <v>3723000</v>
      </c>
      <c r="K157" s="51"/>
      <c r="L157" s="51"/>
      <c r="M157" s="51"/>
    </row>
    <row r="158" spans="1:13" s="10" customFormat="1" ht="66">
      <c r="A158" s="130">
        <v>90</v>
      </c>
      <c r="B158" s="382" t="s">
        <v>234</v>
      </c>
      <c r="C158" s="165" t="s">
        <v>236</v>
      </c>
      <c r="D158" s="74" t="s">
        <v>218</v>
      </c>
      <c r="E158" s="127">
        <v>1</v>
      </c>
      <c r="F158" s="95">
        <v>12</v>
      </c>
      <c r="G158" s="95" t="s">
        <v>108</v>
      </c>
      <c r="H158" s="265">
        <v>73000</v>
      </c>
      <c r="I158" s="315">
        <f>H158*F158</f>
        <v>876000</v>
      </c>
      <c r="J158" s="21">
        <f>I158</f>
        <v>876000</v>
      </c>
      <c r="K158" s="51"/>
      <c r="L158" s="51"/>
      <c r="M158" s="51"/>
    </row>
    <row r="159" spans="1:13" ht="51.75" customHeight="1">
      <c r="A159" s="16">
        <v>91</v>
      </c>
      <c r="B159" s="125" t="s">
        <v>237</v>
      </c>
      <c r="C159" s="83" t="s">
        <v>186</v>
      </c>
      <c r="D159" s="354">
        <v>100</v>
      </c>
      <c r="E159" s="7">
        <v>800</v>
      </c>
      <c r="F159" s="13" t="s">
        <v>29</v>
      </c>
      <c r="G159" s="13" t="s">
        <v>204</v>
      </c>
      <c r="H159" s="266">
        <v>24000</v>
      </c>
      <c r="I159" s="225">
        <f>H159*E159</f>
        <v>19200000</v>
      </c>
      <c r="J159" s="6">
        <f>I159</f>
        <v>19200000</v>
      </c>
    </row>
    <row r="160" spans="1:13" ht="65.25" customHeight="1">
      <c r="A160" s="81">
        <v>92</v>
      </c>
      <c r="B160" s="79" t="s">
        <v>504</v>
      </c>
      <c r="C160" s="3" t="s">
        <v>63</v>
      </c>
      <c r="D160" s="232">
        <v>116</v>
      </c>
      <c r="E160" s="2">
        <v>1</v>
      </c>
      <c r="F160" s="13">
        <v>1</v>
      </c>
      <c r="G160" s="13" t="s">
        <v>45</v>
      </c>
      <c r="H160" s="265">
        <v>950000</v>
      </c>
      <c r="I160" s="225">
        <v>628633</v>
      </c>
      <c r="J160" s="6">
        <f>I160</f>
        <v>628633</v>
      </c>
    </row>
    <row r="161" spans="1:13" ht="26.4">
      <c r="A161" s="130">
        <v>93</v>
      </c>
      <c r="B161" s="79" t="s">
        <v>238</v>
      </c>
      <c r="C161" s="3" t="s">
        <v>207</v>
      </c>
      <c r="D161" s="355" t="s">
        <v>239</v>
      </c>
      <c r="E161" s="7">
        <v>2</v>
      </c>
      <c r="F161" s="13">
        <v>1</v>
      </c>
      <c r="G161" s="13" t="s">
        <v>45</v>
      </c>
      <c r="H161" s="265">
        <v>490000</v>
      </c>
      <c r="I161" s="225">
        <f>H161*E161*F161</f>
        <v>980000</v>
      </c>
      <c r="J161" s="6">
        <f t="shared" ref="J161" si="15">I161</f>
        <v>980000</v>
      </c>
    </row>
    <row r="162" spans="1:13" ht="66">
      <c r="A162" s="16">
        <v>94</v>
      </c>
      <c r="B162" s="94" t="s">
        <v>234</v>
      </c>
      <c r="C162" s="155" t="s">
        <v>240</v>
      </c>
      <c r="D162" s="220" t="s">
        <v>218</v>
      </c>
      <c r="E162" s="154">
        <v>1</v>
      </c>
      <c r="F162" s="13">
        <v>13</v>
      </c>
      <c r="G162" s="95" t="s">
        <v>108</v>
      </c>
      <c r="H162" s="265">
        <v>73000</v>
      </c>
      <c r="I162" s="225">
        <f>H162*F162</f>
        <v>949000</v>
      </c>
      <c r="J162" s="6">
        <f>I162</f>
        <v>949000</v>
      </c>
    </row>
    <row r="163" spans="1:13" ht="66">
      <c r="A163" s="81">
        <v>95</v>
      </c>
      <c r="B163" s="79" t="s">
        <v>234</v>
      </c>
      <c r="C163" s="126" t="s">
        <v>241</v>
      </c>
      <c r="D163" s="357" t="s">
        <v>218</v>
      </c>
      <c r="E163" s="154">
        <v>1</v>
      </c>
      <c r="F163" s="13">
        <v>13</v>
      </c>
      <c r="G163" s="95" t="s">
        <v>108</v>
      </c>
      <c r="H163" s="265">
        <v>73000</v>
      </c>
      <c r="I163" s="225">
        <f>H163*F163</f>
        <v>949000</v>
      </c>
      <c r="J163" s="111">
        <f>I163</f>
        <v>949000</v>
      </c>
    </row>
    <row r="164" spans="1:13" ht="60" customHeight="1">
      <c r="A164" s="81">
        <v>96</v>
      </c>
      <c r="B164" s="79" t="s">
        <v>55</v>
      </c>
      <c r="C164" s="3" t="s">
        <v>242</v>
      </c>
      <c r="D164" s="220" t="s">
        <v>29</v>
      </c>
      <c r="E164" s="154">
        <v>1</v>
      </c>
      <c r="F164" s="5" t="s">
        <v>55</v>
      </c>
      <c r="G164" s="4" t="s">
        <v>55</v>
      </c>
      <c r="H164" s="265">
        <v>0</v>
      </c>
      <c r="I164" s="221">
        <v>3000000</v>
      </c>
      <c r="J164" s="99">
        <v>3000000</v>
      </c>
    </row>
    <row r="165" spans="1:13" ht="90.75" customHeight="1">
      <c r="A165" s="683">
        <v>97</v>
      </c>
      <c r="B165" s="825" t="s">
        <v>243</v>
      </c>
      <c r="C165" s="836" t="s">
        <v>505</v>
      </c>
      <c r="D165" s="679" t="s">
        <v>29</v>
      </c>
      <c r="E165" s="674">
        <v>100</v>
      </c>
      <c r="F165" s="666" t="s">
        <v>29</v>
      </c>
      <c r="G165" s="686" t="s">
        <v>51</v>
      </c>
      <c r="H165" s="751">
        <v>126000</v>
      </c>
      <c r="I165" s="757">
        <f>H165*E165</f>
        <v>12600000</v>
      </c>
      <c r="J165" s="746">
        <f>I165</f>
        <v>12600000</v>
      </c>
    </row>
    <row r="166" spans="1:13" ht="13.2">
      <c r="A166" s="684"/>
      <c r="B166" s="826"/>
      <c r="C166" s="837"/>
      <c r="D166" s="680"/>
      <c r="E166" s="675"/>
      <c r="F166" s="667"/>
      <c r="G166" s="687"/>
      <c r="H166" s="752"/>
      <c r="I166" s="758"/>
      <c r="J166" s="747"/>
    </row>
    <row r="167" spans="1:13" ht="13.2">
      <c r="A167" s="684"/>
      <c r="B167" s="826"/>
      <c r="C167" s="837"/>
      <c r="D167" s="680"/>
      <c r="E167" s="675"/>
      <c r="F167" s="667"/>
      <c r="G167" s="687"/>
      <c r="H167" s="752"/>
      <c r="I167" s="758"/>
      <c r="J167" s="747"/>
    </row>
    <row r="168" spans="1:13" ht="140.25" customHeight="1">
      <c r="A168" s="685"/>
      <c r="B168" s="826"/>
      <c r="C168" s="838"/>
      <c r="D168" s="681"/>
      <c r="E168" s="682"/>
      <c r="F168" s="668"/>
      <c r="G168" s="688"/>
      <c r="H168" s="753"/>
      <c r="I168" s="759"/>
      <c r="J168" s="748"/>
    </row>
    <row r="169" spans="1:13" ht="57.75" customHeight="1">
      <c r="A169" s="16">
        <v>98</v>
      </c>
      <c r="B169" s="182" t="s">
        <v>245</v>
      </c>
      <c r="C169" s="100" t="s">
        <v>246</v>
      </c>
      <c r="D169" s="220">
        <v>101</v>
      </c>
      <c r="E169" s="154">
        <v>100</v>
      </c>
      <c r="F169" s="5" t="s">
        <v>29</v>
      </c>
      <c r="G169" s="4" t="s">
        <v>51</v>
      </c>
      <c r="H169" s="265">
        <v>30960</v>
      </c>
      <c r="I169" s="225">
        <f>H169*E169</f>
        <v>3096000</v>
      </c>
      <c r="J169" s="6">
        <f>I169</f>
        <v>3096000</v>
      </c>
    </row>
    <row r="170" spans="1:13" ht="51" customHeight="1">
      <c r="A170" s="156">
        <v>99</v>
      </c>
      <c r="B170" s="182" t="s">
        <v>55</v>
      </c>
      <c r="C170" s="100" t="s">
        <v>247</v>
      </c>
      <c r="D170" s="220" t="s">
        <v>29</v>
      </c>
      <c r="E170" s="154">
        <v>1</v>
      </c>
      <c r="F170" s="5" t="s">
        <v>55</v>
      </c>
      <c r="G170" s="4" t="s">
        <v>55</v>
      </c>
      <c r="H170" s="265">
        <v>0</v>
      </c>
      <c r="I170" s="225">
        <f>H170*E170</f>
        <v>0</v>
      </c>
      <c r="J170" s="6">
        <f>I170*E170</f>
        <v>0</v>
      </c>
    </row>
    <row r="171" spans="1:13" ht="12.75" customHeight="1">
      <c r="A171" s="159"/>
      <c r="B171" s="160"/>
      <c r="C171" s="160"/>
      <c r="D171" s="368"/>
      <c r="E171" s="160"/>
      <c r="F171" s="160"/>
      <c r="G171" s="160"/>
      <c r="H171" s="258"/>
      <c r="I171" s="223">
        <f>SUM(I157:I170)</f>
        <v>46001633</v>
      </c>
      <c r="J171" s="121">
        <f>SUM(J157:J170)</f>
        <v>46001633</v>
      </c>
    </row>
    <row r="172" spans="1:13" ht="13.2">
      <c r="A172" s="828" t="s">
        <v>248</v>
      </c>
      <c r="B172" s="832"/>
      <c r="C172" s="829"/>
      <c r="D172" s="829"/>
      <c r="E172" s="829"/>
      <c r="F172" s="829"/>
      <c r="G172" s="829"/>
      <c r="H172" s="829"/>
      <c r="I172" s="832"/>
      <c r="J172" s="833"/>
    </row>
    <row r="173" spans="1:13" ht="26.4">
      <c r="A173" s="89" t="s">
        <v>7</v>
      </c>
      <c r="B173" s="90" t="s">
        <v>8</v>
      </c>
      <c r="C173" s="90" t="s">
        <v>9</v>
      </c>
      <c r="D173" s="364" t="s">
        <v>10</v>
      </c>
      <c r="E173" s="90" t="s">
        <v>11</v>
      </c>
      <c r="F173" s="90" t="s">
        <v>12</v>
      </c>
      <c r="G173" s="89" t="s">
        <v>13</v>
      </c>
      <c r="H173" s="325" t="s">
        <v>14</v>
      </c>
      <c r="I173" s="325" t="s">
        <v>15</v>
      </c>
      <c r="J173" s="91" t="s">
        <v>16</v>
      </c>
      <c r="L173" s="1">
        <v>60</v>
      </c>
    </row>
    <row r="174" spans="1:13" ht="248.25" customHeight="1">
      <c r="A174" s="2">
        <v>100</v>
      </c>
      <c r="B174" s="79" t="s">
        <v>55</v>
      </c>
      <c r="C174" s="3" t="s">
        <v>249</v>
      </c>
      <c r="D174" s="232" t="s">
        <v>55</v>
      </c>
      <c r="E174" s="2">
        <v>1</v>
      </c>
      <c r="F174" s="13" t="s">
        <v>29</v>
      </c>
      <c r="G174" s="13" t="s">
        <v>55</v>
      </c>
      <c r="H174" s="197">
        <v>0</v>
      </c>
      <c r="I174" s="225">
        <v>0</v>
      </c>
      <c r="J174" s="6">
        <f>I174</f>
        <v>0</v>
      </c>
    </row>
    <row r="175" spans="1:13" ht="13.2">
      <c r="A175" s="603" t="s">
        <v>93</v>
      </c>
      <c r="B175" s="604"/>
      <c r="C175" s="604"/>
      <c r="D175" s="604"/>
      <c r="E175" s="604"/>
      <c r="F175" s="604"/>
      <c r="G175" s="604"/>
      <c r="H175" s="605"/>
      <c r="I175" s="223">
        <f>SUM(I174:I174)</f>
        <v>0</v>
      </c>
      <c r="J175" s="121">
        <f>SUM(J174:J174)</f>
        <v>0</v>
      </c>
      <c r="K175" s="51"/>
      <c r="L175" s="9"/>
      <c r="M175" s="9"/>
    </row>
    <row r="176" spans="1:13" ht="13.2">
      <c r="A176" s="828" t="s">
        <v>250</v>
      </c>
      <c r="B176" s="829"/>
      <c r="C176" s="829"/>
      <c r="D176" s="829"/>
      <c r="E176" s="829"/>
      <c r="F176" s="829"/>
      <c r="G176" s="829"/>
      <c r="H176" s="829"/>
      <c r="I176" s="829"/>
      <c r="J176" s="830"/>
    </row>
    <row r="177" spans="1:13" ht="26.4">
      <c r="A177" s="69" t="s">
        <v>7</v>
      </c>
      <c r="B177" s="70" t="s">
        <v>8</v>
      </c>
      <c r="C177" s="70" t="s">
        <v>9</v>
      </c>
      <c r="D177" s="353" t="s">
        <v>10</v>
      </c>
      <c r="E177" s="70" t="s">
        <v>11</v>
      </c>
      <c r="F177" s="70" t="s">
        <v>12</v>
      </c>
      <c r="G177" s="69" t="s">
        <v>13</v>
      </c>
      <c r="H177" s="314" t="s">
        <v>14</v>
      </c>
      <c r="I177" s="314" t="s">
        <v>15</v>
      </c>
      <c r="J177" s="71" t="s">
        <v>16</v>
      </c>
      <c r="K177" s="51"/>
      <c r="L177" s="9">
        <v>150</v>
      </c>
      <c r="M177" s="9"/>
    </row>
    <row r="178" spans="1:13" ht="26.4">
      <c r="A178" s="157">
        <v>101</v>
      </c>
      <c r="B178" s="79" t="s">
        <v>251</v>
      </c>
      <c r="C178" s="3" t="s">
        <v>252</v>
      </c>
      <c r="D178" s="232">
        <v>32</v>
      </c>
      <c r="E178" s="2">
        <v>150</v>
      </c>
      <c r="F178" s="13" t="s">
        <v>29</v>
      </c>
      <c r="G178" s="13" t="s">
        <v>204</v>
      </c>
      <c r="H178" s="265">
        <v>4176</v>
      </c>
      <c r="I178" s="225">
        <f>H178*E178</f>
        <v>626400</v>
      </c>
      <c r="J178" s="6">
        <f t="shared" ref="J178:J188" si="16">I178</f>
        <v>626400</v>
      </c>
      <c r="K178" s="51"/>
      <c r="L178" s="9"/>
      <c r="M178" s="9"/>
    </row>
    <row r="179" spans="1:13" ht="81.75" customHeight="1">
      <c r="A179" s="157">
        <v>102</v>
      </c>
      <c r="B179" s="93" t="s">
        <v>253</v>
      </c>
      <c r="C179" s="3" t="s">
        <v>254</v>
      </c>
      <c r="D179" s="233">
        <v>31</v>
      </c>
      <c r="E179" s="2">
        <v>150</v>
      </c>
      <c r="F179" s="13" t="s">
        <v>29</v>
      </c>
      <c r="G179" s="13" t="s">
        <v>204</v>
      </c>
      <c r="H179" s="265">
        <v>65000</v>
      </c>
      <c r="I179" s="225">
        <f>H179*E179</f>
        <v>9750000</v>
      </c>
      <c r="J179" s="6">
        <f t="shared" si="16"/>
        <v>9750000</v>
      </c>
      <c r="K179" s="51"/>
      <c r="L179" s="9"/>
      <c r="M179" s="9"/>
    </row>
    <row r="180" spans="1:13" ht="39.6">
      <c r="A180" s="157">
        <v>103</v>
      </c>
      <c r="B180" s="93" t="s">
        <v>255</v>
      </c>
      <c r="C180" s="3" t="s">
        <v>176</v>
      </c>
      <c r="D180" s="233">
        <v>38</v>
      </c>
      <c r="E180" s="2">
        <v>150</v>
      </c>
      <c r="F180" s="13" t="s">
        <v>29</v>
      </c>
      <c r="G180" s="13" t="s">
        <v>204</v>
      </c>
      <c r="H180" s="265">
        <v>16000</v>
      </c>
      <c r="I180" s="225">
        <f>H180*E180</f>
        <v>2400000</v>
      </c>
      <c r="J180" s="6">
        <f t="shared" si="16"/>
        <v>2400000</v>
      </c>
      <c r="K180" s="51"/>
      <c r="L180" s="9"/>
      <c r="M180" s="9"/>
    </row>
    <row r="181" spans="1:13" ht="66">
      <c r="A181" s="157">
        <v>104</v>
      </c>
      <c r="B181" s="79" t="s">
        <v>234</v>
      </c>
      <c r="C181" s="126" t="s">
        <v>256</v>
      </c>
      <c r="D181" s="357" t="s">
        <v>218</v>
      </c>
      <c r="E181" s="154">
        <v>1</v>
      </c>
      <c r="F181" s="13">
        <v>52</v>
      </c>
      <c r="G181" s="95" t="s">
        <v>108</v>
      </c>
      <c r="H181" s="265">
        <v>73000</v>
      </c>
      <c r="I181" s="225">
        <f>H181*F181</f>
        <v>3796000</v>
      </c>
      <c r="J181" s="6">
        <f t="shared" si="16"/>
        <v>3796000</v>
      </c>
      <c r="K181" s="51"/>
      <c r="L181" s="9"/>
      <c r="M181" s="9"/>
    </row>
    <row r="182" spans="1:13" ht="66">
      <c r="A182" s="157">
        <v>105</v>
      </c>
      <c r="B182" s="79" t="s">
        <v>234</v>
      </c>
      <c r="C182" s="158" t="s">
        <v>257</v>
      </c>
      <c r="D182" s="357" t="s">
        <v>218</v>
      </c>
      <c r="E182" s="154">
        <v>1</v>
      </c>
      <c r="F182" s="19">
        <v>20</v>
      </c>
      <c r="G182" s="95" t="s">
        <v>108</v>
      </c>
      <c r="H182" s="265">
        <v>73000</v>
      </c>
      <c r="I182" s="225">
        <f>H182*F182</f>
        <v>1460000</v>
      </c>
      <c r="J182" s="6">
        <f t="shared" si="16"/>
        <v>1460000</v>
      </c>
      <c r="K182" s="51"/>
      <c r="L182" s="9"/>
      <c r="M182" s="9"/>
    </row>
    <row r="183" spans="1:13" ht="26.4">
      <c r="A183" s="157">
        <v>106</v>
      </c>
      <c r="B183" s="79" t="s">
        <v>55</v>
      </c>
      <c r="C183" s="3" t="s">
        <v>242</v>
      </c>
      <c r="D183" s="220" t="s">
        <v>29</v>
      </c>
      <c r="E183" s="154">
        <v>1</v>
      </c>
      <c r="F183" s="5" t="s">
        <v>55</v>
      </c>
      <c r="G183" s="4" t="s">
        <v>55</v>
      </c>
      <c r="H183" s="265">
        <v>0</v>
      </c>
      <c r="I183" s="221">
        <f>H183*E183</f>
        <v>0</v>
      </c>
      <c r="J183" s="6">
        <f t="shared" si="16"/>
        <v>0</v>
      </c>
      <c r="K183" s="51"/>
      <c r="L183" s="9"/>
      <c r="M183" s="9"/>
    </row>
    <row r="184" spans="1:13" ht="60" customHeight="1">
      <c r="A184" s="157">
        <v>107</v>
      </c>
      <c r="B184" s="79" t="s">
        <v>504</v>
      </c>
      <c r="C184" s="3" t="s">
        <v>63</v>
      </c>
      <c r="D184" s="232">
        <v>116</v>
      </c>
      <c r="E184" s="2">
        <v>1</v>
      </c>
      <c r="F184" s="13">
        <v>1</v>
      </c>
      <c r="G184" s="13" t="s">
        <v>45</v>
      </c>
      <c r="H184" s="265">
        <v>950000</v>
      </c>
      <c r="I184" s="225">
        <v>628633</v>
      </c>
      <c r="J184" s="6">
        <f t="shared" si="16"/>
        <v>628633</v>
      </c>
      <c r="K184" s="51"/>
      <c r="L184" s="9"/>
      <c r="M184" s="9"/>
    </row>
    <row r="185" spans="1:13" ht="26.4">
      <c r="A185" s="157">
        <v>108</v>
      </c>
      <c r="B185" s="79" t="s">
        <v>238</v>
      </c>
      <c r="C185" s="3" t="s">
        <v>207</v>
      </c>
      <c r="D185" s="355" t="s">
        <v>239</v>
      </c>
      <c r="E185" s="7">
        <v>2</v>
      </c>
      <c r="F185" s="13">
        <v>3</v>
      </c>
      <c r="G185" s="13" t="s">
        <v>108</v>
      </c>
      <c r="H185" s="265">
        <v>360000</v>
      </c>
      <c r="I185" s="225">
        <f>H185*F185*E185</f>
        <v>2160000</v>
      </c>
      <c r="J185" s="6">
        <f t="shared" si="16"/>
        <v>2160000</v>
      </c>
      <c r="K185" s="51"/>
      <c r="L185" s="9"/>
      <c r="M185" s="9"/>
    </row>
    <row r="186" spans="1:13" ht="39.6">
      <c r="A186" s="157">
        <v>109</v>
      </c>
      <c r="B186" s="125" t="s">
        <v>258</v>
      </c>
      <c r="C186" s="126" t="s">
        <v>49</v>
      </c>
      <c r="D186" s="232">
        <v>99</v>
      </c>
      <c r="E186" s="154">
        <v>950</v>
      </c>
      <c r="F186" s="13" t="s">
        <v>29</v>
      </c>
      <c r="G186" s="13" t="s">
        <v>204</v>
      </c>
      <c r="H186" s="265">
        <v>15545</v>
      </c>
      <c r="I186" s="225">
        <f>H186*E186</f>
        <v>14767750</v>
      </c>
      <c r="J186" s="6">
        <f t="shared" si="16"/>
        <v>14767750</v>
      </c>
      <c r="K186" s="51"/>
      <c r="L186" s="9"/>
      <c r="M186" s="9"/>
    </row>
    <row r="187" spans="1:13" ht="47.25" customHeight="1">
      <c r="A187" s="157">
        <v>110</v>
      </c>
      <c r="B187" s="79" t="s">
        <v>259</v>
      </c>
      <c r="C187" s="14" t="s">
        <v>260</v>
      </c>
      <c r="D187" s="354">
        <v>26</v>
      </c>
      <c r="E187" s="2">
        <v>150</v>
      </c>
      <c r="F187" s="13" t="s">
        <v>29</v>
      </c>
      <c r="G187" s="13" t="s">
        <v>204</v>
      </c>
      <c r="H187" s="265">
        <v>70000</v>
      </c>
      <c r="I187" s="225">
        <f>H187*E187</f>
        <v>10500000</v>
      </c>
      <c r="J187" s="6">
        <f t="shared" si="16"/>
        <v>10500000</v>
      </c>
      <c r="K187" s="51"/>
      <c r="L187" s="9"/>
      <c r="M187" s="9"/>
    </row>
    <row r="188" spans="1:13" ht="90" customHeight="1">
      <c r="A188" s="157">
        <v>111</v>
      </c>
      <c r="B188" s="79" t="s">
        <v>261</v>
      </c>
      <c r="C188" s="79" t="s">
        <v>262</v>
      </c>
      <c r="D188" s="220" t="s">
        <v>263</v>
      </c>
      <c r="E188" s="7">
        <v>2</v>
      </c>
      <c r="F188" s="19">
        <v>32</v>
      </c>
      <c r="G188" s="19" t="s">
        <v>108</v>
      </c>
      <c r="H188" s="265">
        <v>73000</v>
      </c>
      <c r="I188" s="225">
        <f>F188*H188*E188</f>
        <v>4672000</v>
      </c>
      <c r="J188" s="6">
        <f t="shared" si="16"/>
        <v>4672000</v>
      </c>
      <c r="K188" s="51"/>
      <c r="L188" s="9"/>
      <c r="M188" s="9"/>
    </row>
    <row r="189" spans="1:13" ht="13.2">
      <c r="A189" s="603" t="s">
        <v>93</v>
      </c>
      <c r="B189" s="604"/>
      <c r="C189" s="604"/>
      <c r="D189" s="604"/>
      <c r="E189" s="604"/>
      <c r="F189" s="604"/>
      <c r="G189" s="604"/>
      <c r="H189" s="605"/>
      <c r="I189" s="320">
        <f>SUM(I178:I188)</f>
        <v>50760783</v>
      </c>
      <c r="J189" s="121">
        <f>SUM(J178:J188)</f>
        <v>50760783</v>
      </c>
      <c r="K189" s="51"/>
      <c r="L189" s="9"/>
      <c r="M189" s="9"/>
    </row>
    <row r="190" spans="1:13" ht="13.2">
      <c r="A190" s="595" t="s">
        <v>264</v>
      </c>
      <c r="B190" s="596"/>
      <c r="C190" s="596"/>
      <c r="D190" s="596"/>
      <c r="E190" s="596"/>
      <c r="F190" s="596"/>
      <c r="G190" s="596"/>
      <c r="H190" s="597"/>
      <c r="I190" s="320">
        <f>I171+I175+I189</f>
        <v>96762416</v>
      </c>
      <c r="J190" s="121">
        <f>J189+J175+J171</f>
        <v>96762416</v>
      </c>
      <c r="K190" s="51"/>
      <c r="L190" s="9"/>
      <c r="M190" s="9"/>
    </row>
    <row r="191" spans="1:13" ht="13.2">
      <c r="A191" s="729" t="s">
        <v>265</v>
      </c>
      <c r="B191" s="797"/>
      <c r="C191" s="797"/>
      <c r="D191" s="797"/>
      <c r="E191" s="797"/>
      <c r="F191" s="797"/>
      <c r="G191" s="797"/>
      <c r="H191" s="797"/>
      <c r="I191" s="797"/>
      <c r="J191" s="831"/>
      <c r="K191" s="51"/>
      <c r="L191" s="9"/>
      <c r="M191" s="9"/>
    </row>
    <row r="192" spans="1:13" ht="13.2">
      <c r="A192" s="601" t="s">
        <v>266</v>
      </c>
      <c r="B192" s="602"/>
      <c r="C192" s="602"/>
      <c r="D192" s="602"/>
      <c r="E192" s="602"/>
      <c r="F192" s="602"/>
      <c r="G192" s="602"/>
      <c r="H192" s="602"/>
      <c r="I192" s="602"/>
      <c r="J192" s="602"/>
      <c r="K192" s="92"/>
      <c r="L192" s="9"/>
      <c r="M192" s="9"/>
    </row>
    <row r="193" spans="1:13" ht="26.4">
      <c r="A193" s="69" t="s">
        <v>7</v>
      </c>
      <c r="B193" s="90" t="s">
        <v>8</v>
      </c>
      <c r="C193" s="90" t="s">
        <v>9</v>
      </c>
      <c r="D193" s="364" t="s">
        <v>10</v>
      </c>
      <c r="E193" s="90" t="s">
        <v>11</v>
      </c>
      <c r="F193" s="90" t="s">
        <v>12</v>
      </c>
      <c r="G193" s="89" t="s">
        <v>13</v>
      </c>
      <c r="H193" s="314" t="s">
        <v>14</v>
      </c>
      <c r="I193" s="325" t="s">
        <v>15</v>
      </c>
      <c r="J193" s="91" t="s">
        <v>16</v>
      </c>
      <c r="K193" s="51"/>
      <c r="L193" s="9">
        <v>200</v>
      </c>
      <c r="M193" s="9"/>
    </row>
    <row r="194" spans="1:13" ht="26.4">
      <c r="A194" s="139">
        <v>112</v>
      </c>
      <c r="B194" s="194" t="s">
        <v>91</v>
      </c>
      <c r="C194" s="186" t="s">
        <v>92</v>
      </c>
      <c r="D194" s="220" t="s">
        <v>55</v>
      </c>
      <c r="E194" s="238">
        <v>30</v>
      </c>
      <c r="F194" s="5" t="s">
        <v>29</v>
      </c>
      <c r="G194" s="5" t="s">
        <v>51</v>
      </c>
      <c r="H194" s="266">
        <v>5000</v>
      </c>
      <c r="I194" s="326">
        <f t="shared" ref="I194:I200" si="17">H194*E194</f>
        <v>150000</v>
      </c>
      <c r="J194" s="185">
        <f>I194</f>
        <v>150000</v>
      </c>
      <c r="K194" s="51"/>
      <c r="L194" s="9"/>
      <c r="M194" s="9"/>
    </row>
    <row r="195" spans="1:13" ht="26.25" customHeight="1">
      <c r="A195" s="187">
        <v>113</v>
      </c>
      <c r="B195" s="195" t="s">
        <v>267</v>
      </c>
      <c r="C195" s="31" t="s">
        <v>268</v>
      </c>
      <c r="D195" s="45" t="s">
        <v>55</v>
      </c>
      <c r="E195" s="45">
        <v>1</v>
      </c>
      <c r="F195" s="31" t="s">
        <v>29</v>
      </c>
      <c r="G195" s="187" t="s">
        <v>55</v>
      </c>
      <c r="H195" s="265">
        <v>0</v>
      </c>
      <c r="I195" s="326">
        <f t="shared" si="17"/>
        <v>0</v>
      </c>
      <c r="J195" s="188">
        <v>400000</v>
      </c>
      <c r="K195" s="62"/>
      <c r="L195" s="9"/>
      <c r="M195" s="9"/>
    </row>
    <row r="196" spans="1:13" ht="26.4">
      <c r="A196" s="139">
        <v>114</v>
      </c>
      <c r="B196" s="165" t="s">
        <v>269</v>
      </c>
      <c r="C196" s="45" t="s">
        <v>86</v>
      </c>
      <c r="D196" s="45" t="s">
        <v>55</v>
      </c>
      <c r="E196" s="239">
        <v>100</v>
      </c>
      <c r="F196" s="31" t="s">
        <v>29</v>
      </c>
      <c r="G196" s="187" t="s">
        <v>55</v>
      </c>
      <c r="H196" s="265">
        <v>4176</v>
      </c>
      <c r="I196" s="327">
        <f t="shared" si="17"/>
        <v>417600</v>
      </c>
      <c r="J196" s="189">
        <f t="shared" ref="J196:J197" si="18">I196</f>
        <v>417600</v>
      </c>
      <c r="K196" s="51"/>
      <c r="L196" s="9"/>
      <c r="M196" s="9"/>
    </row>
    <row r="197" spans="1:13" ht="83.25" customHeight="1">
      <c r="A197" s="187">
        <v>115</v>
      </c>
      <c r="B197" s="165" t="s">
        <v>253</v>
      </c>
      <c r="C197" s="45" t="s">
        <v>270</v>
      </c>
      <c r="D197" s="45" t="s">
        <v>55</v>
      </c>
      <c r="E197" s="239">
        <v>100</v>
      </c>
      <c r="F197" s="31" t="s">
        <v>29</v>
      </c>
      <c r="G197" s="187" t="s">
        <v>55</v>
      </c>
      <c r="H197" s="265">
        <v>65000</v>
      </c>
      <c r="I197" s="327">
        <f t="shared" si="17"/>
        <v>6500000</v>
      </c>
      <c r="J197" s="189">
        <f t="shared" si="18"/>
        <v>6500000</v>
      </c>
      <c r="K197" s="51"/>
      <c r="L197" s="9"/>
      <c r="M197" s="9"/>
    </row>
    <row r="198" spans="1:13" ht="23.25" customHeight="1">
      <c r="A198" s="139">
        <v>116</v>
      </c>
      <c r="B198" s="165" t="s">
        <v>271</v>
      </c>
      <c r="C198" s="31" t="s">
        <v>272</v>
      </c>
      <c r="D198" s="45" t="s">
        <v>55</v>
      </c>
      <c r="E198" s="239">
        <v>100</v>
      </c>
      <c r="F198" s="31" t="s">
        <v>29</v>
      </c>
      <c r="G198" s="31" t="s">
        <v>51</v>
      </c>
      <c r="H198" s="265">
        <v>26400</v>
      </c>
      <c r="I198" s="328">
        <f t="shared" si="17"/>
        <v>2640000</v>
      </c>
      <c r="J198" s="188">
        <f>I198</f>
        <v>2640000</v>
      </c>
      <c r="K198" s="51"/>
      <c r="L198" s="9"/>
      <c r="M198" s="9"/>
    </row>
    <row r="199" spans="1:13" ht="54.75" customHeight="1">
      <c r="A199" s="187">
        <v>117</v>
      </c>
      <c r="B199" s="30" t="s">
        <v>185</v>
      </c>
      <c r="C199" s="31" t="s">
        <v>186</v>
      </c>
      <c r="D199" s="45" t="s">
        <v>55</v>
      </c>
      <c r="E199" s="190">
        <v>100</v>
      </c>
      <c r="F199" s="31" t="s">
        <v>29</v>
      </c>
      <c r="G199" s="191" t="s">
        <v>51</v>
      </c>
      <c r="H199" s="265">
        <v>24000</v>
      </c>
      <c r="I199" s="329">
        <f t="shared" si="17"/>
        <v>2400000</v>
      </c>
      <c r="J199" s="192">
        <f>I199</f>
        <v>2400000</v>
      </c>
      <c r="K199" s="51"/>
      <c r="L199" s="9"/>
      <c r="M199" s="9"/>
    </row>
    <row r="200" spans="1:13" ht="39.6">
      <c r="A200" s="139">
        <v>118</v>
      </c>
      <c r="B200" s="216" t="s">
        <v>273</v>
      </c>
      <c r="C200" s="193" t="s">
        <v>506</v>
      </c>
      <c r="D200" s="296" t="s">
        <v>275</v>
      </c>
      <c r="E200" s="239">
        <v>100</v>
      </c>
      <c r="F200" s="31" t="s">
        <v>29</v>
      </c>
      <c r="G200" s="191" t="s">
        <v>51</v>
      </c>
      <c r="H200" s="265">
        <v>1250000</v>
      </c>
      <c r="I200" s="330">
        <f t="shared" si="17"/>
        <v>125000000</v>
      </c>
      <c r="J200" s="188">
        <f>+I200</f>
        <v>125000000</v>
      </c>
      <c r="K200" s="279" t="s">
        <v>276</v>
      </c>
      <c r="L200" s="9"/>
      <c r="M200" s="9"/>
    </row>
    <row r="201" spans="1:13" ht="13.2">
      <c r="A201" s="728" t="s">
        <v>277</v>
      </c>
      <c r="B201" s="728"/>
      <c r="C201" s="728"/>
      <c r="D201" s="728"/>
      <c r="E201" s="728"/>
      <c r="F201" s="728"/>
      <c r="G201" s="728"/>
      <c r="H201" s="728"/>
      <c r="I201" s="320">
        <f>SUM(I194:I200)</f>
        <v>137107600</v>
      </c>
      <c r="J201" s="237">
        <f>SUM(J194:J200)</f>
        <v>137507600</v>
      </c>
      <c r="K201" s="51"/>
      <c r="L201" s="9"/>
      <c r="M201" s="9"/>
    </row>
    <row r="202" spans="1:13" ht="13.2">
      <c r="A202" s="660" t="s">
        <v>278</v>
      </c>
      <c r="B202" s="661"/>
      <c r="C202" s="661"/>
      <c r="D202" s="661"/>
      <c r="E202" s="661"/>
      <c r="F202" s="661"/>
      <c r="G202" s="661"/>
      <c r="H202" s="661"/>
      <c r="I202" s="661"/>
      <c r="J202" s="662"/>
      <c r="K202" s="51"/>
      <c r="L202" s="9"/>
      <c r="M202" s="9"/>
    </row>
    <row r="203" spans="1:13" ht="26.4">
      <c r="A203" s="69" t="s">
        <v>7</v>
      </c>
      <c r="B203" s="70" t="s">
        <v>8</v>
      </c>
      <c r="C203" s="70" t="s">
        <v>9</v>
      </c>
      <c r="D203" s="353" t="s">
        <v>10</v>
      </c>
      <c r="E203" s="70" t="s">
        <v>11</v>
      </c>
      <c r="F203" s="70" t="s">
        <v>12</v>
      </c>
      <c r="G203" s="69" t="s">
        <v>13</v>
      </c>
      <c r="H203" s="314" t="s">
        <v>14</v>
      </c>
      <c r="I203" s="314" t="s">
        <v>15</v>
      </c>
      <c r="J203" s="71" t="s">
        <v>16</v>
      </c>
      <c r="K203" s="51"/>
      <c r="L203" s="9">
        <v>30</v>
      </c>
      <c r="M203" s="9"/>
    </row>
    <row r="204" spans="1:13" ht="26.4">
      <c r="A204" s="139">
        <v>119</v>
      </c>
      <c r="B204" s="56" t="s">
        <v>91</v>
      </c>
      <c r="C204" s="68" t="s">
        <v>92</v>
      </c>
      <c r="D204" s="220">
        <v>8</v>
      </c>
      <c r="E204" s="2">
        <v>20</v>
      </c>
      <c r="F204" s="13" t="s">
        <v>29</v>
      </c>
      <c r="G204" s="13" t="s">
        <v>51</v>
      </c>
      <c r="H204" s="266">
        <v>5000</v>
      </c>
      <c r="I204" s="225">
        <f>H204*E204</f>
        <v>100000</v>
      </c>
      <c r="J204" s="6">
        <f>I204</f>
        <v>100000</v>
      </c>
      <c r="K204" s="51"/>
      <c r="L204" s="9"/>
      <c r="M204" s="9"/>
    </row>
    <row r="205" spans="1:13" ht="26.4">
      <c r="A205" s="183">
        <v>120</v>
      </c>
      <c r="B205" s="55" t="s">
        <v>16</v>
      </c>
      <c r="C205" s="12" t="s">
        <v>279</v>
      </c>
      <c r="D205" s="45" t="s">
        <v>29</v>
      </c>
      <c r="E205" s="2">
        <v>1</v>
      </c>
      <c r="F205" s="13" t="s">
        <v>29</v>
      </c>
      <c r="G205" s="13" t="s">
        <v>55</v>
      </c>
      <c r="H205" s="265">
        <v>0</v>
      </c>
      <c r="I205" s="225">
        <f>H205*E205</f>
        <v>0</v>
      </c>
      <c r="J205" s="6">
        <f>I205</f>
        <v>0</v>
      </c>
      <c r="K205" s="51"/>
      <c r="L205" s="9"/>
      <c r="M205" s="9"/>
    </row>
    <row r="206" spans="1:13" ht="26.4">
      <c r="A206" s="139">
        <v>121</v>
      </c>
      <c r="B206" s="56" t="s">
        <v>269</v>
      </c>
      <c r="C206" s="68" t="s">
        <v>86</v>
      </c>
      <c r="D206" s="45">
        <v>33</v>
      </c>
      <c r="E206" s="2">
        <v>30</v>
      </c>
      <c r="F206" s="13" t="s">
        <v>29</v>
      </c>
      <c r="G206" s="13" t="s">
        <v>51</v>
      </c>
      <c r="H206" s="265">
        <v>4176</v>
      </c>
      <c r="I206" s="225">
        <f t="shared" ref="I206:I210" si="19">H206*E206</f>
        <v>125280</v>
      </c>
      <c r="J206" s="6">
        <f t="shared" ref="J206:J214" si="20">I206</f>
        <v>125280</v>
      </c>
      <c r="K206" s="51"/>
      <c r="L206" s="9"/>
      <c r="M206" s="9"/>
    </row>
    <row r="207" spans="1:13" ht="66">
      <c r="A207" s="183">
        <v>122</v>
      </c>
      <c r="B207" s="33" t="s">
        <v>253</v>
      </c>
      <c r="C207" s="47" t="s">
        <v>270</v>
      </c>
      <c r="D207" s="45">
        <v>31</v>
      </c>
      <c r="E207" s="2">
        <v>30</v>
      </c>
      <c r="F207" s="13" t="s">
        <v>29</v>
      </c>
      <c r="G207" s="13" t="s">
        <v>51</v>
      </c>
      <c r="H207" s="265">
        <v>65000</v>
      </c>
      <c r="I207" s="225">
        <f t="shared" si="19"/>
        <v>1950000</v>
      </c>
      <c r="J207" s="6">
        <f t="shared" si="20"/>
        <v>1950000</v>
      </c>
      <c r="K207" s="51"/>
      <c r="L207" s="9"/>
      <c r="M207" s="9"/>
    </row>
    <row r="208" spans="1:13" ht="49.2" customHeight="1">
      <c r="A208" s="139">
        <v>123</v>
      </c>
      <c r="B208" s="55" t="s">
        <v>280</v>
      </c>
      <c r="C208" s="12" t="s">
        <v>281</v>
      </c>
      <c r="D208" s="369" t="s">
        <v>29</v>
      </c>
      <c r="E208" s="2">
        <v>30</v>
      </c>
      <c r="F208" s="13" t="s">
        <v>29</v>
      </c>
      <c r="G208" s="13" t="s">
        <v>282</v>
      </c>
      <c r="H208" s="265">
        <v>547200</v>
      </c>
      <c r="I208" s="225">
        <f t="shared" si="19"/>
        <v>16416000</v>
      </c>
      <c r="J208" s="6">
        <f t="shared" si="20"/>
        <v>16416000</v>
      </c>
      <c r="K208" s="51"/>
      <c r="L208" s="9"/>
      <c r="M208" s="9"/>
    </row>
    <row r="209" spans="1:13" ht="56.25" customHeight="1">
      <c r="A209" s="183">
        <v>124</v>
      </c>
      <c r="B209" s="30" t="s">
        <v>185</v>
      </c>
      <c r="C209" s="12" t="s">
        <v>186</v>
      </c>
      <c r="D209" s="45">
        <v>100</v>
      </c>
      <c r="E209" s="2">
        <v>60</v>
      </c>
      <c r="F209" s="13" t="s">
        <v>29</v>
      </c>
      <c r="G209" s="13" t="s">
        <v>51</v>
      </c>
      <c r="H209" s="265">
        <v>24000</v>
      </c>
      <c r="I209" s="225">
        <f t="shared" si="19"/>
        <v>1440000</v>
      </c>
      <c r="J209" s="6">
        <f t="shared" si="20"/>
        <v>1440000</v>
      </c>
      <c r="K209" s="51"/>
      <c r="L209" s="9"/>
      <c r="M209" s="9"/>
    </row>
    <row r="210" spans="1:13" ht="39.6">
      <c r="A210" s="139">
        <v>125</v>
      </c>
      <c r="B210" s="56" t="s">
        <v>283</v>
      </c>
      <c r="C210" s="68" t="s">
        <v>284</v>
      </c>
      <c r="D210" s="45">
        <v>76</v>
      </c>
      <c r="E210" s="2">
        <v>1</v>
      </c>
      <c r="F210" s="13" t="s">
        <v>285</v>
      </c>
      <c r="G210" s="13" t="s">
        <v>286</v>
      </c>
      <c r="H210" s="265">
        <v>5000000</v>
      </c>
      <c r="I210" s="225">
        <f t="shared" si="19"/>
        <v>5000000</v>
      </c>
      <c r="J210" s="6">
        <f t="shared" si="20"/>
        <v>5000000</v>
      </c>
      <c r="K210" s="51"/>
      <c r="L210" s="9"/>
      <c r="M210" s="9"/>
    </row>
    <row r="211" spans="1:13" ht="45" customHeight="1">
      <c r="A211" s="183">
        <v>126</v>
      </c>
      <c r="B211" s="33" t="s">
        <v>287</v>
      </c>
      <c r="C211" s="47" t="s">
        <v>288</v>
      </c>
      <c r="D211" s="370" t="s">
        <v>289</v>
      </c>
      <c r="E211" s="7">
        <v>1</v>
      </c>
      <c r="F211" s="13">
        <v>1</v>
      </c>
      <c r="G211" s="13" t="s">
        <v>45</v>
      </c>
      <c r="H211" s="265">
        <v>470000</v>
      </c>
      <c r="I211" s="225">
        <f>H211*E211</f>
        <v>470000</v>
      </c>
      <c r="J211" s="6">
        <f t="shared" si="20"/>
        <v>470000</v>
      </c>
      <c r="K211" s="51"/>
      <c r="L211" s="9"/>
      <c r="M211" s="9"/>
    </row>
    <row r="212" spans="1:13" ht="43.2" customHeight="1">
      <c r="A212" s="139">
        <v>127</v>
      </c>
      <c r="B212" s="55" t="s">
        <v>290</v>
      </c>
      <c r="C212" s="12" t="s">
        <v>291</v>
      </c>
      <c r="D212" s="220" t="s">
        <v>275</v>
      </c>
      <c r="E212" s="2">
        <v>30</v>
      </c>
      <c r="F212" s="13" t="s">
        <v>29</v>
      </c>
      <c r="G212" s="13" t="s">
        <v>51</v>
      </c>
      <c r="H212" s="265">
        <v>1950000</v>
      </c>
      <c r="I212" s="225">
        <f>H212*E212</f>
        <v>58500000</v>
      </c>
      <c r="J212" s="6">
        <f t="shared" si="20"/>
        <v>58500000</v>
      </c>
      <c r="K212" s="51"/>
      <c r="L212" s="9"/>
      <c r="M212" s="9"/>
    </row>
    <row r="213" spans="1:13" ht="66">
      <c r="A213" s="183">
        <v>128</v>
      </c>
      <c r="B213" s="56" t="s">
        <v>292</v>
      </c>
      <c r="C213" s="68" t="s">
        <v>293</v>
      </c>
      <c r="D213" s="360" t="s">
        <v>27</v>
      </c>
      <c r="E213" s="2">
        <v>1</v>
      </c>
      <c r="F213" s="13">
        <v>1</v>
      </c>
      <c r="G213" s="13" t="s">
        <v>37</v>
      </c>
      <c r="H213" s="265">
        <v>5510000</v>
      </c>
      <c r="I213" s="225">
        <f>H213*E213</f>
        <v>5510000</v>
      </c>
      <c r="J213" s="6">
        <f t="shared" si="20"/>
        <v>5510000</v>
      </c>
      <c r="K213" s="51"/>
      <c r="L213" s="9"/>
      <c r="M213" s="9"/>
    </row>
    <row r="214" spans="1:13" ht="32.25" customHeight="1">
      <c r="A214" s="139">
        <v>129</v>
      </c>
      <c r="B214" s="14" t="s">
        <v>294</v>
      </c>
      <c r="C214" s="12" t="s">
        <v>295</v>
      </c>
      <c r="D214" s="360" t="s">
        <v>296</v>
      </c>
      <c r="E214" s="2">
        <v>30</v>
      </c>
      <c r="F214" s="13" t="s">
        <v>29</v>
      </c>
      <c r="G214" s="13" t="s">
        <v>51</v>
      </c>
      <c r="H214" s="265">
        <v>465120</v>
      </c>
      <c r="I214" s="225">
        <f>H214*E214</f>
        <v>13953600</v>
      </c>
      <c r="J214" s="6">
        <f t="shared" si="20"/>
        <v>13953600</v>
      </c>
      <c r="K214" s="51"/>
      <c r="L214" s="9"/>
      <c r="M214" s="9"/>
    </row>
    <row r="215" spans="1:13" ht="39" customHeight="1">
      <c r="A215" s="183">
        <v>130</v>
      </c>
      <c r="B215" s="42" t="s">
        <v>297</v>
      </c>
      <c r="C215" s="48" t="s">
        <v>507</v>
      </c>
      <c r="D215" s="358" t="s">
        <v>275</v>
      </c>
      <c r="E215" s="2">
        <v>30</v>
      </c>
      <c r="F215" s="13" t="s">
        <v>508</v>
      </c>
      <c r="G215" s="13" t="s">
        <v>204</v>
      </c>
      <c r="H215" s="265">
        <v>4032000</v>
      </c>
      <c r="I215" s="225">
        <f>H215*E215</f>
        <v>120960000</v>
      </c>
      <c r="J215" s="6">
        <f>I215</f>
        <v>120960000</v>
      </c>
      <c r="K215" s="280"/>
    </row>
    <row r="216" spans="1:13" ht="13.2">
      <c r="A216" s="663" t="s">
        <v>93</v>
      </c>
      <c r="B216" s="664"/>
      <c r="C216" s="664"/>
      <c r="D216" s="664"/>
      <c r="E216" s="664"/>
      <c r="F216" s="664"/>
      <c r="G216" s="664"/>
      <c r="H216" s="665"/>
      <c r="I216" s="320">
        <f>SUM(I204:I215)</f>
        <v>224424880</v>
      </c>
      <c r="J216" s="121">
        <f>SUM(J204:J215)</f>
        <v>224424880</v>
      </c>
      <c r="K216" s="51"/>
      <c r="L216" s="9"/>
      <c r="M216" s="9"/>
    </row>
    <row r="217" spans="1:13" ht="13.2">
      <c r="A217" s="669" t="s">
        <v>299</v>
      </c>
      <c r="B217" s="670"/>
      <c r="C217" s="670"/>
      <c r="D217" s="670"/>
      <c r="E217" s="670"/>
      <c r="F217" s="670"/>
      <c r="G217" s="670"/>
      <c r="H217" s="670"/>
      <c r="I217" s="670"/>
      <c r="J217" s="671"/>
    </row>
    <row r="218" spans="1:13" ht="13.2">
      <c r="A218" s="672"/>
      <c r="B218" s="599"/>
      <c r="C218" s="599"/>
      <c r="D218" s="599"/>
      <c r="E218" s="599"/>
      <c r="F218" s="599"/>
      <c r="G218" s="599"/>
      <c r="H218" s="599"/>
      <c r="I218" s="599"/>
      <c r="J218" s="673"/>
    </row>
    <row r="219" spans="1:13" ht="26.4">
      <c r="A219" s="89" t="s">
        <v>7</v>
      </c>
      <c r="B219" s="90" t="s">
        <v>8</v>
      </c>
      <c r="C219" s="90" t="s">
        <v>9</v>
      </c>
      <c r="D219" s="364" t="s">
        <v>10</v>
      </c>
      <c r="E219" s="90" t="s">
        <v>11</v>
      </c>
      <c r="F219" s="90" t="s">
        <v>12</v>
      </c>
      <c r="G219" s="89" t="s">
        <v>13</v>
      </c>
      <c r="H219" s="325" t="s">
        <v>14</v>
      </c>
      <c r="I219" s="325" t="s">
        <v>15</v>
      </c>
      <c r="J219" s="91" t="s">
        <v>16</v>
      </c>
      <c r="L219" s="1">
        <v>200</v>
      </c>
    </row>
    <row r="220" spans="1:13" ht="118.5" customHeight="1">
      <c r="A220" s="245">
        <v>131</v>
      </c>
      <c r="B220" s="131" t="s">
        <v>300</v>
      </c>
      <c r="C220" s="43" t="s">
        <v>301</v>
      </c>
      <c r="D220" s="384" t="s">
        <v>27</v>
      </c>
      <c r="E220" s="249">
        <v>1</v>
      </c>
      <c r="F220" s="232">
        <v>1</v>
      </c>
      <c r="G220" s="232" t="s">
        <v>139</v>
      </c>
      <c r="H220" s="265">
        <v>6500000</v>
      </c>
      <c r="I220" s="225">
        <f>+H220*E220*F220</f>
        <v>6500000</v>
      </c>
      <c r="J220" s="6">
        <f>I220</f>
        <v>6500000</v>
      </c>
    </row>
    <row r="221" spans="1:13" ht="52.8">
      <c r="A221" s="245">
        <v>132</v>
      </c>
      <c r="B221" s="12" t="s">
        <v>509</v>
      </c>
      <c r="C221" s="82" t="s">
        <v>303</v>
      </c>
      <c r="D221" s="371" t="s">
        <v>29</v>
      </c>
      <c r="E221" s="239">
        <v>300</v>
      </c>
      <c r="F221" s="241" t="s">
        <v>29</v>
      </c>
      <c r="G221" s="232" t="s">
        <v>304</v>
      </c>
      <c r="H221" s="265">
        <v>15545</v>
      </c>
      <c r="I221" s="317">
        <f>+H221*E221</f>
        <v>4663500</v>
      </c>
      <c r="J221" s="111">
        <f t="shared" ref="J221:J231" si="21">I221</f>
        <v>4663500</v>
      </c>
    </row>
    <row r="222" spans="1:13" ht="26.4">
      <c r="A222" s="676">
        <v>133</v>
      </c>
      <c r="B222" s="825" t="s">
        <v>305</v>
      </c>
      <c r="C222" s="12" t="s">
        <v>306</v>
      </c>
      <c r="D222" s="371" t="s">
        <v>29</v>
      </c>
      <c r="E222" s="250">
        <v>50</v>
      </c>
      <c r="F222" s="241" t="s">
        <v>29</v>
      </c>
      <c r="G222" s="273" t="s">
        <v>304</v>
      </c>
      <c r="H222" s="265">
        <v>4176</v>
      </c>
      <c r="I222" s="230">
        <f>+H222*E222</f>
        <v>208800</v>
      </c>
      <c r="J222" s="168">
        <f t="shared" si="21"/>
        <v>208800</v>
      </c>
    </row>
    <row r="223" spans="1:13" ht="13.2">
      <c r="A223" s="677"/>
      <c r="B223" s="826"/>
      <c r="C223" s="12" t="s">
        <v>307</v>
      </c>
      <c r="D223" s="371" t="s">
        <v>29</v>
      </c>
      <c r="E223" s="242">
        <v>50</v>
      </c>
      <c r="F223" s="232" t="s">
        <v>29</v>
      </c>
      <c r="G223" s="273" t="s">
        <v>304</v>
      </c>
      <c r="H223" s="265">
        <v>65000</v>
      </c>
      <c r="I223" s="230">
        <f>H223*E223</f>
        <v>3250000</v>
      </c>
      <c r="J223" s="168">
        <f>H223*E223</f>
        <v>3250000</v>
      </c>
    </row>
    <row r="224" spans="1:13" ht="54.75" customHeight="1">
      <c r="A224" s="677"/>
      <c r="B224" s="826"/>
      <c r="C224" s="12" t="s">
        <v>308</v>
      </c>
      <c r="D224" s="371" t="s">
        <v>29</v>
      </c>
      <c r="E224" s="231">
        <v>50</v>
      </c>
      <c r="F224" s="232" t="s">
        <v>29</v>
      </c>
      <c r="G224" s="273" t="s">
        <v>304</v>
      </c>
      <c r="H224" s="265">
        <v>18000</v>
      </c>
      <c r="I224" s="230">
        <f>H224*E224</f>
        <v>900000</v>
      </c>
      <c r="J224" s="168">
        <f>H224*E224</f>
        <v>900000</v>
      </c>
      <c r="L224" s="34"/>
    </row>
    <row r="225" spans="1:13" ht="26.4">
      <c r="A225" s="678"/>
      <c r="B225" s="827"/>
      <c r="C225" s="12" t="s">
        <v>309</v>
      </c>
      <c r="D225" s="371" t="s">
        <v>29</v>
      </c>
      <c r="E225" s="231">
        <v>50</v>
      </c>
      <c r="F225" s="232" t="s">
        <v>29</v>
      </c>
      <c r="G225" s="273" t="s">
        <v>304</v>
      </c>
      <c r="H225" s="265">
        <v>150000</v>
      </c>
      <c r="I225" s="230">
        <f>H225*E225</f>
        <v>7500000</v>
      </c>
      <c r="J225" s="168">
        <f>H225*E225</f>
        <v>7500000</v>
      </c>
    </row>
    <row r="226" spans="1:13" ht="52.8">
      <c r="A226" s="245">
        <v>134</v>
      </c>
      <c r="B226" s="12" t="s">
        <v>310</v>
      </c>
      <c r="C226" s="79" t="s">
        <v>510</v>
      </c>
      <c r="D226" s="371" t="s">
        <v>29</v>
      </c>
      <c r="E226" s="243">
        <v>50</v>
      </c>
      <c r="F226" s="232" t="s">
        <v>29</v>
      </c>
      <c r="G226" s="232" t="s">
        <v>312</v>
      </c>
      <c r="H226" s="265">
        <v>2800000</v>
      </c>
      <c r="I226" s="315">
        <f t="shared" ref="I226" si="22">+H226*E226</f>
        <v>140000000</v>
      </c>
      <c r="J226" s="21">
        <f t="shared" si="21"/>
        <v>140000000</v>
      </c>
      <c r="K226" s="280" t="s">
        <v>313</v>
      </c>
    </row>
    <row r="227" spans="1:13" ht="52.8">
      <c r="A227" s="676">
        <v>135</v>
      </c>
      <c r="B227" s="666" t="s">
        <v>314</v>
      </c>
      <c r="C227" s="12" t="s">
        <v>315</v>
      </c>
      <c r="D227" s="371" t="s">
        <v>29</v>
      </c>
      <c r="E227" s="231">
        <v>100</v>
      </c>
      <c r="F227" s="232" t="s">
        <v>29</v>
      </c>
      <c r="G227" s="232" t="s">
        <v>304</v>
      </c>
      <c r="H227" s="265">
        <v>24000</v>
      </c>
      <c r="I227" s="225">
        <f>+H227*E227</f>
        <v>2400000</v>
      </c>
      <c r="J227" s="6">
        <f t="shared" si="21"/>
        <v>2400000</v>
      </c>
      <c r="K227" s="67"/>
    </row>
    <row r="228" spans="1:13" s="11" customFormat="1" ht="13.2">
      <c r="A228" s="677"/>
      <c r="B228" s="667"/>
      <c r="C228" s="12" t="s">
        <v>511</v>
      </c>
      <c r="D228" s="371" t="s">
        <v>29</v>
      </c>
      <c r="E228" s="231">
        <v>1</v>
      </c>
      <c r="F228" s="232" t="s">
        <v>29</v>
      </c>
      <c r="G228" s="232" t="s">
        <v>304</v>
      </c>
      <c r="H228" s="266">
        <v>950000</v>
      </c>
      <c r="I228" s="225">
        <f>H228*E228</f>
        <v>950000</v>
      </c>
      <c r="J228" s="6">
        <f t="shared" si="21"/>
        <v>950000</v>
      </c>
      <c r="K228" s="67"/>
    </row>
    <row r="229" spans="1:13" s="11" customFormat="1" ht="42" customHeight="1">
      <c r="A229" s="678"/>
      <c r="B229" s="668"/>
      <c r="C229" s="12" t="s">
        <v>317</v>
      </c>
      <c r="D229" s="371" t="s">
        <v>29</v>
      </c>
      <c r="E229" s="243">
        <v>1</v>
      </c>
      <c r="F229" s="232">
        <v>1</v>
      </c>
      <c r="G229" s="232" t="s">
        <v>45</v>
      </c>
      <c r="H229" s="266">
        <v>470000</v>
      </c>
      <c r="I229" s="225">
        <f>H229*E229</f>
        <v>470000</v>
      </c>
      <c r="J229" s="6">
        <f t="shared" si="21"/>
        <v>470000</v>
      </c>
      <c r="K229" s="67"/>
    </row>
    <row r="230" spans="1:13" s="11" customFormat="1" ht="50.25" customHeight="1">
      <c r="A230" s="8">
        <v>136</v>
      </c>
      <c r="B230" s="12" t="s">
        <v>318</v>
      </c>
      <c r="C230" s="12" t="s">
        <v>284</v>
      </c>
      <c r="D230" s="371" t="s">
        <v>29</v>
      </c>
      <c r="E230" s="231">
        <v>1</v>
      </c>
      <c r="F230" s="232">
        <v>1</v>
      </c>
      <c r="G230" s="232" t="s">
        <v>286</v>
      </c>
      <c r="H230" s="266">
        <v>4452000</v>
      </c>
      <c r="I230" s="225">
        <f>+H230*E230</f>
        <v>4452000</v>
      </c>
      <c r="J230" s="6">
        <f t="shared" si="21"/>
        <v>4452000</v>
      </c>
      <c r="K230" s="67"/>
    </row>
    <row r="231" spans="1:13" s="11" customFormat="1" ht="63.75" customHeight="1">
      <c r="A231" s="8">
        <v>137</v>
      </c>
      <c r="B231" s="12" t="s">
        <v>16</v>
      </c>
      <c r="C231" s="12" t="s">
        <v>319</v>
      </c>
      <c r="D231" s="371" t="s">
        <v>29</v>
      </c>
      <c r="E231" s="231">
        <v>1</v>
      </c>
      <c r="F231" s="232" t="s">
        <v>29</v>
      </c>
      <c r="G231" s="232" t="s">
        <v>55</v>
      </c>
      <c r="H231" s="266">
        <v>0</v>
      </c>
      <c r="I231" s="225">
        <v>800000</v>
      </c>
      <c r="J231" s="6">
        <f t="shared" si="21"/>
        <v>800000</v>
      </c>
      <c r="K231" s="67"/>
    </row>
    <row r="232" spans="1:13" s="11" customFormat="1" ht="13.2">
      <c r="A232" s="603" t="s">
        <v>277</v>
      </c>
      <c r="B232" s="604"/>
      <c r="C232" s="604"/>
      <c r="D232" s="604"/>
      <c r="E232" s="604"/>
      <c r="F232" s="604"/>
      <c r="G232" s="604"/>
      <c r="H232" s="605"/>
      <c r="I232" s="320">
        <f>SUM(I220:I231)</f>
        <v>172094300</v>
      </c>
      <c r="J232" s="121">
        <f>SUM(J220:J231)</f>
        <v>172094300</v>
      </c>
      <c r="K232" s="67"/>
    </row>
    <row r="233" spans="1:13" s="11" customFormat="1" ht="13.2">
      <c r="A233" s="660" t="s">
        <v>320</v>
      </c>
      <c r="B233" s="661"/>
      <c r="C233" s="661"/>
      <c r="D233" s="661"/>
      <c r="E233" s="661"/>
      <c r="F233" s="661"/>
      <c r="G233" s="661"/>
      <c r="H233" s="661"/>
      <c r="I233" s="661"/>
      <c r="J233" s="662"/>
      <c r="K233" s="67"/>
      <c r="M233" s="1"/>
    </row>
    <row r="234" spans="1:13" s="11" customFormat="1" ht="26.4">
      <c r="A234" s="49" t="s">
        <v>7</v>
      </c>
      <c r="B234" s="50" t="s">
        <v>8</v>
      </c>
      <c r="C234" s="50" t="s">
        <v>9</v>
      </c>
      <c r="D234" s="372" t="s">
        <v>10</v>
      </c>
      <c r="E234" s="50" t="s">
        <v>11</v>
      </c>
      <c r="F234" s="50" t="s">
        <v>12</v>
      </c>
      <c r="G234" s="49" t="s">
        <v>13</v>
      </c>
      <c r="H234" s="346" t="s">
        <v>14</v>
      </c>
      <c r="I234" s="314" t="s">
        <v>15</v>
      </c>
      <c r="J234" s="80" t="s">
        <v>16</v>
      </c>
      <c r="K234" s="67"/>
      <c r="L234" s="11">
        <v>150</v>
      </c>
    </row>
    <row r="235" spans="1:13" ht="26.4">
      <c r="A235" s="187">
        <v>138</v>
      </c>
      <c r="B235" s="194" t="s">
        <v>91</v>
      </c>
      <c r="C235" s="37" t="s">
        <v>92</v>
      </c>
      <c r="D235" s="371" t="s">
        <v>29</v>
      </c>
      <c r="E235" s="13">
        <v>12</v>
      </c>
      <c r="F235" s="13" t="s">
        <v>29</v>
      </c>
      <c r="G235" s="52" t="s">
        <v>51</v>
      </c>
      <c r="H235" s="266">
        <v>5000</v>
      </c>
      <c r="I235" s="225">
        <f t="shared" ref="I235:I240" si="23">H235*E235</f>
        <v>60000</v>
      </c>
      <c r="J235" s="6">
        <f t="shared" ref="J235:J239" si="24">I235</f>
        <v>60000</v>
      </c>
    </row>
    <row r="236" spans="1:13" ht="46.5" customHeight="1">
      <c r="A236" s="187">
        <v>139</v>
      </c>
      <c r="B236" s="195" t="s">
        <v>55</v>
      </c>
      <c r="C236" s="37" t="s">
        <v>321</v>
      </c>
      <c r="D236" s="231" t="s">
        <v>55</v>
      </c>
      <c r="E236" s="13">
        <v>1</v>
      </c>
      <c r="F236" s="13" t="s">
        <v>29</v>
      </c>
      <c r="G236" s="52" t="s">
        <v>55</v>
      </c>
      <c r="H236" s="265">
        <v>0</v>
      </c>
      <c r="I236" s="225">
        <f t="shared" si="23"/>
        <v>0</v>
      </c>
      <c r="J236" s="6">
        <f t="shared" si="24"/>
        <v>0</v>
      </c>
    </row>
    <row r="237" spans="1:13" ht="46.5" customHeight="1">
      <c r="A237" s="187">
        <v>140</v>
      </c>
      <c r="B237" s="165" t="s">
        <v>322</v>
      </c>
      <c r="C237" s="37" t="s">
        <v>86</v>
      </c>
      <c r="D237" s="371" t="s">
        <v>29</v>
      </c>
      <c r="E237" s="13">
        <v>150</v>
      </c>
      <c r="F237" s="13" t="s">
        <v>29</v>
      </c>
      <c r="G237" s="52" t="s">
        <v>55</v>
      </c>
      <c r="H237" s="265">
        <v>4176</v>
      </c>
      <c r="I237" s="225">
        <f t="shared" si="23"/>
        <v>626400</v>
      </c>
      <c r="J237" s="6">
        <f t="shared" si="24"/>
        <v>626400</v>
      </c>
    </row>
    <row r="238" spans="1:13" ht="75" customHeight="1">
      <c r="A238" s="187">
        <v>141</v>
      </c>
      <c r="B238" s="165" t="s">
        <v>323</v>
      </c>
      <c r="C238" s="37" t="s">
        <v>270</v>
      </c>
      <c r="D238" s="371" t="s">
        <v>29</v>
      </c>
      <c r="E238" s="13">
        <v>150</v>
      </c>
      <c r="F238" s="13" t="s">
        <v>29</v>
      </c>
      <c r="G238" s="52" t="s">
        <v>55</v>
      </c>
      <c r="H238" s="265">
        <v>65000</v>
      </c>
      <c r="I238" s="225">
        <f t="shared" si="23"/>
        <v>9750000</v>
      </c>
      <c r="J238" s="6">
        <f t="shared" si="24"/>
        <v>9750000</v>
      </c>
    </row>
    <row r="239" spans="1:13" ht="39.6">
      <c r="A239" s="187">
        <v>142</v>
      </c>
      <c r="B239" s="30" t="s">
        <v>185</v>
      </c>
      <c r="C239" s="37" t="s">
        <v>186</v>
      </c>
      <c r="D239" s="371" t="s">
        <v>29</v>
      </c>
      <c r="E239" s="13">
        <v>300</v>
      </c>
      <c r="F239" s="13" t="s">
        <v>29</v>
      </c>
      <c r="G239" s="52" t="s">
        <v>51</v>
      </c>
      <c r="H239" s="265">
        <v>24000</v>
      </c>
      <c r="I239" s="225">
        <f t="shared" si="23"/>
        <v>7200000</v>
      </c>
      <c r="J239" s="6">
        <f t="shared" si="24"/>
        <v>7200000</v>
      </c>
    </row>
    <row r="240" spans="1:13" ht="52.8">
      <c r="A240" s="187">
        <v>143</v>
      </c>
      <c r="B240" s="216" t="s">
        <v>324</v>
      </c>
      <c r="C240" s="37" t="s">
        <v>325</v>
      </c>
      <c r="D240" s="220" t="s">
        <v>29</v>
      </c>
      <c r="E240" s="19">
        <v>150</v>
      </c>
      <c r="F240" s="13" t="s">
        <v>29</v>
      </c>
      <c r="G240" s="52" t="s">
        <v>51</v>
      </c>
      <c r="H240" s="265">
        <v>1920000</v>
      </c>
      <c r="I240" s="225">
        <f t="shared" si="23"/>
        <v>288000000</v>
      </c>
      <c r="J240" s="6">
        <f>I240</f>
        <v>288000000</v>
      </c>
      <c r="K240" s="280" t="s">
        <v>326</v>
      </c>
    </row>
    <row r="241" spans="1:12" ht="13.2">
      <c r="A241" s="603" t="s">
        <v>277</v>
      </c>
      <c r="B241" s="604"/>
      <c r="C241" s="604"/>
      <c r="D241" s="604"/>
      <c r="E241" s="604"/>
      <c r="F241" s="604"/>
      <c r="G241" s="604"/>
      <c r="H241" s="605"/>
      <c r="I241" s="320">
        <f>SUM(I235:I240)</f>
        <v>305636400</v>
      </c>
      <c r="J241" s="121">
        <f>SUM(J235:J240)</f>
        <v>305636400</v>
      </c>
    </row>
    <row r="242" spans="1:12" ht="13.2">
      <c r="A242" s="598" t="s">
        <v>327</v>
      </c>
      <c r="B242" s="599"/>
      <c r="C242" s="599"/>
      <c r="D242" s="599"/>
      <c r="E242" s="599"/>
      <c r="F242" s="599"/>
      <c r="G242" s="599"/>
      <c r="H242" s="599"/>
      <c r="I242" s="599"/>
      <c r="J242" s="600"/>
    </row>
    <row r="243" spans="1:12" ht="26.4">
      <c r="A243" s="69" t="s">
        <v>328</v>
      </c>
      <c r="B243" s="70" t="s">
        <v>8</v>
      </c>
      <c r="C243" s="70" t="s">
        <v>9</v>
      </c>
      <c r="D243" s="353" t="s">
        <v>329</v>
      </c>
      <c r="E243" s="70" t="s">
        <v>330</v>
      </c>
      <c r="F243" s="70" t="s">
        <v>12</v>
      </c>
      <c r="G243" s="69" t="s">
        <v>13</v>
      </c>
      <c r="H243" s="314" t="s">
        <v>331</v>
      </c>
      <c r="I243" s="314" t="s">
        <v>332</v>
      </c>
      <c r="J243" s="71" t="s">
        <v>16</v>
      </c>
      <c r="L243" s="1">
        <v>80</v>
      </c>
    </row>
    <row r="244" spans="1:12" ht="26.4">
      <c r="A244" s="139">
        <v>144</v>
      </c>
      <c r="B244" s="39" t="s">
        <v>91</v>
      </c>
      <c r="C244" s="41" t="s">
        <v>92</v>
      </c>
      <c r="D244" s="231">
        <v>8</v>
      </c>
      <c r="E244" s="2">
        <v>27</v>
      </c>
      <c r="F244" s="13" t="s">
        <v>29</v>
      </c>
      <c r="G244" s="13" t="s">
        <v>51</v>
      </c>
      <c r="H244" s="266">
        <v>5000</v>
      </c>
      <c r="I244" s="225">
        <f t="shared" ref="I244:I250" si="25">H244*E244</f>
        <v>135000</v>
      </c>
      <c r="J244" s="6">
        <f>I244</f>
        <v>135000</v>
      </c>
    </row>
    <row r="245" spans="1:12" ht="39" customHeight="1">
      <c r="A245" s="139">
        <v>145</v>
      </c>
      <c r="B245" s="42" t="s">
        <v>55</v>
      </c>
      <c r="C245" s="43" t="s">
        <v>321</v>
      </c>
      <c r="D245" s="358" t="s">
        <v>29</v>
      </c>
      <c r="E245" s="2">
        <v>1</v>
      </c>
      <c r="F245" s="13" t="s">
        <v>29</v>
      </c>
      <c r="G245" s="13" t="s">
        <v>55</v>
      </c>
      <c r="H245" s="265">
        <v>0</v>
      </c>
      <c r="I245" s="225">
        <f t="shared" si="25"/>
        <v>0</v>
      </c>
      <c r="J245" s="6">
        <f>I245</f>
        <v>0</v>
      </c>
    </row>
    <row r="246" spans="1:12" ht="26.4">
      <c r="A246" s="139">
        <v>146</v>
      </c>
      <c r="B246" s="44" t="s">
        <v>322</v>
      </c>
      <c r="C246" s="40" t="s">
        <v>86</v>
      </c>
      <c r="D246" s="231">
        <v>33</v>
      </c>
      <c r="E246" s="7">
        <v>40</v>
      </c>
      <c r="F246" s="13" t="s">
        <v>29</v>
      </c>
      <c r="G246" s="13" t="s">
        <v>51</v>
      </c>
      <c r="H246" s="265">
        <v>4176</v>
      </c>
      <c r="I246" s="225">
        <f t="shared" si="25"/>
        <v>167040</v>
      </c>
      <c r="J246" s="6">
        <f>I246</f>
        <v>167040</v>
      </c>
    </row>
    <row r="247" spans="1:12" ht="73.5" customHeight="1">
      <c r="A247" s="139">
        <v>147</v>
      </c>
      <c r="B247" s="45" t="s">
        <v>323</v>
      </c>
      <c r="C247" s="46" t="s">
        <v>270</v>
      </c>
      <c r="D247" s="231">
        <v>31</v>
      </c>
      <c r="E247" s="7">
        <v>40</v>
      </c>
      <c r="F247" s="13" t="s">
        <v>29</v>
      </c>
      <c r="G247" s="13" t="s">
        <v>51</v>
      </c>
      <c r="H247" s="265">
        <v>65000</v>
      </c>
      <c r="I247" s="225">
        <f t="shared" si="25"/>
        <v>2600000</v>
      </c>
      <c r="J247" s="6">
        <f t="shared" ref="J247:J251" si="26">I247</f>
        <v>2600000</v>
      </c>
    </row>
    <row r="248" spans="1:12" ht="26.4">
      <c r="A248" s="139">
        <v>148</v>
      </c>
      <c r="B248" s="31" t="s">
        <v>333</v>
      </c>
      <c r="C248" s="30" t="s">
        <v>334</v>
      </c>
      <c r="D248" s="220" t="s">
        <v>29</v>
      </c>
      <c r="E248" s="7">
        <v>40</v>
      </c>
      <c r="F248" s="13" t="s">
        <v>29</v>
      </c>
      <c r="G248" s="13" t="s">
        <v>204</v>
      </c>
      <c r="H248" s="265">
        <v>168000</v>
      </c>
      <c r="I248" s="225">
        <f>H248*E248</f>
        <v>6720000</v>
      </c>
      <c r="J248" s="6">
        <f t="shared" si="26"/>
        <v>6720000</v>
      </c>
    </row>
    <row r="249" spans="1:12" ht="50.25" customHeight="1">
      <c r="A249" s="139">
        <v>149</v>
      </c>
      <c r="B249" s="30" t="s">
        <v>185</v>
      </c>
      <c r="C249" s="43" t="s">
        <v>186</v>
      </c>
      <c r="D249" s="231">
        <v>100</v>
      </c>
      <c r="E249" s="7">
        <v>80</v>
      </c>
      <c r="F249" s="13" t="s">
        <v>29</v>
      </c>
      <c r="G249" s="13" t="s">
        <v>51</v>
      </c>
      <c r="H249" s="265">
        <v>24000</v>
      </c>
      <c r="I249" s="225">
        <f t="shared" si="25"/>
        <v>1920000</v>
      </c>
      <c r="J249" s="6">
        <f t="shared" si="26"/>
        <v>1920000</v>
      </c>
    </row>
    <row r="250" spans="1:12" ht="39.6">
      <c r="A250" s="139">
        <v>150</v>
      </c>
      <c r="B250" s="45" t="s">
        <v>335</v>
      </c>
      <c r="C250" s="46" t="s">
        <v>284</v>
      </c>
      <c r="D250" s="358">
        <v>76</v>
      </c>
      <c r="E250" s="2">
        <v>1</v>
      </c>
      <c r="F250" s="13" t="s">
        <v>285</v>
      </c>
      <c r="G250" s="13" t="s">
        <v>286</v>
      </c>
      <c r="H250" s="265">
        <v>4500000</v>
      </c>
      <c r="I250" s="225">
        <f t="shared" si="25"/>
        <v>4500000</v>
      </c>
      <c r="J250" s="6">
        <f t="shared" si="26"/>
        <v>4500000</v>
      </c>
    </row>
    <row r="251" spans="1:12" ht="79.2">
      <c r="A251" s="139">
        <v>151</v>
      </c>
      <c r="B251" s="42" t="s">
        <v>336</v>
      </c>
      <c r="C251" s="48" t="s">
        <v>337</v>
      </c>
      <c r="D251" s="358" t="s">
        <v>275</v>
      </c>
      <c r="E251" s="2">
        <v>40</v>
      </c>
      <c r="F251" s="13" t="s">
        <v>508</v>
      </c>
      <c r="G251" s="13" t="s">
        <v>204</v>
      </c>
      <c r="H251" s="265">
        <v>4250000</v>
      </c>
      <c r="I251" s="318">
        <f>H251*E251</f>
        <v>170000000</v>
      </c>
      <c r="J251" s="99">
        <f t="shared" si="26"/>
        <v>170000000</v>
      </c>
      <c r="K251" s="280" t="s">
        <v>338</v>
      </c>
    </row>
    <row r="252" spans="1:12" ht="13.2">
      <c r="A252" s="603" t="s">
        <v>93</v>
      </c>
      <c r="B252" s="604"/>
      <c r="C252" s="604"/>
      <c r="D252" s="604"/>
      <c r="E252" s="604"/>
      <c r="F252" s="604"/>
      <c r="G252" s="604"/>
      <c r="H252" s="605"/>
      <c r="I252" s="223">
        <f>SUM(I244:I251)</f>
        <v>186042040</v>
      </c>
      <c r="J252" s="121">
        <f>SUM(J244:J251)</f>
        <v>186042040</v>
      </c>
    </row>
    <row r="253" spans="1:12" ht="13.2">
      <c r="A253" s="598" t="s">
        <v>339</v>
      </c>
      <c r="B253" s="599"/>
      <c r="C253" s="599"/>
      <c r="D253" s="599"/>
      <c r="E253" s="599"/>
      <c r="F253" s="599"/>
      <c r="G253" s="599"/>
      <c r="H253" s="599"/>
      <c r="I253" s="599"/>
      <c r="J253" s="600"/>
    </row>
    <row r="254" spans="1:12" ht="26.4">
      <c r="A254" s="69" t="s">
        <v>328</v>
      </c>
      <c r="B254" s="70" t="s">
        <v>8</v>
      </c>
      <c r="C254" s="70" t="s">
        <v>9</v>
      </c>
      <c r="D254" s="353" t="s">
        <v>329</v>
      </c>
      <c r="E254" s="70" t="s">
        <v>330</v>
      </c>
      <c r="F254" s="70" t="s">
        <v>12</v>
      </c>
      <c r="G254" s="69" t="s">
        <v>13</v>
      </c>
      <c r="H254" s="314" t="s">
        <v>331</v>
      </c>
      <c r="I254" s="325" t="s">
        <v>332</v>
      </c>
      <c r="J254" s="91" t="s">
        <v>16</v>
      </c>
      <c r="L254" s="1">
        <v>80</v>
      </c>
    </row>
    <row r="255" spans="1:12" ht="26.4">
      <c r="A255" s="139">
        <v>152</v>
      </c>
      <c r="B255" s="39" t="s">
        <v>91</v>
      </c>
      <c r="C255" s="41" t="s">
        <v>92</v>
      </c>
      <c r="D255" s="220" t="s">
        <v>55</v>
      </c>
      <c r="E255" s="238">
        <v>27</v>
      </c>
      <c r="F255" s="5" t="s">
        <v>29</v>
      </c>
      <c r="G255" s="5" t="s">
        <v>51</v>
      </c>
      <c r="H255" s="266">
        <v>5000</v>
      </c>
      <c r="I255" s="196">
        <f t="shared" ref="I255:I260" si="27">H255*E255</f>
        <v>135000</v>
      </c>
      <c r="J255" s="196">
        <f>I255</f>
        <v>135000</v>
      </c>
      <c r="K255" s="1"/>
    </row>
    <row r="256" spans="1:12" ht="66">
      <c r="A256" s="139">
        <v>153</v>
      </c>
      <c r="B256" s="281" t="s">
        <v>52</v>
      </c>
      <c r="C256" s="40" t="s">
        <v>512</v>
      </c>
      <c r="D256" s="45" t="s">
        <v>55</v>
      </c>
      <c r="E256" s="238">
        <v>1</v>
      </c>
      <c r="F256" s="184" t="s">
        <v>29</v>
      </c>
      <c r="G256" s="282" t="s">
        <v>55</v>
      </c>
      <c r="H256" s="265">
        <v>1116816</v>
      </c>
      <c r="I256" s="196">
        <f t="shared" si="27"/>
        <v>1116816</v>
      </c>
      <c r="J256" s="196">
        <f>I256</f>
        <v>1116816</v>
      </c>
      <c r="K256" s="1"/>
    </row>
    <row r="257" spans="1:13" ht="33" customHeight="1">
      <c r="A257" s="183">
        <v>154</v>
      </c>
      <c r="B257" s="42" t="s">
        <v>267</v>
      </c>
      <c r="C257" s="43" t="s">
        <v>268</v>
      </c>
      <c r="D257" s="45" t="s">
        <v>55</v>
      </c>
      <c r="E257" s="45">
        <v>1</v>
      </c>
      <c r="F257" s="31" t="s">
        <v>29</v>
      </c>
      <c r="G257" s="187" t="s">
        <v>55</v>
      </c>
      <c r="H257" s="265">
        <v>0</v>
      </c>
      <c r="I257" s="196">
        <f t="shared" si="27"/>
        <v>0</v>
      </c>
      <c r="J257" s="196">
        <f>I257</f>
        <v>0</v>
      </c>
      <c r="K257" s="1"/>
    </row>
    <row r="258" spans="1:13" ht="26.4">
      <c r="A258" s="139">
        <v>155</v>
      </c>
      <c r="B258" s="44" t="s">
        <v>322</v>
      </c>
      <c r="C258" s="40" t="s">
        <v>86</v>
      </c>
      <c r="D258" s="45" t="s">
        <v>55</v>
      </c>
      <c r="E258" s="283">
        <v>20</v>
      </c>
      <c r="F258" s="31" t="s">
        <v>29</v>
      </c>
      <c r="G258" s="187" t="s">
        <v>51</v>
      </c>
      <c r="H258" s="265">
        <v>4176</v>
      </c>
      <c r="I258" s="196">
        <f t="shared" si="27"/>
        <v>83520</v>
      </c>
      <c r="J258" s="196">
        <f>I258</f>
        <v>83520</v>
      </c>
      <c r="K258" s="284"/>
    </row>
    <row r="259" spans="1:13" ht="66">
      <c r="A259" s="139">
        <v>156</v>
      </c>
      <c r="B259" s="45" t="s">
        <v>323</v>
      </c>
      <c r="C259" s="46" t="s">
        <v>270</v>
      </c>
      <c r="D259" s="45" t="s">
        <v>55</v>
      </c>
      <c r="E259" s="239">
        <v>20</v>
      </c>
      <c r="F259" s="31" t="s">
        <v>29</v>
      </c>
      <c r="G259" s="139" t="s">
        <v>51</v>
      </c>
      <c r="H259" s="265">
        <v>65000</v>
      </c>
      <c r="I259" s="196">
        <f t="shared" si="27"/>
        <v>1300000</v>
      </c>
      <c r="J259" s="196">
        <f t="shared" ref="J259:J265" si="28">I259</f>
        <v>1300000</v>
      </c>
      <c r="K259" s="1"/>
    </row>
    <row r="260" spans="1:13" ht="39.6">
      <c r="A260" s="139">
        <v>157</v>
      </c>
      <c r="B260" s="30" t="s">
        <v>185</v>
      </c>
      <c r="C260" s="43" t="s">
        <v>186</v>
      </c>
      <c r="D260" s="45" t="s">
        <v>55</v>
      </c>
      <c r="E260" s="190">
        <v>40</v>
      </c>
      <c r="F260" s="191" t="s">
        <v>29</v>
      </c>
      <c r="G260" s="191" t="s">
        <v>51</v>
      </c>
      <c r="H260" s="265">
        <v>24000</v>
      </c>
      <c r="I260" s="196">
        <f t="shared" si="27"/>
        <v>960000</v>
      </c>
      <c r="J260" s="196">
        <f t="shared" si="28"/>
        <v>960000</v>
      </c>
      <c r="K260" s="1"/>
    </row>
    <row r="261" spans="1:13" ht="13.2">
      <c r="A261" s="139">
        <v>158</v>
      </c>
      <c r="B261" s="791" t="s">
        <v>340</v>
      </c>
      <c r="C261" s="43" t="s">
        <v>341</v>
      </c>
      <c r="D261" s="45" t="s">
        <v>29</v>
      </c>
      <c r="E261" s="45">
        <v>20</v>
      </c>
      <c r="F261" s="31" t="s">
        <v>29</v>
      </c>
      <c r="G261" s="31" t="s">
        <v>51</v>
      </c>
      <c r="H261" s="265">
        <v>90000</v>
      </c>
      <c r="I261" s="459">
        <f>H261*E261</f>
        <v>1800000</v>
      </c>
      <c r="J261" s="196">
        <f t="shared" si="28"/>
        <v>1800000</v>
      </c>
      <c r="K261" s="1"/>
    </row>
    <row r="262" spans="1:13" ht="13.2">
      <c r="A262" s="139">
        <v>159</v>
      </c>
      <c r="B262" s="791"/>
      <c r="C262" s="43" t="s">
        <v>342</v>
      </c>
      <c r="D262" s="45" t="s">
        <v>29</v>
      </c>
      <c r="E262" s="45">
        <v>20</v>
      </c>
      <c r="F262" s="31" t="s">
        <v>29</v>
      </c>
      <c r="G262" s="31" t="s">
        <v>51</v>
      </c>
      <c r="H262" s="265">
        <v>42000</v>
      </c>
      <c r="I262" s="459">
        <f t="shared" ref="I262:I264" si="29">H262*E262</f>
        <v>840000</v>
      </c>
      <c r="J262" s="196">
        <f t="shared" si="28"/>
        <v>840000</v>
      </c>
      <c r="K262" s="1"/>
    </row>
    <row r="263" spans="1:13" ht="13.2">
      <c r="A263" s="139">
        <v>160</v>
      </c>
      <c r="B263" s="791"/>
      <c r="C263" s="43" t="s">
        <v>343</v>
      </c>
      <c r="D263" s="45" t="s">
        <v>29</v>
      </c>
      <c r="E263" s="45">
        <v>20</v>
      </c>
      <c r="F263" s="31" t="s">
        <v>29</v>
      </c>
      <c r="G263" s="31" t="s">
        <v>51</v>
      </c>
      <c r="H263" s="265">
        <v>48000</v>
      </c>
      <c r="I263" s="459">
        <f t="shared" si="29"/>
        <v>960000</v>
      </c>
      <c r="J263" s="196">
        <f t="shared" si="28"/>
        <v>960000</v>
      </c>
      <c r="K263" s="1"/>
    </row>
    <row r="264" spans="1:13" ht="26.4">
      <c r="A264" s="139">
        <v>161</v>
      </c>
      <c r="B264" s="791"/>
      <c r="C264" s="43" t="s">
        <v>344</v>
      </c>
      <c r="D264" s="45" t="s">
        <v>29</v>
      </c>
      <c r="E264" s="45">
        <v>20</v>
      </c>
      <c r="F264" s="31" t="s">
        <v>29</v>
      </c>
      <c r="G264" s="31" t="s">
        <v>51</v>
      </c>
      <c r="H264" s="265">
        <v>38400</v>
      </c>
      <c r="I264" s="459">
        <f t="shared" si="29"/>
        <v>768000</v>
      </c>
      <c r="J264" s="196">
        <f t="shared" si="28"/>
        <v>768000</v>
      </c>
      <c r="K264" s="1"/>
    </row>
    <row r="265" spans="1:13" ht="52.8">
      <c r="A265" s="139">
        <v>162</v>
      </c>
      <c r="B265" s="286" t="s">
        <v>345</v>
      </c>
      <c r="C265" s="43" t="s">
        <v>346</v>
      </c>
      <c r="D265" s="45" t="s">
        <v>55</v>
      </c>
      <c r="E265" s="45">
        <v>20</v>
      </c>
      <c r="F265" s="191" t="s">
        <v>29</v>
      </c>
      <c r="G265" s="191" t="s">
        <v>139</v>
      </c>
      <c r="H265" s="265">
        <v>1200000</v>
      </c>
      <c r="I265" s="459">
        <f>H265*E265</f>
        <v>24000000</v>
      </c>
      <c r="J265" s="196">
        <f t="shared" si="28"/>
        <v>24000000</v>
      </c>
      <c r="K265" s="287" t="s">
        <v>347</v>
      </c>
    </row>
    <row r="266" spans="1:13" ht="13.2">
      <c r="A266" s="612" t="s">
        <v>93</v>
      </c>
      <c r="B266" s="612"/>
      <c r="C266" s="612"/>
      <c r="D266" s="612"/>
      <c r="E266" s="612"/>
      <c r="F266" s="612"/>
      <c r="G266" s="612"/>
      <c r="H266" s="612"/>
      <c r="I266" s="460">
        <f>SUM(I255:I265)</f>
        <v>31963336</v>
      </c>
      <c r="J266" s="237">
        <f>SUM(J255:J265)</f>
        <v>31963336</v>
      </c>
    </row>
    <row r="267" spans="1:13" ht="13.2">
      <c r="A267" s="601" t="s">
        <v>348</v>
      </c>
      <c r="B267" s="602"/>
      <c r="C267" s="602"/>
      <c r="D267" s="602"/>
      <c r="E267" s="602"/>
      <c r="F267" s="602"/>
      <c r="G267" s="602"/>
      <c r="H267" s="602"/>
      <c r="I267" s="602"/>
      <c r="J267" s="602"/>
      <c r="K267" s="92"/>
      <c r="L267" s="9"/>
      <c r="M267" s="9"/>
    </row>
    <row r="268" spans="1:13" ht="26.4">
      <c r="A268" s="89" t="s">
        <v>7</v>
      </c>
      <c r="B268" s="90" t="s">
        <v>8</v>
      </c>
      <c r="C268" s="90" t="s">
        <v>9</v>
      </c>
      <c r="D268" s="364" t="s">
        <v>10</v>
      </c>
      <c r="E268" s="90" t="s">
        <v>11</v>
      </c>
      <c r="F268" s="90" t="s">
        <v>12</v>
      </c>
      <c r="G268" s="89" t="s">
        <v>13</v>
      </c>
      <c r="H268" s="314" t="s">
        <v>14</v>
      </c>
      <c r="I268" s="325" t="s">
        <v>15</v>
      </c>
      <c r="J268" s="91" t="s">
        <v>16</v>
      </c>
      <c r="K268" s="51"/>
      <c r="L268" s="9">
        <v>50</v>
      </c>
      <c r="M268" s="9"/>
    </row>
    <row r="269" spans="1:13" ht="26.4">
      <c r="A269" s="243">
        <v>163</v>
      </c>
      <c r="B269" s="206" t="s">
        <v>91</v>
      </c>
      <c r="C269" s="288" t="s">
        <v>92</v>
      </c>
      <c r="D269" s="220" t="s">
        <v>55</v>
      </c>
      <c r="E269" s="238">
        <v>30</v>
      </c>
      <c r="F269" s="220" t="s">
        <v>29</v>
      </c>
      <c r="G269" s="220" t="s">
        <v>51</v>
      </c>
      <c r="H269" s="266">
        <v>5000</v>
      </c>
      <c r="I269" s="197">
        <f>H269*E269</f>
        <v>150000</v>
      </c>
      <c r="J269" s="196">
        <f>I269</f>
        <v>150000</v>
      </c>
      <c r="K269" s="51"/>
      <c r="L269" s="9"/>
      <c r="M269" s="9"/>
    </row>
    <row r="270" spans="1:13" ht="32.25" customHeight="1">
      <c r="A270" s="289">
        <v>164</v>
      </c>
      <c r="B270" s="290" t="s">
        <v>267</v>
      </c>
      <c r="C270" s="45" t="s">
        <v>268</v>
      </c>
      <c r="D270" s="45" t="s">
        <v>55</v>
      </c>
      <c r="E270" s="45">
        <v>1</v>
      </c>
      <c r="F270" s="45" t="s">
        <v>29</v>
      </c>
      <c r="G270" s="239" t="s">
        <v>55</v>
      </c>
      <c r="H270" s="265">
        <v>0</v>
      </c>
      <c r="I270" s="197">
        <f t="shared" ref="I270:I274" si="30">H270*E270</f>
        <v>0</v>
      </c>
      <c r="J270" s="196">
        <v>400000</v>
      </c>
      <c r="K270" s="62"/>
      <c r="L270" s="9"/>
      <c r="M270" s="9"/>
    </row>
    <row r="271" spans="1:13" ht="26.4">
      <c r="A271" s="243">
        <v>165</v>
      </c>
      <c r="B271" s="205" t="s">
        <v>269</v>
      </c>
      <c r="C271" s="45" t="s">
        <v>86</v>
      </c>
      <c r="D271" s="45" t="s">
        <v>55</v>
      </c>
      <c r="E271" s="239">
        <v>20</v>
      </c>
      <c r="F271" s="45" t="s">
        <v>29</v>
      </c>
      <c r="G271" s="239" t="s">
        <v>55</v>
      </c>
      <c r="H271" s="265">
        <v>4176</v>
      </c>
      <c r="I271" s="197">
        <f t="shared" si="30"/>
        <v>83520</v>
      </c>
      <c r="J271" s="196">
        <f t="shared" ref="J271:J272" si="31">I271</f>
        <v>83520</v>
      </c>
      <c r="K271" s="51"/>
      <c r="L271" s="9"/>
      <c r="M271" s="9"/>
    </row>
    <row r="272" spans="1:13" ht="66">
      <c r="A272" s="289">
        <v>166</v>
      </c>
      <c r="B272" s="205" t="s">
        <v>253</v>
      </c>
      <c r="C272" s="45" t="s">
        <v>270</v>
      </c>
      <c r="D272" s="45" t="s">
        <v>55</v>
      </c>
      <c r="E272" s="239">
        <v>20</v>
      </c>
      <c r="F272" s="45" t="s">
        <v>29</v>
      </c>
      <c r="G272" s="239" t="s">
        <v>55</v>
      </c>
      <c r="H272" s="265">
        <v>65000</v>
      </c>
      <c r="I272" s="197">
        <f>H272*E272</f>
        <v>1300000</v>
      </c>
      <c r="J272" s="196">
        <f t="shared" si="31"/>
        <v>1300000</v>
      </c>
      <c r="K272" s="51"/>
      <c r="L272" s="9"/>
      <c r="M272" s="9"/>
    </row>
    <row r="273" spans="1:13" ht="68.25" customHeight="1">
      <c r="A273" s="243">
        <v>167</v>
      </c>
      <c r="B273" s="45" t="s">
        <v>185</v>
      </c>
      <c r="C273" s="45" t="s">
        <v>186</v>
      </c>
      <c r="D273" s="45" t="s">
        <v>55</v>
      </c>
      <c r="E273" s="45">
        <v>40</v>
      </c>
      <c r="F273" s="45" t="s">
        <v>29</v>
      </c>
      <c r="G273" s="190" t="s">
        <v>51</v>
      </c>
      <c r="H273" s="265">
        <v>24000</v>
      </c>
      <c r="I273" s="197">
        <f t="shared" si="30"/>
        <v>960000</v>
      </c>
      <c r="J273" s="196">
        <f>I273</f>
        <v>960000</v>
      </c>
      <c r="K273" s="51"/>
      <c r="L273" s="9"/>
      <c r="M273" s="9"/>
    </row>
    <row r="274" spans="1:13" ht="39" customHeight="1">
      <c r="A274" s="289">
        <v>168</v>
      </c>
      <c r="B274" s="292" t="s">
        <v>273</v>
      </c>
      <c r="C274" s="293" t="s">
        <v>349</v>
      </c>
      <c r="D274" s="244" t="s">
        <v>29</v>
      </c>
      <c r="E274" s="239">
        <v>20</v>
      </c>
      <c r="F274" s="45" t="s">
        <v>29</v>
      </c>
      <c r="G274" s="190" t="s">
        <v>51</v>
      </c>
      <c r="H274" s="265">
        <v>1680000</v>
      </c>
      <c r="I274" s="197">
        <f t="shared" si="30"/>
        <v>33600000</v>
      </c>
      <c r="J274" s="196">
        <f>+I274</f>
        <v>33600000</v>
      </c>
      <c r="K274" s="279" t="s">
        <v>350</v>
      </c>
      <c r="L274" s="9"/>
      <c r="M274" s="9"/>
    </row>
    <row r="275" spans="1:13" ht="13.2">
      <c r="A275" s="630" t="s">
        <v>93</v>
      </c>
      <c r="B275" s="631"/>
      <c r="C275" s="631"/>
      <c r="D275" s="631"/>
      <c r="E275" s="631"/>
      <c r="F275" s="631"/>
      <c r="G275" s="631"/>
      <c r="H275" s="632"/>
      <c r="I275" s="198">
        <f>SUM(I269:I274)</f>
        <v>36093520</v>
      </c>
      <c r="J275" s="275">
        <f>SUM(J269:J274)</f>
        <v>36493520</v>
      </c>
    </row>
    <row r="276" spans="1:13" ht="13.2">
      <c r="A276" s="601" t="s">
        <v>351</v>
      </c>
      <c r="B276" s="602"/>
      <c r="C276" s="602"/>
      <c r="D276" s="602"/>
      <c r="E276" s="602"/>
      <c r="F276" s="602"/>
      <c r="G276" s="602"/>
      <c r="H276" s="602"/>
      <c r="I276" s="602"/>
      <c r="J276" s="602"/>
    </row>
    <row r="277" spans="1:13" ht="26.4">
      <c r="A277" s="89" t="s">
        <v>7</v>
      </c>
      <c r="B277" s="90" t="s">
        <v>8</v>
      </c>
      <c r="C277" s="90" t="s">
        <v>9</v>
      </c>
      <c r="D277" s="364" t="s">
        <v>10</v>
      </c>
      <c r="E277" s="90" t="s">
        <v>11</v>
      </c>
      <c r="F277" s="90" t="s">
        <v>12</v>
      </c>
      <c r="G277" s="89" t="s">
        <v>13</v>
      </c>
      <c r="H277" s="314" t="s">
        <v>14</v>
      </c>
      <c r="I277" s="325" t="s">
        <v>15</v>
      </c>
      <c r="J277" s="91" t="s">
        <v>16</v>
      </c>
    </row>
    <row r="278" spans="1:13" ht="35.25" customHeight="1">
      <c r="A278" s="243">
        <v>169</v>
      </c>
      <c r="B278" s="206" t="s">
        <v>91</v>
      </c>
      <c r="C278" s="288" t="s">
        <v>92</v>
      </c>
      <c r="D278" s="220" t="s">
        <v>55</v>
      </c>
      <c r="E278" s="238">
        <v>50</v>
      </c>
      <c r="F278" s="220" t="s">
        <v>29</v>
      </c>
      <c r="G278" s="220" t="s">
        <v>51</v>
      </c>
      <c r="H278" s="266">
        <v>5000</v>
      </c>
      <c r="I278" s="197">
        <f>H278*E278</f>
        <v>250000</v>
      </c>
      <c r="J278" s="196">
        <f>I278</f>
        <v>250000</v>
      </c>
      <c r="K278" s="51"/>
      <c r="L278" s="9"/>
      <c r="M278" s="9"/>
    </row>
    <row r="279" spans="1:13" ht="39" customHeight="1">
      <c r="A279" s="289">
        <v>170</v>
      </c>
      <c r="B279" s="290" t="s">
        <v>267</v>
      </c>
      <c r="C279" s="45" t="s">
        <v>268</v>
      </c>
      <c r="D279" s="45" t="s">
        <v>55</v>
      </c>
      <c r="E279" s="45">
        <v>1</v>
      </c>
      <c r="F279" s="45" t="s">
        <v>29</v>
      </c>
      <c r="G279" s="239" t="s">
        <v>55</v>
      </c>
      <c r="H279" s="265">
        <v>0</v>
      </c>
      <c r="I279" s="197">
        <f t="shared" ref="I279:I286" si="32">H279*E279</f>
        <v>0</v>
      </c>
      <c r="J279" s="196">
        <f>I279</f>
        <v>0</v>
      </c>
      <c r="K279" s="51"/>
      <c r="L279" s="9">
        <v>150</v>
      </c>
      <c r="M279" s="9"/>
    </row>
    <row r="280" spans="1:13" ht="116.25" customHeight="1">
      <c r="A280" s="243">
        <v>171</v>
      </c>
      <c r="B280" s="383" t="s">
        <v>300</v>
      </c>
      <c r="C280" s="43" t="s">
        <v>301</v>
      </c>
      <c r="D280" s="384" t="s">
        <v>27</v>
      </c>
      <c r="E280" s="249">
        <v>1</v>
      </c>
      <c r="F280" s="232">
        <v>1</v>
      </c>
      <c r="G280" s="232" t="s">
        <v>139</v>
      </c>
      <c r="H280" s="265">
        <v>6500000</v>
      </c>
      <c r="I280" s="197">
        <f t="shared" si="32"/>
        <v>6500000</v>
      </c>
      <c r="J280" s="6">
        <f>I280</f>
        <v>6500000</v>
      </c>
      <c r="K280" s="51"/>
      <c r="L280" s="9"/>
      <c r="M280" s="9"/>
    </row>
    <row r="281" spans="1:13" ht="33" customHeight="1">
      <c r="A281" s="289">
        <v>172</v>
      </c>
      <c r="B281" s="294" t="s">
        <v>269</v>
      </c>
      <c r="C281" s="45" t="s">
        <v>86</v>
      </c>
      <c r="D281" s="45" t="s">
        <v>55</v>
      </c>
      <c r="E281" s="239">
        <v>150</v>
      </c>
      <c r="F281" s="45" t="s">
        <v>29</v>
      </c>
      <c r="G281" s="239" t="s">
        <v>55</v>
      </c>
      <c r="H281" s="265">
        <v>4176</v>
      </c>
      <c r="I281" s="197">
        <f t="shared" si="32"/>
        <v>626400</v>
      </c>
      <c r="J281" s="196">
        <f t="shared" ref="J281:J286" si="33">I281</f>
        <v>626400</v>
      </c>
      <c r="K281" s="62"/>
      <c r="L281" s="9"/>
      <c r="M281" s="9"/>
    </row>
    <row r="282" spans="1:13" ht="66">
      <c r="A282" s="243">
        <v>173</v>
      </c>
      <c r="B282" s="294" t="s">
        <v>253</v>
      </c>
      <c r="C282" s="45" t="s">
        <v>270</v>
      </c>
      <c r="D282" s="45" t="s">
        <v>55</v>
      </c>
      <c r="E282" s="239">
        <v>150</v>
      </c>
      <c r="F282" s="45" t="s">
        <v>29</v>
      </c>
      <c r="G282" s="239" t="s">
        <v>55</v>
      </c>
      <c r="H282" s="265">
        <v>65000</v>
      </c>
      <c r="I282" s="197">
        <f t="shared" si="32"/>
        <v>9750000</v>
      </c>
      <c r="J282" s="196">
        <f t="shared" si="33"/>
        <v>9750000</v>
      </c>
      <c r="K282" s="51"/>
      <c r="L282" s="9"/>
      <c r="M282" s="9"/>
    </row>
    <row r="283" spans="1:13" ht="48.75" customHeight="1">
      <c r="A283" s="289">
        <v>174</v>
      </c>
      <c r="B283" s="251" t="s">
        <v>185</v>
      </c>
      <c r="C283" s="247" t="s">
        <v>186</v>
      </c>
      <c r="D283" s="247" t="s">
        <v>55</v>
      </c>
      <c r="E283" s="297">
        <v>450</v>
      </c>
      <c r="F283" s="247" t="s">
        <v>29</v>
      </c>
      <c r="G283" s="297" t="s">
        <v>51</v>
      </c>
      <c r="H283" s="265">
        <v>24000</v>
      </c>
      <c r="I283" s="197">
        <f t="shared" si="32"/>
        <v>10800000</v>
      </c>
      <c r="J283" s="248">
        <f t="shared" si="33"/>
        <v>10800000</v>
      </c>
      <c r="K283" s="51"/>
      <c r="L283" s="9"/>
      <c r="M283" s="9"/>
    </row>
    <row r="284" spans="1:13" ht="23.25" customHeight="1">
      <c r="A284" s="243">
        <v>175</v>
      </c>
      <c r="B284" s="298" t="s">
        <v>352</v>
      </c>
      <c r="C284" s="299" t="s">
        <v>353</v>
      </c>
      <c r="D284" s="45" t="s">
        <v>29</v>
      </c>
      <c r="E284" s="239">
        <v>150</v>
      </c>
      <c r="F284" s="247" t="s">
        <v>29</v>
      </c>
      <c r="G284" s="190" t="s">
        <v>51</v>
      </c>
      <c r="H284" s="265">
        <v>843000</v>
      </c>
      <c r="I284" s="197">
        <f t="shared" si="32"/>
        <v>126450000</v>
      </c>
      <c r="J284" s="196">
        <f t="shared" si="33"/>
        <v>126450000</v>
      </c>
      <c r="K284" s="51"/>
      <c r="L284" s="9"/>
      <c r="M284" s="9"/>
    </row>
    <row r="285" spans="1:13" ht="13.2">
      <c r="A285" s="289">
        <v>176</v>
      </c>
      <c r="B285" s="300" t="s">
        <v>324</v>
      </c>
      <c r="C285" s="299" t="s">
        <v>354</v>
      </c>
      <c r="D285" s="45" t="s">
        <v>29</v>
      </c>
      <c r="E285" s="239">
        <v>150</v>
      </c>
      <c r="F285" s="247" t="s">
        <v>29</v>
      </c>
      <c r="G285" s="190" t="s">
        <v>51</v>
      </c>
      <c r="H285" s="265">
        <v>1920000</v>
      </c>
      <c r="I285" s="197">
        <f>H285*E285</f>
        <v>288000000</v>
      </c>
      <c r="J285" s="196">
        <f t="shared" si="33"/>
        <v>288000000</v>
      </c>
      <c r="K285" s="51"/>
      <c r="L285" s="9"/>
      <c r="M285" s="9"/>
    </row>
    <row r="286" spans="1:13" ht="24" customHeight="1">
      <c r="A286" s="243">
        <v>177</v>
      </c>
      <c r="B286" s="301" t="s">
        <v>355</v>
      </c>
      <c r="C286" s="302" t="s">
        <v>356</v>
      </c>
      <c r="D286" s="247" t="s">
        <v>29</v>
      </c>
      <c r="E286" s="303">
        <v>150</v>
      </c>
      <c r="F286" s="247" t="s">
        <v>29</v>
      </c>
      <c r="G286" s="297" t="s">
        <v>51</v>
      </c>
      <c r="H286" s="265">
        <v>92000</v>
      </c>
      <c r="I286" s="224">
        <f t="shared" si="32"/>
        <v>13800000</v>
      </c>
      <c r="J286" s="248">
        <f t="shared" si="33"/>
        <v>13800000</v>
      </c>
      <c r="K286" s="51"/>
      <c r="L286" s="9"/>
      <c r="M286" s="9"/>
    </row>
    <row r="287" spans="1:13" ht="57.75" customHeight="1">
      <c r="A287" s="289">
        <v>178</v>
      </c>
      <c r="B287" s="298" t="s">
        <v>357</v>
      </c>
      <c r="C287" s="299" t="s">
        <v>358</v>
      </c>
      <c r="D287" s="45" t="s">
        <v>55</v>
      </c>
      <c r="E287" s="239">
        <v>1</v>
      </c>
      <c r="F287" s="247" t="s">
        <v>29</v>
      </c>
      <c r="G287" s="190" t="s">
        <v>55</v>
      </c>
      <c r="H287" s="265">
        <v>0</v>
      </c>
      <c r="I287" s="196">
        <v>10000000</v>
      </c>
      <c r="J287" s="196">
        <v>10000000</v>
      </c>
      <c r="K287" s="51"/>
      <c r="L287" s="9"/>
      <c r="M287" s="9"/>
    </row>
    <row r="288" spans="1:13" ht="13.2">
      <c r="A288" s="622" t="s">
        <v>93</v>
      </c>
      <c r="B288" s="623"/>
      <c r="C288" s="623"/>
      <c r="D288" s="623"/>
      <c r="E288" s="623"/>
      <c r="F288" s="623"/>
      <c r="G288" s="623"/>
      <c r="H288" s="624"/>
      <c r="I288" s="202">
        <f>SUM(I278:I287)</f>
        <v>466176400</v>
      </c>
      <c r="J288" s="276">
        <f>SUM(J278:J287)</f>
        <v>466176400</v>
      </c>
      <c r="K288" s="51"/>
      <c r="L288" s="9"/>
      <c r="M288" s="9"/>
    </row>
    <row r="289" spans="1:19" ht="13.2">
      <c r="A289" s="601" t="s">
        <v>359</v>
      </c>
      <c r="B289" s="602"/>
      <c r="C289" s="602"/>
      <c r="D289" s="602"/>
      <c r="E289" s="602"/>
      <c r="F289" s="602"/>
      <c r="G289" s="602"/>
      <c r="H289" s="602"/>
      <c r="I289" s="602"/>
      <c r="J289" s="602"/>
      <c r="K289" s="51"/>
      <c r="L289" s="9"/>
      <c r="M289" s="9"/>
    </row>
    <row r="290" spans="1:19" ht="26.4">
      <c r="A290" s="89" t="s">
        <v>7</v>
      </c>
      <c r="B290" s="90" t="s">
        <v>8</v>
      </c>
      <c r="C290" s="90" t="s">
        <v>9</v>
      </c>
      <c r="D290" s="364" t="s">
        <v>10</v>
      </c>
      <c r="E290" s="90" t="s">
        <v>11</v>
      </c>
      <c r="F290" s="90" t="s">
        <v>12</v>
      </c>
      <c r="G290" s="89" t="s">
        <v>13</v>
      </c>
      <c r="H290" s="314" t="s">
        <v>14</v>
      </c>
      <c r="I290" s="325" t="s">
        <v>15</v>
      </c>
      <c r="J290" s="91" t="s">
        <v>16</v>
      </c>
      <c r="K290" s="51"/>
      <c r="L290" s="9"/>
      <c r="M290" s="9"/>
    </row>
    <row r="291" spans="1:19" ht="106.5" customHeight="1">
      <c r="A291" s="201">
        <v>179</v>
      </c>
      <c r="B291" s="132" t="s">
        <v>360</v>
      </c>
      <c r="C291" s="132" t="s">
        <v>361</v>
      </c>
      <c r="D291" s="373" t="s">
        <v>29</v>
      </c>
      <c r="E291" s="187">
        <v>1</v>
      </c>
      <c r="F291" s="106" t="s">
        <v>29</v>
      </c>
      <c r="G291" s="190" t="s">
        <v>55</v>
      </c>
      <c r="H291" s="265">
        <v>25000000</v>
      </c>
      <c r="I291" s="196">
        <f>H291*E291</f>
        <v>25000000</v>
      </c>
      <c r="J291" s="196">
        <f>H291*E291</f>
        <v>25000000</v>
      </c>
      <c r="K291" s="51"/>
      <c r="L291" s="9"/>
      <c r="M291" s="9"/>
    </row>
    <row r="292" spans="1:19" ht="52.8">
      <c r="A292" s="201">
        <v>180</v>
      </c>
      <c r="B292" s="134" t="s">
        <v>362</v>
      </c>
      <c r="C292" s="149" t="s">
        <v>363</v>
      </c>
      <c r="D292" s="374" t="s">
        <v>29</v>
      </c>
      <c r="E292" s="187">
        <v>1</v>
      </c>
      <c r="F292" s="133" t="s">
        <v>364</v>
      </c>
      <c r="G292" s="134" t="s">
        <v>51</v>
      </c>
      <c r="H292" s="265">
        <v>4390000</v>
      </c>
      <c r="I292" s="196">
        <f t="shared" ref="I292:I299" si="34">H292*E292</f>
        <v>4390000</v>
      </c>
      <c r="J292" s="196">
        <f t="shared" ref="J292:J296" si="35">H292*E292</f>
        <v>4390000</v>
      </c>
      <c r="K292" s="51"/>
      <c r="L292" s="9"/>
      <c r="M292" s="9"/>
    </row>
    <row r="293" spans="1:19" ht="33.75" customHeight="1">
      <c r="A293" s="201">
        <v>181</v>
      </c>
      <c r="B293" s="134" t="s">
        <v>365</v>
      </c>
      <c r="C293" s="134" t="s">
        <v>366</v>
      </c>
      <c r="D293" s="374" t="s">
        <v>29</v>
      </c>
      <c r="E293" s="187">
        <v>1</v>
      </c>
      <c r="F293" s="254" t="s">
        <v>29</v>
      </c>
      <c r="G293" s="134" t="s">
        <v>55</v>
      </c>
      <c r="H293" s="265">
        <v>0</v>
      </c>
      <c r="I293" s="196">
        <f t="shared" si="34"/>
        <v>0</v>
      </c>
      <c r="J293" s="196">
        <f t="shared" si="35"/>
        <v>0</v>
      </c>
      <c r="K293" s="51"/>
      <c r="L293" s="9"/>
      <c r="M293" s="9"/>
    </row>
    <row r="294" spans="1:19" ht="39.6">
      <c r="A294" s="201">
        <v>182</v>
      </c>
      <c r="B294" s="134" t="s">
        <v>258</v>
      </c>
      <c r="C294" s="134" t="s">
        <v>49</v>
      </c>
      <c r="D294" s="374" t="s">
        <v>29</v>
      </c>
      <c r="E294" s="187">
        <v>2160</v>
      </c>
      <c r="F294" s="106" t="s">
        <v>29</v>
      </c>
      <c r="G294" s="134" t="s">
        <v>51</v>
      </c>
      <c r="H294" s="265">
        <v>15545</v>
      </c>
      <c r="I294" s="196">
        <f t="shared" si="34"/>
        <v>33577200</v>
      </c>
      <c r="J294" s="196">
        <f t="shared" si="35"/>
        <v>33577200</v>
      </c>
      <c r="K294" s="279"/>
      <c r="L294" s="9"/>
      <c r="M294" s="9"/>
    </row>
    <row r="295" spans="1:19" ht="79.2">
      <c r="A295" s="201">
        <v>183</v>
      </c>
      <c r="B295" s="150" t="s">
        <v>367</v>
      </c>
      <c r="C295" s="150" t="s">
        <v>368</v>
      </c>
      <c r="D295" s="374" t="s">
        <v>29</v>
      </c>
      <c r="E295" s="187">
        <v>200</v>
      </c>
      <c r="F295" s="199">
        <v>1</v>
      </c>
      <c r="G295" s="135" t="s">
        <v>369</v>
      </c>
      <c r="H295" s="265">
        <v>73000</v>
      </c>
      <c r="I295" s="196">
        <f t="shared" si="34"/>
        <v>14600000</v>
      </c>
      <c r="J295" s="196">
        <f t="shared" si="35"/>
        <v>14600000</v>
      </c>
      <c r="K295" s="279"/>
      <c r="L295" s="9"/>
      <c r="M295" s="9"/>
    </row>
    <row r="296" spans="1:19" ht="44.25" customHeight="1">
      <c r="A296" s="201">
        <v>184</v>
      </c>
      <c r="B296" s="151" t="s">
        <v>513</v>
      </c>
      <c r="C296" s="151" t="s">
        <v>371</v>
      </c>
      <c r="D296" s="374" t="s">
        <v>29</v>
      </c>
      <c r="E296" s="187">
        <v>200</v>
      </c>
      <c r="F296" s="200" t="s">
        <v>29</v>
      </c>
      <c r="G296" s="136" t="s">
        <v>369</v>
      </c>
      <c r="H296" s="265">
        <v>150000</v>
      </c>
      <c r="I296" s="196">
        <f t="shared" si="34"/>
        <v>30000000</v>
      </c>
      <c r="J296" s="196">
        <f t="shared" si="35"/>
        <v>30000000</v>
      </c>
      <c r="K296" s="279"/>
      <c r="L296" s="9"/>
      <c r="M296" s="9"/>
    </row>
    <row r="297" spans="1:19" ht="49.2" customHeight="1">
      <c r="A297" s="201">
        <v>185</v>
      </c>
      <c r="B297" s="15" t="s">
        <v>372</v>
      </c>
      <c r="C297" s="79" t="s">
        <v>373</v>
      </c>
      <c r="D297" s="374" t="s">
        <v>29</v>
      </c>
      <c r="E297" s="19">
        <v>1</v>
      </c>
      <c r="F297" s="181">
        <v>1</v>
      </c>
      <c r="G297" s="19" t="s">
        <v>374</v>
      </c>
      <c r="H297" s="265">
        <v>10000000</v>
      </c>
      <c r="I297" s="196">
        <f t="shared" si="34"/>
        <v>10000000</v>
      </c>
      <c r="J297" s="219">
        <f t="shared" ref="J297" si="36">+I297</f>
        <v>10000000</v>
      </c>
      <c r="L297" s="1">
        <v>0</v>
      </c>
    </row>
    <row r="298" spans="1:19" ht="38.25" customHeight="1">
      <c r="A298" s="201">
        <v>186</v>
      </c>
      <c r="B298" s="30" t="s">
        <v>185</v>
      </c>
      <c r="C298" s="31" t="s">
        <v>186</v>
      </c>
      <c r="D298" s="45" t="s">
        <v>55</v>
      </c>
      <c r="E298" s="190">
        <v>720</v>
      </c>
      <c r="F298" s="31" t="s">
        <v>29</v>
      </c>
      <c r="G298" s="191" t="s">
        <v>51</v>
      </c>
      <c r="H298" s="265">
        <v>24000</v>
      </c>
      <c r="I298" s="196">
        <f t="shared" si="34"/>
        <v>17280000</v>
      </c>
      <c r="J298" s="196">
        <f t="shared" ref="J298" si="37">I298</f>
        <v>17280000</v>
      </c>
    </row>
    <row r="299" spans="1:19" ht="255" customHeight="1">
      <c r="A299" s="201">
        <v>187</v>
      </c>
      <c r="B299" s="141" t="s">
        <v>375</v>
      </c>
      <c r="C299" s="141" t="s">
        <v>376</v>
      </c>
      <c r="D299" s="374" t="s">
        <v>29</v>
      </c>
      <c r="E299" s="187">
        <v>720</v>
      </c>
      <c r="F299" s="142" t="s">
        <v>29</v>
      </c>
      <c r="G299" s="142" t="s">
        <v>204</v>
      </c>
      <c r="H299" s="265">
        <v>126000</v>
      </c>
      <c r="I299" s="196">
        <f t="shared" si="34"/>
        <v>90720000</v>
      </c>
      <c r="J299" s="196">
        <f>H299*E299</f>
        <v>90720000</v>
      </c>
      <c r="K299" s="51"/>
      <c r="L299" s="9"/>
      <c r="M299" s="9"/>
    </row>
    <row r="300" spans="1:19" ht="13.2">
      <c r="A300" s="761" t="s">
        <v>93</v>
      </c>
      <c r="B300" s="762"/>
      <c r="C300" s="762"/>
      <c r="D300" s="762"/>
      <c r="E300" s="762"/>
      <c r="F300" s="762"/>
      <c r="G300" s="762"/>
      <c r="H300" s="763"/>
      <c r="I300" s="331">
        <f>SUM(I291:I299)</f>
        <v>225567200</v>
      </c>
      <c r="J300" s="237">
        <f>SUM(J291:J299)</f>
        <v>225567200</v>
      </c>
      <c r="K300" s="51"/>
      <c r="L300" s="9">
        <v>100</v>
      </c>
      <c r="M300" s="9"/>
    </row>
    <row r="301" spans="1:19" ht="13.2">
      <c r="A301" s="648" t="s">
        <v>377</v>
      </c>
      <c r="B301" s="649"/>
      <c r="C301" s="649"/>
      <c r="D301" s="649"/>
      <c r="E301" s="649"/>
      <c r="F301" s="649"/>
      <c r="G301" s="649"/>
      <c r="H301" s="649"/>
      <c r="I301" s="649"/>
      <c r="J301" s="649"/>
      <c r="K301" s="51"/>
      <c r="L301" s="9"/>
      <c r="M301" s="9"/>
    </row>
    <row r="302" spans="1:19" ht="26.4">
      <c r="A302" s="89" t="s">
        <v>7</v>
      </c>
      <c r="B302" s="90" t="s">
        <v>8</v>
      </c>
      <c r="C302" s="90" t="s">
        <v>9</v>
      </c>
      <c r="D302" s="364" t="s">
        <v>10</v>
      </c>
      <c r="E302" s="90" t="s">
        <v>11</v>
      </c>
      <c r="F302" s="90" t="s">
        <v>12</v>
      </c>
      <c r="G302" s="89" t="s">
        <v>13</v>
      </c>
      <c r="H302" s="314" t="s">
        <v>14</v>
      </c>
      <c r="I302" s="325" t="s">
        <v>15</v>
      </c>
      <c r="J302" s="91" t="s">
        <v>16</v>
      </c>
      <c r="K302" s="51"/>
      <c r="L302" s="9"/>
      <c r="M302" s="9"/>
    </row>
    <row r="303" spans="1:19" ht="26.4">
      <c r="A303" s="204">
        <v>188</v>
      </c>
      <c r="B303" s="206" t="s">
        <v>91</v>
      </c>
      <c r="C303" s="186" t="s">
        <v>92</v>
      </c>
      <c r="D303" s="220" t="s">
        <v>55</v>
      </c>
      <c r="E303" s="184">
        <v>30</v>
      </c>
      <c r="F303" s="5" t="s">
        <v>29</v>
      </c>
      <c r="G303" s="5" t="s">
        <v>51</v>
      </c>
      <c r="H303" s="266">
        <v>5000</v>
      </c>
      <c r="I303" s="196">
        <f t="shared" ref="I303:I309" si="38">H303*E303</f>
        <v>150000</v>
      </c>
      <c r="J303" s="196">
        <f t="shared" ref="J303:J309" si="39">I303</f>
        <v>150000</v>
      </c>
      <c r="K303" s="277"/>
      <c r="L303" s="24"/>
      <c r="M303" s="24"/>
      <c r="N303" s="24"/>
      <c r="O303" s="24"/>
      <c r="P303" s="24"/>
      <c r="Q303" s="24"/>
      <c r="R303" s="24"/>
      <c r="S303" s="24"/>
    </row>
    <row r="304" spans="1:19" ht="117.75" customHeight="1">
      <c r="A304" s="38">
        <v>189</v>
      </c>
      <c r="B304" s="207" t="s">
        <v>267</v>
      </c>
      <c r="C304" s="31" t="s">
        <v>268</v>
      </c>
      <c r="D304" s="45" t="s">
        <v>55</v>
      </c>
      <c r="E304" s="31">
        <v>1</v>
      </c>
      <c r="F304" s="31" t="s">
        <v>29</v>
      </c>
      <c r="G304" s="187" t="s">
        <v>55</v>
      </c>
      <c r="H304" s="265">
        <v>0</v>
      </c>
      <c r="I304" s="196">
        <f t="shared" si="38"/>
        <v>0</v>
      </c>
      <c r="J304" s="196">
        <f t="shared" si="39"/>
        <v>0</v>
      </c>
      <c r="K304" s="58"/>
      <c r="L304" s="24"/>
      <c r="M304" s="24"/>
      <c r="N304" s="24"/>
      <c r="O304" s="24"/>
      <c r="P304" s="24"/>
      <c r="Q304" s="24"/>
      <c r="R304" s="24"/>
      <c r="S304" s="24"/>
    </row>
    <row r="305" spans="1:19" ht="26.4">
      <c r="A305" s="204">
        <v>190</v>
      </c>
      <c r="B305" s="205" t="s">
        <v>269</v>
      </c>
      <c r="C305" s="45" t="s">
        <v>86</v>
      </c>
      <c r="D305" s="45" t="s">
        <v>55</v>
      </c>
      <c r="E305" s="187">
        <v>100</v>
      </c>
      <c r="F305" s="31" t="s">
        <v>29</v>
      </c>
      <c r="G305" s="187" t="s">
        <v>55</v>
      </c>
      <c r="H305" s="265">
        <v>4176</v>
      </c>
      <c r="I305" s="196">
        <f t="shared" si="38"/>
        <v>417600</v>
      </c>
      <c r="J305" s="196">
        <f t="shared" si="39"/>
        <v>417600</v>
      </c>
      <c r="K305" s="277"/>
      <c r="L305" s="24"/>
      <c r="M305" s="24"/>
      <c r="N305" s="24"/>
      <c r="O305" s="24"/>
      <c r="P305" s="24"/>
      <c r="Q305" s="24"/>
      <c r="R305" s="24"/>
      <c r="S305" s="24"/>
    </row>
    <row r="306" spans="1:19" ht="66">
      <c r="A306" s="38">
        <v>191</v>
      </c>
      <c r="B306" s="205" t="s">
        <v>253</v>
      </c>
      <c r="C306" s="45" t="s">
        <v>270</v>
      </c>
      <c r="D306" s="45" t="s">
        <v>55</v>
      </c>
      <c r="E306" s="187">
        <v>100</v>
      </c>
      <c r="F306" s="31" t="s">
        <v>29</v>
      </c>
      <c r="G306" s="187" t="s">
        <v>55</v>
      </c>
      <c r="H306" s="265">
        <v>65000</v>
      </c>
      <c r="I306" s="196">
        <f t="shared" si="38"/>
        <v>6500000</v>
      </c>
      <c r="J306" s="196">
        <f t="shared" si="39"/>
        <v>6500000</v>
      </c>
      <c r="K306" s="24"/>
      <c r="L306" s="24"/>
      <c r="M306" s="24"/>
      <c r="N306" s="24"/>
      <c r="O306" s="24"/>
      <c r="P306" s="24"/>
      <c r="Q306" s="24"/>
      <c r="R306" s="24"/>
      <c r="S306" s="24"/>
    </row>
    <row r="307" spans="1:19" ht="39.6">
      <c r="A307" s="204">
        <v>192</v>
      </c>
      <c r="B307" s="205" t="s">
        <v>271</v>
      </c>
      <c r="C307" s="31" t="s">
        <v>272</v>
      </c>
      <c r="D307" s="45" t="s">
        <v>55</v>
      </c>
      <c r="E307" s="187">
        <v>100</v>
      </c>
      <c r="F307" s="31" t="s">
        <v>29</v>
      </c>
      <c r="G307" s="31" t="s">
        <v>51</v>
      </c>
      <c r="H307" s="265">
        <v>26400</v>
      </c>
      <c r="I307" s="196">
        <f t="shared" si="38"/>
        <v>2640000</v>
      </c>
      <c r="J307" s="196">
        <f t="shared" si="39"/>
        <v>2640000</v>
      </c>
      <c r="K307" s="304" t="s">
        <v>378</v>
      </c>
      <c r="L307" s="24"/>
      <c r="M307" s="24"/>
      <c r="N307" s="24"/>
      <c r="O307" s="24"/>
      <c r="P307" s="24"/>
      <c r="Q307" s="24"/>
      <c r="R307" s="24"/>
      <c r="S307" s="24"/>
    </row>
    <row r="308" spans="1:19" ht="47.25" customHeight="1">
      <c r="A308" s="38">
        <v>193</v>
      </c>
      <c r="B308" s="30" t="s">
        <v>185</v>
      </c>
      <c r="C308" s="31" t="s">
        <v>186</v>
      </c>
      <c r="D308" s="45" t="s">
        <v>55</v>
      </c>
      <c r="E308" s="190">
        <v>200</v>
      </c>
      <c r="F308" s="31" t="s">
        <v>29</v>
      </c>
      <c r="G308" s="191" t="s">
        <v>51</v>
      </c>
      <c r="H308" s="265">
        <v>24000</v>
      </c>
      <c r="I308" s="196">
        <f t="shared" si="38"/>
        <v>4800000</v>
      </c>
      <c r="J308" s="196">
        <f t="shared" si="39"/>
        <v>4800000</v>
      </c>
      <c r="K308" s="277"/>
      <c r="L308" s="24"/>
      <c r="M308" s="24"/>
      <c r="N308" s="24"/>
      <c r="O308" s="24"/>
      <c r="P308" s="24"/>
      <c r="Q308" s="24"/>
      <c r="R308" s="24"/>
      <c r="S308" s="24"/>
    </row>
    <row r="309" spans="1:19" ht="60" customHeight="1">
      <c r="A309" s="204">
        <v>194</v>
      </c>
      <c r="B309" s="208" t="s">
        <v>379</v>
      </c>
      <c r="C309" s="209" t="s">
        <v>380</v>
      </c>
      <c r="D309" s="239" t="s">
        <v>275</v>
      </c>
      <c r="E309" s="187">
        <v>100</v>
      </c>
      <c r="F309" s="31" t="s">
        <v>29</v>
      </c>
      <c r="G309" s="191" t="s">
        <v>51</v>
      </c>
      <c r="H309" s="265">
        <v>1100000</v>
      </c>
      <c r="I309" s="196">
        <f t="shared" si="38"/>
        <v>110000000</v>
      </c>
      <c r="J309" s="196">
        <f t="shared" si="39"/>
        <v>110000000</v>
      </c>
      <c r="K309" s="277"/>
      <c r="L309" s="24"/>
      <c r="M309" s="24"/>
      <c r="N309" s="24"/>
      <c r="O309" s="24"/>
      <c r="P309" s="24"/>
      <c r="Q309" s="24"/>
      <c r="R309" s="24"/>
      <c r="S309" s="24"/>
    </row>
    <row r="310" spans="1:19" ht="13.2">
      <c r="A310" s="616" t="s">
        <v>93</v>
      </c>
      <c r="B310" s="617"/>
      <c r="C310" s="617"/>
      <c r="D310" s="617"/>
      <c r="E310" s="617"/>
      <c r="F310" s="617"/>
      <c r="G310" s="617"/>
      <c r="H310" s="618"/>
      <c r="I310" s="332">
        <f>SUM(I303:I309)</f>
        <v>124507600</v>
      </c>
      <c r="J310" s="276">
        <f>SUM(J303:J309)</f>
        <v>124507600</v>
      </c>
    </row>
    <row r="311" spans="1:19" ht="13.2" customHeight="1">
      <c r="A311" s="595" t="s">
        <v>381</v>
      </c>
      <c r="B311" s="596"/>
      <c r="C311" s="596"/>
      <c r="D311" s="596"/>
      <c r="E311" s="596"/>
      <c r="F311" s="596"/>
      <c r="G311" s="596"/>
      <c r="H311" s="597"/>
      <c r="I311" s="320">
        <f>I310+I300+I288+I275+I266+I252+I241+I232+I216+I201</f>
        <v>1909613276</v>
      </c>
      <c r="J311" s="121">
        <f>J310+J300+J288+J275+J266+J252+J241+J232+J216+J201</f>
        <v>1910413276</v>
      </c>
    </row>
    <row r="312" spans="1:19" ht="13.2">
      <c r="A312" s="644" t="s">
        <v>382</v>
      </c>
      <c r="B312" s="645"/>
      <c r="C312" s="645"/>
      <c r="D312" s="645"/>
      <c r="E312" s="645"/>
      <c r="F312" s="645"/>
      <c r="G312" s="645"/>
      <c r="H312" s="645"/>
      <c r="I312" s="645"/>
      <c r="J312" s="646"/>
    </row>
    <row r="313" spans="1:19" ht="13.2">
      <c r="A313" s="601" t="s">
        <v>383</v>
      </c>
      <c r="B313" s="602"/>
      <c r="C313" s="602"/>
      <c r="D313" s="602"/>
      <c r="E313" s="602"/>
      <c r="F313" s="602"/>
      <c r="G313" s="602"/>
      <c r="H313" s="602"/>
      <c r="I313" s="602"/>
      <c r="J313" s="647"/>
      <c r="K313" s="65"/>
    </row>
    <row r="314" spans="1:19" ht="26.4">
      <c r="A314" s="89" t="s">
        <v>7</v>
      </c>
      <c r="B314" s="90" t="s">
        <v>8</v>
      </c>
      <c r="C314" s="90" t="s">
        <v>9</v>
      </c>
      <c r="D314" s="364" t="s">
        <v>10</v>
      </c>
      <c r="E314" s="90" t="s">
        <v>11</v>
      </c>
      <c r="F314" s="90" t="s">
        <v>12</v>
      </c>
      <c r="G314" s="89" t="s">
        <v>13</v>
      </c>
      <c r="H314" s="347" t="s">
        <v>14</v>
      </c>
      <c r="I314" s="323" t="s">
        <v>15</v>
      </c>
      <c r="J314" s="175" t="s">
        <v>16</v>
      </c>
    </row>
    <row r="315" spans="1:19" ht="158.25" customHeight="1" thickBot="1">
      <c r="A315" s="210">
        <v>195</v>
      </c>
      <c r="B315" s="5" t="s">
        <v>384</v>
      </c>
      <c r="C315" s="31" t="s">
        <v>385</v>
      </c>
      <c r="D315" s="356" t="s">
        <v>29</v>
      </c>
      <c r="E315" s="5">
        <v>2</v>
      </c>
      <c r="F315" s="210" t="s">
        <v>29</v>
      </c>
      <c r="G315" s="5" t="s">
        <v>386</v>
      </c>
      <c r="H315" s="265">
        <v>7999900</v>
      </c>
      <c r="I315" s="196">
        <f t="shared" ref="I315:I325" si="40">H315*E315</f>
        <v>15999800</v>
      </c>
      <c r="J315" s="196">
        <f t="shared" ref="J315:J328" si="41">I315</f>
        <v>15999800</v>
      </c>
    </row>
    <row r="316" spans="1:19" ht="55.5" customHeight="1" thickBot="1">
      <c r="A316" s="210">
        <v>196</v>
      </c>
      <c r="B316" s="5" t="s">
        <v>387</v>
      </c>
      <c r="C316" s="31" t="s">
        <v>63</v>
      </c>
      <c r="D316" s="238" t="s">
        <v>388</v>
      </c>
      <c r="E316" s="184">
        <v>1</v>
      </c>
      <c r="F316" s="184" t="s">
        <v>29</v>
      </c>
      <c r="G316" s="184" t="s">
        <v>51</v>
      </c>
      <c r="H316" s="265">
        <v>2850000</v>
      </c>
      <c r="I316" s="196">
        <f t="shared" si="40"/>
        <v>2850000</v>
      </c>
      <c r="J316" s="196">
        <f t="shared" si="41"/>
        <v>2850000</v>
      </c>
      <c r="M316" s="116" t="s">
        <v>389</v>
      </c>
      <c r="N316" s="117" t="s">
        <v>390</v>
      </c>
    </row>
    <row r="317" spans="1:19" ht="66">
      <c r="A317" s="210">
        <v>197</v>
      </c>
      <c r="B317" s="5" t="s">
        <v>391</v>
      </c>
      <c r="C317" s="31" t="s">
        <v>392</v>
      </c>
      <c r="D317" s="375" t="s">
        <v>29</v>
      </c>
      <c r="E317" s="184">
        <v>1</v>
      </c>
      <c r="F317" s="184" t="s">
        <v>29</v>
      </c>
      <c r="G317" s="184" t="s">
        <v>51</v>
      </c>
      <c r="H317" s="265">
        <v>1200000</v>
      </c>
      <c r="I317" s="196">
        <f t="shared" si="40"/>
        <v>1200000</v>
      </c>
      <c r="J317" s="196">
        <f t="shared" si="41"/>
        <v>1200000</v>
      </c>
      <c r="M317" s="119" t="s">
        <v>393</v>
      </c>
      <c r="N317" s="118" t="s">
        <v>29</v>
      </c>
    </row>
    <row r="318" spans="1:19" ht="108" customHeight="1">
      <c r="A318" s="210">
        <v>198</v>
      </c>
      <c r="B318" s="5" t="s">
        <v>394</v>
      </c>
      <c r="C318" s="31" t="s">
        <v>395</v>
      </c>
      <c r="D318" s="238" t="s">
        <v>29</v>
      </c>
      <c r="E318" s="220">
        <v>300</v>
      </c>
      <c r="F318" s="210" t="s">
        <v>29</v>
      </c>
      <c r="G318" s="184" t="s">
        <v>51</v>
      </c>
      <c r="H318" s="265">
        <v>15545</v>
      </c>
      <c r="I318" s="196">
        <f t="shared" si="40"/>
        <v>4663500</v>
      </c>
      <c r="J318" s="196">
        <f t="shared" si="41"/>
        <v>4663500</v>
      </c>
      <c r="M318" s="119"/>
      <c r="N318" s="118"/>
    </row>
    <row r="319" spans="1:19" ht="60" customHeight="1">
      <c r="A319" s="210">
        <v>199</v>
      </c>
      <c r="B319" s="5" t="s">
        <v>396</v>
      </c>
      <c r="C319" s="31" t="s">
        <v>397</v>
      </c>
      <c r="D319" s="238" t="s">
        <v>29</v>
      </c>
      <c r="E319" s="220">
        <v>300</v>
      </c>
      <c r="F319" s="210" t="s">
        <v>29</v>
      </c>
      <c r="G319" s="184" t="s">
        <v>51</v>
      </c>
      <c r="H319" s="265">
        <v>25680</v>
      </c>
      <c r="I319" s="196">
        <f t="shared" si="40"/>
        <v>7704000</v>
      </c>
      <c r="J319" s="196">
        <f t="shared" si="41"/>
        <v>7704000</v>
      </c>
      <c r="M319" s="119"/>
      <c r="N319" s="118"/>
    </row>
    <row r="320" spans="1:19" ht="143.25" customHeight="1">
      <c r="A320" s="210">
        <v>200</v>
      </c>
      <c r="B320" s="5" t="s">
        <v>398</v>
      </c>
      <c r="C320" s="31" t="s">
        <v>399</v>
      </c>
      <c r="D320" s="238" t="s">
        <v>29</v>
      </c>
      <c r="E320" s="5">
        <v>1</v>
      </c>
      <c r="F320" s="210">
        <v>5</v>
      </c>
      <c r="G320" s="184" t="s">
        <v>166</v>
      </c>
      <c r="H320" s="265">
        <v>720000</v>
      </c>
      <c r="I320" s="246">
        <f t="shared" si="40"/>
        <v>720000</v>
      </c>
      <c r="J320" s="212">
        <f t="shared" si="41"/>
        <v>720000</v>
      </c>
      <c r="M320" s="119"/>
      <c r="N320" s="118"/>
    </row>
    <row r="321" spans="1:15" ht="99" customHeight="1">
      <c r="A321" s="210">
        <v>201</v>
      </c>
      <c r="B321" s="5" t="s">
        <v>400</v>
      </c>
      <c r="C321" s="31" t="s">
        <v>401</v>
      </c>
      <c r="D321" s="356" t="s">
        <v>29</v>
      </c>
      <c r="E321" s="210">
        <v>1</v>
      </c>
      <c r="F321" s="210">
        <v>2</v>
      </c>
      <c r="G321" s="184" t="s">
        <v>402</v>
      </c>
      <c r="H321" s="265">
        <v>2500000</v>
      </c>
      <c r="I321" s="246">
        <f t="shared" si="40"/>
        <v>2500000</v>
      </c>
      <c r="J321" s="212">
        <f t="shared" si="41"/>
        <v>2500000</v>
      </c>
      <c r="M321" s="120" t="s">
        <v>403</v>
      </c>
      <c r="N321" s="113" t="s">
        <v>404</v>
      </c>
    </row>
    <row r="322" spans="1:15" ht="129.75" customHeight="1">
      <c r="A322" s="210">
        <v>202</v>
      </c>
      <c r="B322" s="5" t="s">
        <v>405</v>
      </c>
      <c r="C322" s="31" t="s">
        <v>406</v>
      </c>
      <c r="D322" s="356" t="s">
        <v>29</v>
      </c>
      <c r="E322" s="210">
        <v>3</v>
      </c>
      <c r="F322" s="210">
        <v>2</v>
      </c>
      <c r="G322" s="184" t="s">
        <v>108</v>
      </c>
      <c r="H322" s="265">
        <v>3420000</v>
      </c>
      <c r="I322" s="246">
        <f t="shared" si="40"/>
        <v>10260000</v>
      </c>
      <c r="J322" s="212">
        <f t="shared" si="41"/>
        <v>10260000</v>
      </c>
      <c r="M322" s="120" t="s">
        <v>407</v>
      </c>
      <c r="N322" s="114" t="s">
        <v>29</v>
      </c>
    </row>
    <row r="323" spans="1:15" ht="54" customHeight="1">
      <c r="A323" s="210">
        <v>203</v>
      </c>
      <c r="B323" s="5" t="s">
        <v>408</v>
      </c>
      <c r="C323" s="31" t="s">
        <v>409</v>
      </c>
      <c r="D323" s="376" t="s">
        <v>29</v>
      </c>
      <c r="E323" s="210">
        <v>1</v>
      </c>
      <c r="F323" s="210">
        <v>1</v>
      </c>
      <c r="G323" s="184" t="s">
        <v>402</v>
      </c>
      <c r="H323" s="265">
        <v>470000</v>
      </c>
      <c r="I323" s="246">
        <f t="shared" si="40"/>
        <v>470000</v>
      </c>
      <c r="J323" s="212">
        <f t="shared" si="41"/>
        <v>470000</v>
      </c>
      <c r="M323" s="120" t="s">
        <v>410</v>
      </c>
      <c r="N323" s="115" t="s">
        <v>411</v>
      </c>
    </row>
    <row r="324" spans="1:15" ht="114.75" customHeight="1">
      <c r="A324" s="210">
        <v>204</v>
      </c>
      <c r="B324" s="5" t="s">
        <v>412</v>
      </c>
      <c r="C324" s="31" t="s">
        <v>413</v>
      </c>
      <c r="D324" s="356" t="s">
        <v>29</v>
      </c>
      <c r="E324" s="210">
        <v>2</v>
      </c>
      <c r="F324" s="210">
        <v>2</v>
      </c>
      <c r="G324" s="184" t="s">
        <v>108</v>
      </c>
      <c r="H324" s="265">
        <v>1200000</v>
      </c>
      <c r="I324" s="246">
        <f t="shared" si="40"/>
        <v>2400000</v>
      </c>
      <c r="J324" s="212">
        <f t="shared" si="41"/>
        <v>2400000</v>
      </c>
      <c r="M324" s="143"/>
      <c r="N324" s="144"/>
    </row>
    <row r="325" spans="1:15" ht="127.2" customHeight="1">
      <c r="A325" s="210">
        <v>205</v>
      </c>
      <c r="B325" s="5" t="s">
        <v>202</v>
      </c>
      <c r="C325" s="31" t="s">
        <v>414</v>
      </c>
      <c r="D325" s="356" t="s">
        <v>29</v>
      </c>
      <c r="E325" s="210">
        <v>2</v>
      </c>
      <c r="F325" s="210">
        <v>2</v>
      </c>
      <c r="G325" s="184" t="s">
        <v>108</v>
      </c>
      <c r="H325" s="265">
        <v>1000000</v>
      </c>
      <c r="I325" s="246">
        <f t="shared" si="40"/>
        <v>2000000</v>
      </c>
      <c r="J325" s="212">
        <f t="shared" si="41"/>
        <v>2000000</v>
      </c>
      <c r="M325" s="143"/>
      <c r="N325" s="144"/>
    </row>
    <row r="326" spans="1:15" ht="77.25" customHeight="1">
      <c r="A326" s="210">
        <v>206</v>
      </c>
      <c r="B326" s="5" t="s">
        <v>415</v>
      </c>
      <c r="C326" s="31" t="s">
        <v>416</v>
      </c>
      <c r="D326" s="356" t="s">
        <v>29</v>
      </c>
      <c r="E326" s="210">
        <v>3</v>
      </c>
      <c r="F326" s="210">
        <v>1</v>
      </c>
      <c r="G326" s="5" t="s">
        <v>402</v>
      </c>
      <c r="H326" s="265">
        <v>1440000</v>
      </c>
      <c r="I326" s="246">
        <f>H326*E326</f>
        <v>4320000</v>
      </c>
      <c r="J326" s="212">
        <f t="shared" si="41"/>
        <v>4320000</v>
      </c>
      <c r="M326" s="143"/>
      <c r="N326" s="144"/>
    </row>
    <row r="327" spans="1:15" ht="52.5" customHeight="1">
      <c r="A327" s="210">
        <v>207</v>
      </c>
      <c r="B327" s="5" t="s">
        <v>417</v>
      </c>
      <c r="C327" s="31" t="s">
        <v>418</v>
      </c>
      <c r="D327" s="376" t="s">
        <v>29</v>
      </c>
      <c r="E327" s="210">
        <v>1</v>
      </c>
      <c r="F327" s="210">
        <v>1</v>
      </c>
      <c r="G327" s="203" t="s">
        <v>402</v>
      </c>
      <c r="H327" s="265">
        <v>1700000</v>
      </c>
      <c r="I327" s="246">
        <f>H327*E327</f>
        <v>1700000</v>
      </c>
      <c r="J327" s="212">
        <f t="shared" si="41"/>
        <v>1700000</v>
      </c>
      <c r="M327" s="143"/>
      <c r="N327" s="144"/>
    </row>
    <row r="328" spans="1:15" ht="174.75" customHeight="1">
      <c r="A328" s="210">
        <v>208</v>
      </c>
      <c r="B328" s="5" t="s">
        <v>243</v>
      </c>
      <c r="C328" s="31" t="s">
        <v>419</v>
      </c>
      <c r="D328" s="356" t="s">
        <v>29</v>
      </c>
      <c r="E328" s="243">
        <v>300</v>
      </c>
      <c r="F328" s="243">
        <v>300</v>
      </c>
      <c r="G328" s="5" t="s">
        <v>51</v>
      </c>
      <c r="H328" s="265">
        <v>126000</v>
      </c>
      <c r="I328" s="246">
        <f>H328*E328</f>
        <v>37800000</v>
      </c>
      <c r="J328" s="212">
        <f t="shared" si="41"/>
        <v>37800000</v>
      </c>
      <c r="M328" s="143"/>
      <c r="N328" s="144"/>
    </row>
    <row r="329" spans="1:15" ht="87.75" customHeight="1">
      <c r="A329" s="210">
        <v>209</v>
      </c>
      <c r="B329" s="5" t="s">
        <v>16</v>
      </c>
      <c r="C329" s="31" t="s">
        <v>420</v>
      </c>
      <c r="D329" s="356" t="s">
        <v>29</v>
      </c>
      <c r="E329" s="5">
        <v>1</v>
      </c>
      <c r="F329" s="210"/>
      <c r="G329" s="5" t="s">
        <v>55</v>
      </c>
      <c r="H329" s="265">
        <v>0</v>
      </c>
      <c r="I329" s="246">
        <f>H329*E329</f>
        <v>0</v>
      </c>
      <c r="J329" s="246">
        <v>7000000</v>
      </c>
    </row>
    <row r="330" spans="1:15" ht="13.2">
      <c r="A330" s="616" t="s">
        <v>93</v>
      </c>
      <c r="B330" s="617"/>
      <c r="C330" s="617"/>
      <c r="D330" s="617"/>
      <c r="E330" s="617"/>
      <c r="F330" s="617"/>
      <c r="G330" s="617"/>
      <c r="H330" s="618"/>
      <c r="I330" s="333">
        <f>SUM(I315:I329)</f>
        <v>94587300</v>
      </c>
      <c r="J330" s="305">
        <f>SUM(J315:J329)</f>
        <v>101587300</v>
      </c>
    </row>
    <row r="331" spans="1:15" ht="13.2">
      <c r="A331" s="595" t="s">
        <v>421</v>
      </c>
      <c r="B331" s="596"/>
      <c r="C331" s="596"/>
      <c r="D331" s="596"/>
      <c r="E331" s="596"/>
      <c r="F331" s="596"/>
      <c r="G331" s="596"/>
      <c r="H331" s="597"/>
      <c r="I331" s="334"/>
      <c r="J331" s="306">
        <f>J330</f>
        <v>101587300</v>
      </c>
      <c r="L331" s="10"/>
      <c r="O331" s="10"/>
    </row>
    <row r="332" spans="1:15" ht="12.75" customHeight="1">
      <c r="A332" s="642" t="s">
        <v>422</v>
      </c>
      <c r="B332" s="643"/>
      <c r="C332" s="643"/>
      <c r="D332" s="643"/>
      <c r="E332" s="643"/>
      <c r="F332" s="643"/>
      <c r="G332" s="643"/>
      <c r="H332" s="643"/>
      <c r="I332" s="643"/>
      <c r="J332" s="643"/>
    </row>
    <row r="333" spans="1:15" ht="22.5" customHeight="1">
      <c r="A333" s="89" t="s">
        <v>7</v>
      </c>
      <c r="B333" s="90" t="s">
        <v>8</v>
      </c>
      <c r="C333" s="90" t="s">
        <v>9</v>
      </c>
      <c r="D333" s="364" t="s">
        <v>10</v>
      </c>
      <c r="E333" s="90" t="s">
        <v>11</v>
      </c>
      <c r="F333" s="90" t="s">
        <v>12</v>
      </c>
      <c r="G333" s="89" t="s">
        <v>13</v>
      </c>
      <c r="H333" s="346" t="s">
        <v>14</v>
      </c>
      <c r="I333" s="314" t="s">
        <v>15</v>
      </c>
      <c r="J333" s="71" t="s">
        <v>16</v>
      </c>
    </row>
    <row r="334" spans="1:15" ht="64.5" customHeight="1">
      <c r="A334" s="19">
        <v>210</v>
      </c>
      <c r="B334" s="824" t="s">
        <v>423</v>
      </c>
      <c r="C334" s="147" t="s">
        <v>424</v>
      </c>
      <c r="D334" s="356" t="s">
        <v>29</v>
      </c>
      <c r="E334" s="139">
        <v>1</v>
      </c>
      <c r="F334" s="211" t="s">
        <v>29</v>
      </c>
      <c r="G334" s="211" t="s">
        <v>29</v>
      </c>
      <c r="H334" s="335">
        <v>0</v>
      </c>
      <c r="I334" s="335">
        <f>H334*1</f>
        <v>0</v>
      </c>
      <c r="J334" s="140">
        <f>I334*1</f>
        <v>0</v>
      </c>
    </row>
    <row r="335" spans="1:15" ht="72.75" customHeight="1">
      <c r="A335" s="110">
        <v>211</v>
      </c>
      <c r="B335" s="764"/>
      <c r="C335" s="148" t="s">
        <v>425</v>
      </c>
      <c r="D335" s="356" t="s">
        <v>29</v>
      </c>
      <c r="E335" s="145">
        <v>1</v>
      </c>
      <c r="F335" s="211" t="s">
        <v>29</v>
      </c>
      <c r="G335" s="211" t="s">
        <v>29</v>
      </c>
      <c r="H335" s="335">
        <v>0</v>
      </c>
      <c r="I335" s="335">
        <f>H335*1</f>
        <v>0</v>
      </c>
      <c r="J335" s="140">
        <f>I335*1</f>
        <v>0</v>
      </c>
    </row>
    <row r="336" spans="1:15" ht="13.2">
      <c r="A336" s="612" t="s">
        <v>422</v>
      </c>
      <c r="B336" s="612"/>
      <c r="C336" s="612"/>
      <c r="D336" s="612"/>
      <c r="E336" s="612"/>
      <c r="F336" s="612"/>
      <c r="G336" s="612"/>
      <c r="H336" s="612"/>
      <c r="I336" s="336">
        <f>SUM(I334:I335)</f>
        <v>0</v>
      </c>
      <c r="J336" s="307">
        <f>SUM(J334:J335)</f>
        <v>0</v>
      </c>
      <c r="L336" s="1" t="s">
        <v>426</v>
      </c>
      <c r="M336" s="170">
        <v>5201821000</v>
      </c>
    </row>
    <row r="337" spans="1:13" ht="12.75" customHeight="1">
      <c r="A337" s="625" t="s">
        <v>427</v>
      </c>
      <c r="B337" s="626"/>
      <c r="C337" s="626"/>
      <c r="D337" s="626"/>
      <c r="E337" s="626"/>
      <c r="F337" s="626"/>
      <c r="G337" s="626"/>
      <c r="H337" s="626"/>
      <c r="I337" s="626"/>
      <c r="J337" s="626"/>
      <c r="L337" s="128">
        <f>L33+L45+L52+L61+L81+L94+L114+L127+L137</f>
        <v>2110</v>
      </c>
      <c r="M337" s="171" t="e">
        <f>M336-#REF!</f>
        <v>#REF!</v>
      </c>
    </row>
    <row r="338" spans="1:13" ht="81.75" customHeight="1">
      <c r="A338" s="252">
        <v>213</v>
      </c>
      <c r="B338" s="146" t="s">
        <v>428</v>
      </c>
      <c r="C338" s="165" t="s">
        <v>517</v>
      </c>
      <c r="D338" s="296" t="s">
        <v>55</v>
      </c>
      <c r="E338" s="138">
        <v>1</v>
      </c>
      <c r="F338" s="139" t="s">
        <v>29</v>
      </c>
      <c r="G338" s="139" t="s">
        <v>29</v>
      </c>
      <c r="H338" s="335">
        <v>0</v>
      </c>
      <c r="I338" s="335">
        <v>0</v>
      </c>
      <c r="J338" s="140">
        <f>I338*E338</f>
        <v>0</v>
      </c>
      <c r="L338" s="1" t="s">
        <v>430</v>
      </c>
    </row>
    <row r="339" spans="1:13" ht="120.75" customHeight="1">
      <c r="A339" s="252">
        <v>214</v>
      </c>
      <c r="B339" s="146" t="s">
        <v>431</v>
      </c>
      <c r="C339" s="43" t="s">
        <v>432</v>
      </c>
      <c r="D339" s="296" t="s">
        <v>55</v>
      </c>
      <c r="E339" s="138">
        <v>1</v>
      </c>
      <c r="F339" s="139" t="s">
        <v>29</v>
      </c>
      <c r="G339" s="139" t="s">
        <v>29</v>
      </c>
      <c r="H339" s="335">
        <v>0</v>
      </c>
      <c r="I339" s="335">
        <v>0</v>
      </c>
      <c r="J339" s="140">
        <f>I339*E339</f>
        <v>0</v>
      </c>
      <c r="L339" s="129">
        <f>L156+L173+L177+L193+L203+L219+L234+L243+L254+L268+L297</f>
        <v>1100</v>
      </c>
    </row>
    <row r="340" spans="1:13" ht="24" customHeight="1">
      <c r="A340" s="612" t="s">
        <v>93</v>
      </c>
      <c r="B340" s="612"/>
      <c r="C340" s="612"/>
      <c r="D340" s="612"/>
      <c r="E340" s="612"/>
      <c r="F340" s="612"/>
      <c r="G340" s="612"/>
      <c r="H340" s="612"/>
      <c r="I340" s="336">
        <f>SUM(I338:I339)</f>
        <v>0</v>
      </c>
      <c r="J340" s="307">
        <f>SUM(J338:J339)</f>
        <v>0</v>
      </c>
      <c r="L340" s="1" t="s">
        <v>433</v>
      </c>
    </row>
    <row r="341" spans="1:13" ht="13.2">
      <c r="A341" s="252"/>
      <c r="B341" s="252"/>
      <c r="C341" s="252"/>
      <c r="D341" s="349"/>
      <c r="E341" s="252"/>
      <c r="F341" s="252"/>
      <c r="G341" s="252"/>
      <c r="H341" s="349"/>
      <c r="I341" s="336"/>
      <c r="J341" s="253"/>
      <c r="L341" s="1">
        <f>L337+L339</f>
        <v>3210</v>
      </c>
    </row>
    <row r="342" spans="1:13" ht="15.75" customHeight="1">
      <c r="A342" s="24"/>
      <c r="B342" s="34"/>
      <c r="J342" s="58"/>
    </row>
    <row r="343" spans="1:13" ht="15.75" customHeight="1">
      <c r="A343" s="24"/>
      <c r="B343" s="34"/>
      <c r="J343" s="58"/>
    </row>
    <row r="344" spans="1:13" ht="15.75" customHeight="1">
      <c r="A344" s="24"/>
      <c r="B344" s="34"/>
      <c r="J344" s="58"/>
    </row>
    <row r="345" spans="1:13" ht="15.75" customHeight="1">
      <c r="A345" s="24"/>
      <c r="B345" s="34"/>
      <c r="J345" s="58"/>
    </row>
    <row r="346" spans="1:13" ht="15.75" customHeight="1">
      <c r="A346" s="24"/>
      <c r="B346" s="34"/>
      <c r="J346" s="58"/>
    </row>
    <row r="347" spans="1:13" ht="15.75" customHeight="1">
      <c r="A347" s="24"/>
      <c r="B347" s="34"/>
      <c r="J347" s="58"/>
    </row>
    <row r="348" spans="1:13" ht="15.75" customHeight="1">
      <c r="A348" s="24"/>
      <c r="B348" s="34"/>
      <c r="J348" s="58"/>
    </row>
    <row r="349" spans="1:13" ht="15.75" customHeight="1">
      <c r="A349" s="24"/>
      <c r="B349" s="34"/>
      <c r="J349" s="58"/>
    </row>
    <row r="350" spans="1:13" ht="15.75" customHeight="1">
      <c r="A350" s="24"/>
      <c r="B350" s="34"/>
      <c r="J350" s="58"/>
    </row>
    <row r="351" spans="1:13" ht="15.75" customHeight="1">
      <c r="A351" s="24"/>
      <c r="B351" s="34"/>
      <c r="J351" s="58"/>
    </row>
    <row r="352" spans="1:13" ht="15.75" customHeight="1">
      <c r="A352" s="24"/>
      <c r="B352" s="34"/>
      <c r="J352" s="58"/>
    </row>
    <row r="353" spans="1:10" ht="15.75" customHeight="1">
      <c r="A353" s="24"/>
      <c r="B353" s="34"/>
      <c r="J353" s="58"/>
    </row>
    <row r="354" spans="1:10" ht="15.75" customHeight="1">
      <c r="A354" s="24"/>
      <c r="B354" s="34"/>
      <c r="J354" s="58"/>
    </row>
    <row r="355" spans="1:10" ht="15.75" customHeight="1">
      <c r="A355" s="24"/>
      <c r="B355" s="34"/>
      <c r="J355" s="58"/>
    </row>
    <row r="356" spans="1:10" ht="15.75" customHeight="1">
      <c r="A356" s="24"/>
      <c r="B356" s="34"/>
      <c r="J356" s="58"/>
    </row>
    <row r="357" spans="1:10" ht="15.75" customHeight="1">
      <c r="A357" s="24"/>
      <c r="B357" s="34"/>
      <c r="J357" s="58"/>
    </row>
    <row r="358" spans="1:10" ht="15.75" customHeight="1">
      <c r="A358" s="24"/>
      <c r="B358" s="34"/>
      <c r="J358" s="58"/>
    </row>
    <row r="359" spans="1:10" ht="15.75" customHeight="1">
      <c r="A359" s="24"/>
      <c r="B359" s="34"/>
      <c r="J359" s="58"/>
    </row>
    <row r="360" spans="1:10" ht="15.75" customHeight="1">
      <c r="A360" s="24"/>
      <c r="B360" s="34"/>
      <c r="J360" s="58"/>
    </row>
    <row r="361" spans="1:10" ht="15.75" customHeight="1">
      <c r="A361" s="24"/>
      <c r="B361" s="34"/>
      <c r="J361" s="58"/>
    </row>
    <row r="362" spans="1:10" ht="15.75" customHeight="1">
      <c r="A362" s="24"/>
      <c r="B362" s="34"/>
      <c r="J362" s="58"/>
    </row>
    <row r="363" spans="1:10" ht="15.75" customHeight="1">
      <c r="A363" s="24"/>
      <c r="B363" s="34"/>
      <c r="J363" s="58"/>
    </row>
    <row r="364" spans="1:10" ht="15.75" customHeight="1">
      <c r="A364" s="24"/>
      <c r="B364" s="34"/>
      <c r="J364" s="58"/>
    </row>
    <row r="365" spans="1:10" ht="15.75" customHeight="1">
      <c r="A365" s="24"/>
      <c r="B365" s="34"/>
      <c r="J365" s="58"/>
    </row>
    <row r="366" spans="1:10" ht="15.75" customHeight="1">
      <c r="A366" s="24"/>
      <c r="B366" s="34"/>
      <c r="J366" s="58"/>
    </row>
    <row r="367" spans="1:10" ht="15.75" customHeight="1">
      <c r="A367" s="24"/>
      <c r="B367" s="34"/>
      <c r="J367" s="58"/>
    </row>
    <row r="368" spans="1:10" ht="15.75" customHeight="1">
      <c r="A368" s="24"/>
      <c r="B368" s="34"/>
      <c r="J368" s="58"/>
    </row>
    <row r="369" spans="1:10" ht="15.75" customHeight="1">
      <c r="A369" s="24"/>
      <c r="B369" s="34"/>
      <c r="J369" s="58"/>
    </row>
    <row r="370" spans="1:10" ht="15.75" customHeight="1">
      <c r="A370" s="24"/>
      <c r="B370" s="34"/>
      <c r="J370" s="58"/>
    </row>
    <row r="371" spans="1:10" ht="15.75" customHeight="1">
      <c r="A371" s="24"/>
      <c r="B371" s="34"/>
      <c r="J371" s="58"/>
    </row>
    <row r="372" spans="1:10" ht="15.75" customHeight="1">
      <c r="A372" s="24"/>
      <c r="B372" s="34"/>
      <c r="J372" s="58"/>
    </row>
    <row r="373" spans="1:10" ht="15.75" customHeight="1">
      <c r="A373" s="24"/>
      <c r="B373" s="34"/>
      <c r="J373" s="58"/>
    </row>
    <row r="374" spans="1:10" ht="15.75" customHeight="1">
      <c r="A374" s="24"/>
      <c r="B374" s="34"/>
      <c r="J374" s="58"/>
    </row>
    <row r="375" spans="1:10" ht="15.75" customHeight="1">
      <c r="A375" s="24"/>
      <c r="B375" s="34"/>
      <c r="J375" s="58"/>
    </row>
    <row r="376" spans="1:10" ht="15.75" customHeight="1">
      <c r="A376" s="24"/>
      <c r="B376" s="34"/>
      <c r="J376" s="58"/>
    </row>
    <row r="377" spans="1:10" ht="15.75" customHeight="1">
      <c r="A377" s="24"/>
      <c r="B377" s="34"/>
      <c r="J377" s="58"/>
    </row>
    <row r="378" spans="1:10" ht="15.75" customHeight="1">
      <c r="A378" s="24"/>
      <c r="B378" s="34"/>
      <c r="J378" s="58"/>
    </row>
    <row r="379" spans="1:10" ht="15.75" customHeight="1">
      <c r="A379" s="24"/>
      <c r="B379" s="34"/>
      <c r="J379" s="58"/>
    </row>
    <row r="380" spans="1:10" ht="15.75" customHeight="1">
      <c r="A380" s="24"/>
      <c r="B380" s="34"/>
      <c r="J380" s="58"/>
    </row>
    <row r="381" spans="1:10" ht="15.75" customHeight="1">
      <c r="A381" s="24"/>
      <c r="B381" s="34"/>
      <c r="J381" s="58"/>
    </row>
    <row r="382" spans="1:10" ht="15.75" customHeight="1">
      <c r="A382" s="24"/>
      <c r="B382" s="34"/>
      <c r="J382" s="58"/>
    </row>
    <row r="383" spans="1:10" ht="15.75" customHeight="1">
      <c r="A383" s="24"/>
      <c r="B383" s="34"/>
      <c r="J383" s="58"/>
    </row>
    <row r="384" spans="1:10" ht="15.75" customHeight="1">
      <c r="A384" s="24"/>
      <c r="B384" s="34"/>
      <c r="J384" s="58"/>
    </row>
    <row r="385" spans="1:10" ht="15.75" customHeight="1">
      <c r="A385" s="24"/>
      <c r="B385" s="34"/>
      <c r="J385" s="58"/>
    </row>
    <row r="386" spans="1:10" ht="15.75" customHeight="1">
      <c r="A386" s="24"/>
      <c r="B386" s="34"/>
      <c r="J386" s="58"/>
    </row>
    <row r="387" spans="1:10" ht="15.75" customHeight="1">
      <c r="A387" s="24"/>
      <c r="B387" s="34"/>
      <c r="J387" s="58"/>
    </row>
    <row r="388" spans="1:10" ht="15.75" customHeight="1">
      <c r="A388" s="24"/>
      <c r="B388" s="34"/>
      <c r="J388" s="58"/>
    </row>
    <row r="389" spans="1:10" ht="15.75" customHeight="1">
      <c r="A389" s="24"/>
      <c r="B389" s="34"/>
      <c r="J389" s="58"/>
    </row>
    <row r="390" spans="1:10" ht="15.75" customHeight="1">
      <c r="A390" s="24"/>
      <c r="B390" s="34"/>
      <c r="J390" s="58"/>
    </row>
    <row r="391" spans="1:10" ht="15.75" customHeight="1">
      <c r="A391" s="24"/>
      <c r="B391" s="34"/>
      <c r="J391" s="58"/>
    </row>
    <row r="392" spans="1:10" ht="15.75" customHeight="1">
      <c r="A392" s="24"/>
      <c r="B392" s="34"/>
      <c r="J392" s="58"/>
    </row>
    <row r="393" spans="1:10" ht="15.75" customHeight="1">
      <c r="A393" s="24"/>
      <c r="B393" s="34"/>
      <c r="J393" s="58"/>
    </row>
    <row r="394" spans="1:10" ht="15.75" customHeight="1">
      <c r="A394" s="24"/>
      <c r="B394" s="34"/>
      <c r="J394" s="58"/>
    </row>
    <row r="395" spans="1:10" ht="15.75" customHeight="1">
      <c r="A395" s="24"/>
      <c r="B395" s="34"/>
      <c r="J395" s="58"/>
    </row>
    <row r="396" spans="1:10" ht="15.75" customHeight="1">
      <c r="A396" s="24"/>
      <c r="B396" s="34"/>
      <c r="J396" s="58"/>
    </row>
    <row r="397" spans="1:10" ht="15.75" customHeight="1">
      <c r="A397" s="24"/>
      <c r="B397" s="34"/>
      <c r="J397" s="58"/>
    </row>
    <row r="398" spans="1:10" ht="15.75" customHeight="1">
      <c r="A398" s="24"/>
      <c r="B398" s="34"/>
      <c r="J398" s="58"/>
    </row>
    <row r="399" spans="1:10" ht="15.75" customHeight="1">
      <c r="A399" s="24"/>
      <c r="B399" s="34"/>
      <c r="J399" s="58"/>
    </row>
    <row r="400" spans="1:10" ht="15.75" customHeight="1">
      <c r="A400" s="24"/>
      <c r="B400" s="34"/>
      <c r="J400" s="58"/>
    </row>
    <row r="401" spans="1:10" ht="15.75" customHeight="1">
      <c r="A401" s="24"/>
      <c r="B401" s="34"/>
      <c r="J401" s="58"/>
    </row>
    <row r="402" spans="1:10" ht="15.75" customHeight="1">
      <c r="A402" s="24"/>
      <c r="B402" s="34"/>
      <c r="J402" s="58"/>
    </row>
    <row r="403" spans="1:10" ht="15.75" customHeight="1">
      <c r="A403" s="24"/>
      <c r="B403" s="34"/>
      <c r="J403" s="58"/>
    </row>
    <row r="404" spans="1:10" ht="15.75" customHeight="1">
      <c r="A404" s="24"/>
      <c r="B404" s="34"/>
      <c r="J404" s="58"/>
    </row>
    <row r="405" spans="1:10" ht="15.75" customHeight="1">
      <c r="A405" s="24"/>
      <c r="B405" s="34"/>
      <c r="J405" s="58"/>
    </row>
    <row r="406" spans="1:10" ht="15.75" customHeight="1">
      <c r="A406" s="24"/>
      <c r="B406" s="34"/>
      <c r="J406" s="58"/>
    </row>
    <row r="407" spans="1:10" ht="15.75" customHeight="1">
      <c r="A407" s="24"/>
      <c r="B407" s="34"/>
      <c r="J407" s="58"/>
    </row>
    <row r="408" spans="1:10" ht="15.75" customHeight="1">
      <c r="A408" s="24"/>
      <c r="B408" s="34"/>
      <c r="J408" s="58"/>
    </row>
    <row r="409" spans="1:10" ht="15.75" customHeight="1">
      <c r="A409" s="24"/>
      <c r="B409" s="34"/>
      <c r="J409" s="58"/>
    </row>
    <row r="410" spans="1:10" ht="15.75" customHeight="1">
      <c r="A410" s="24"/>
      <c r="B410" s="34"/>
      <c r="J410" s="58"/>
    </row>
    <row r="411" spans="1:10" ht="15.75" customHeight="1">
      <c r="A411" s="24"/>
      <c r="B411" s="34"/>
      <c r="J411" s="58"/>
    </row>
    <row r="412" spans="1:10" ht="15.75" customHeight="1">
      <c r="A412" s="24"/>
      <c r="B412" s="34"/>
      <c r="J412" s="58"/>
    </row>
    <row r="413" spans="1:10" ht="15.75" customHeight="1">
      <c r="A413" s="24"/>
      <c r="B413" s="34"/>
      <c r="J413" s="58"/>
    </row>
    <row r="414" spans="1:10" ht="15.75" customHeight="1">
      <c r="A414" s="24"/>
      <c r="B414" s="34"/>
      <c r="J414" s="58"/>
    </row>
    <row r="415" spans="1:10" ht="15.75" customHeight="1">
      <c r="A415" s="24"/>
      <c r="B415" s="34"/>
      <c r="J415" s="58"/>
    </row>
    <row r="416" spans="1:10" ht="15.75" customHeight="1">
      <c r="A416" s="24"/>
      <c r="B416" s="34"/>
      <c r="J416" s="58"/>
    </row>
    <row r="417" spans="1:10" ht="15.75" customHeight="1">
      <c r="A417" s="24"/>
      <c r="B417" s="34"/>
      <c r="J417" s="58"/>
    </row>
    <row r="418" spans="1:10" ht="15.75" customHeight="1">
      <c r="A418" s="24"/>
      <c r="B418" s="34"/>
      <c r="J418" s="58"/>
    </row>
    <row r="419" spans="1:10" ht="15.75" customHeight="1">
      <c r="A419" s="24"/>
      <c r="B419" s="34"/>
      <c r="J419" s="58"/>
    </row>
    <row r="420" spans="1:10" ht="15.75" customHeight="1">
      <c r="A420" s="24"/>
      <c r="B420" s="34"/>
      <c r="J420" s="58"/>
    </row>
    <row r="421" spans="1:10" ht="15.75" customHeight="1">
      <c r="A421" s="24"/>
      <c r="B421" s="34"/>
      <c r="J421" s="58"/>
    </row>
    <row r="422" spans="1:10" ht="15.75" customHeight="1">
      <c r="A422" s="24"/>
      <c r="B422" s="34"/>
      <c r="J422" s="58"/>
    </row>
    <row r="423" spans="1:10" ht="15.75" customHeight="1">
      <c r="A423" s="24"/>
      <c r="B423" s="34"/>
      <c r="J423" s="58"/>
    </row>
    <row r="424" spans="1:10" ht="15.75" customHeight="1">
      <c r="A424" s="24"/>
      <c r="B424" s="34"/>
      <c r="J424" s="58"/>
    </row>
    <row r="425" spans="1:10" ht="15.75" customHeight="1">
      <c r="A425" s="24"/>
      <c r="B425" s="34"/>
      <c r="J425" s="58"/>
    </row>
    <row r="426" spans="1:10" ht="15.75" customHeight="1">
      <c r="A426" s="24"/>
      <c r="B426" s="34"/>
      <c r="J426" s="58"/>
    </row>
    <row r="427" spans="1:10" ht="15.75" customHeight="1">
      <c r="A427" s="24"/>
      <c r="B427" s="34"/>
      <c r="J427" s="58"/>
    </row>
    <row r="428" spans="1:10" ht="15.75" customHeight="1">
      <c r="A428" s="24"/>
      <c r="B428" s="34"/>
      <c r="J428" s="58"/>
    </row>
    <row r="429" spans="1:10" ht="15.75" customHeight="1">
      <c r="A429" s="24"/>
      <c r="B429" s="34"/>
      <c r="J429" s="58"/>
    </row>
    <row r="430" spans="1:10" ht="15.75" customHeight="1">
      <c r="A430" s="24"/>
      <c r="B430" s="34"/>
      <c r="J430" s="58"/>
    </row>
    <row r="431" spans="1:10" ht="15.75" customHeight="1">
      <c r="A431" s="24"/>
      <c r="B431" s="34"/>
      <c r="J431" s="58"/>
    </row>
    <row r="432" spans="1:10" ht="15.75" customHeight="1">
      <c r="A432" s="24"/>
      <c r="B432" s="34"/>
      <c r="J432" s="58"/>
    </row>
    <row r="433" spans="1:10" ht="15.75" customHeight="1">
      <c r="A433" s="24"/>
      <c r="B433" s="34"/>
      <c r="J433" s="58"/>
    </row>
    <row r="434" spans="1:10" ht="15.75" customHeight="1">
      <c r="A434" s="24"/>
      <c r="B434" s="34"/>
      <c r="J434" s="58"/>
    </row>
    <row r="435" spans="1:10" ht="15.75" customHeight="1">
      <c r="A435" s="24"/>
      <c r="B435" s="34"/>
      <c r="J435" s="58"/>
    </row>
    <row r="436" spans="1:10" ht="15.75" customHeight="1">
      <c r="A436" s="24"/>
      <c r="B436" s="34"/>
      <c r="J436" s="58"/>
    </row>
    <row r="437" spans="1:10" ht="15.75" customHeight="1">
      <c r="A437" s="24"/>
      <c r="B437" s="34"/>
      <c r="J437" s="58"/>
    </row>
    <row r="438" spans="1:10" ht="15.75" customHeight="1">
      <c r="A438" s="24"/>
      <c r="B438" s="34"/>
      <c r="J438" s="58"/>
    </row>
    <row r="439" spans="1:10" ht="15.75" customHeight="1">
      <c r="A439" s="24"/>
      <c r="B439" s="34"/>
      <c r="J439" s="58"/>
    </row>
    <row r="440" spans="1:10" ht="15.75" customHeight="1">
      <c r="A440" s="24"/>
      <c r="B440" s="34"/>
      <c r="J440" s="58"/>
    </row>
    <row r="441" spans="1:10" ht="15.75" customHeight="1">
      <c r="A441" s="24"/>
      <c r="B441" s="34"/>
      <c r="J441" s="58"/>
    </row>
    <row r="442" spans="1:10" ht="15.75" customHeight="1">
      <c r="A442" s="24"/>
      <c r="B442" s="34"/>
      <c r="J442" s="58"/>
    </row>
    <row r="443" spans="1:10" ht="15.75" customHeight="1">
      <c r="A443" s="24"/>
      <c r="B443" s="34"/>
      <c r="J443" s="58"/>
    </row>
    <row r="444" spans="1:10" ht="15.75" customHeight="1">
      <c r="A444" s="24"/>
      <c r="B444" s="34"/>
      <c r="J444" s="58"/>
    </row>
    <row r="445" spans="1:10" ht="15.75" customHeight="1">
      <c r="A445" s="24"/>
      <c r="B445" s="34"/>
      <c r="J445" s="58"/>
    </row>
    <row r="446" spans="1:10" ht="15.75" customHeight="1">
      <c r="A446" s="24"/>
      <c r="B446" s="34"/>
      <c r="J446" s="58"/>
    </row>
    <row r="447" spans="1:10" ht="15.75" customHeight="1">
      <c r="A447" s="24"/>
      <c r="B447" s="34"/>
      <c r="J447" s="58"/>
    </row>
    <row r="448" spans="1:10" ht="15.75" customHeight="1">
      <c r="A448" s="24"/>
      <c r="B448" s="34"/>
      <c r="J448" s="58"/>
    </row>
    <row r="449" spans="1:10" ht="15.75" customHeight="1">
      <c r="A449" s="24"/>
      <c r="B449" s="34"/>
      <c r="J449" s="58"/>
    </row>
    <row r="450" spans="1:10" ht="15.75" customHeight="1">
      <c r="A450" s="24"/>
      <c r="B450" s="34"/>
      <c r="J450" s="58"/>
    </row>
    <row r="451" spans="1:10" ht="15.75" customHeight="1">
      <c r="A451" s="24"/>
      <c r="B451" s="34"/>
      <c r="J451" s="58"/>
    </row>
    <row r="452" spans="1:10" ht="15.75" customHeight="1">
      <c r="A452" s="24"/>
      <c r="B452" s="34"/>
      <c r="J452" s="58"/>
    </row>
    <row r="453" spans="1:10" ht="15.75" customHeight="1">
      <c r="A453" s="24"/>
      <c r="B453" s="34"/>
      <c r="J453" s="58"/>
    </row>
    <row r="454" spans="1:10" ht="15.75" customHeight="1">
      <c r="A454" s="24"/>
      <c r="B454" s="34"/>
      <c r="J454" s="58"/>
    </row>
    <row r="455" spans="1:10" ht="15.75" customHeight="1">
      <c r="A455" s="24"/>
      <c r="B455" s="34"/>
      <c r="J455" s="58"/>
    </row>
    <row r="456" spans="1:10" ht="15.75" customHeight="1">
      <c r="A456" s="24"/>
      <c r="B456" s="34"/>
      <c r="J456" s="58"/>
    </row>
    <row r="457" spans="1:10" ht="15.75" customHeight="1">
      <c r="A457" s="24"/>
      <c r="B457" s="34"/>
      <c r="J457" s="58"/>
    </row>
    <row r="458" spans="1:10" ht="15.75" customHeight="1">
      <c r="A458" s="24"/>
      <c r="B458" s="34"/>
      <c r="J458" s="58"/>
    </row>
    <row r="459" spans="1:10" ht="15.75" customHeight="1">
      <c r="A459" s="24"/>
      <c r="B459" s="34"/>
      <c r="J459" s="58"/>
    </row>
    <row r="460" spans="1:10" ht="15.75" customHeight="1">
      <c r="A460" s="24"/>
      <c r="B460" s="34"/>
      <c r="J460" s="58"/>
    </row>
    <row r="461" spans="1:10" ht="15.75" customHeight="1">
      <c r="A461" s="24"/>
      <c r="B461" s="34"/>
      <c r="J461" s="58"/>
    </row>
    <row r="462" spans="1:10" ht="15.75" customHeight="1">
      <c r="A462" s="24"/>
      <c r="B462" s="34"/>
      <c r="J462" s="58"/>
    </row>
    <row r="463" spans="1:10" ht="15.75" customHeight="1">
      <c r="A463" s="24"/>
      <c r="B463" s="34"/>
      <c r="J463" s="58"/>
    </row>
    <row r="464" spans="1:10" ht="15.75" customHeight="1">
      <c r="A464" s="24"/>
      <c r="B464" s="34"/>
      <c r="J464" s="58"/>
    </row>
    <row r="465" spans="1:10" ht="15.75" customHeight="1">
      <c r="A465" s="24"/>
      <c r="B465" s="34"/>
      <c r="J465" s="58"/>
    </row>
    <row r="466" spans="1:10" ht="15.75" customHeight="1">
      <c r="A466" s="24"/>
      <c r="B466" s="34"/>
      <c r="J466" s="58"/>
    </row>
    <row r="467" spans="1:10" ht="15.75" customHeight="1">
      <c r="A467" s="24"/>
      <c r="B467" s="34"/>
      <c r="J467" s="58"/>
    </row>
    <row r="468" spans="1:10" ht="15.75" customHeight="1">
      <c r="A468" s="24"/>
      <c r="B468" s="34"/>
      <c r="J468" s="58"/>
    </row>
    <row r="469" spans="1:10" ht="15.75" customHeight="1">
      <c r="A469" s="24"/>
      <c r="B469" s="34"/>
      <c r="J469" s="58"/>
    </row>
    <row r="470" spans="1:10" ht="15.75" customHeight="1">
      <c r="A470" s="24"/>
      <c r="B470" s="34"/>
      <c r="J470" s="58"/>
    </row>
    <row r="471" spans="1:10" ht="15.75" customHeight="1">
      <c r="A471" s="24"/>
      <c r="B471" s="34"/>
      <c r="J471" s="58"/>
    </row>
    <row r="472" spans="1:10" ht="15.75" customHeight="1">
      <c r="A472" s="24"/>
      <c r="B472" s="34"/>
      <c r="J472" s="58"/>
    </row>
    <row r="473" spans="1:10" ht="15.75" customHeight="1">
      <c r="A473" s="24"/>
      <c r="B473" s="34"/>
      <c r="J473" s="58"/>
    </row>
    <row r="474" spans="1:10" ht="15.75" customHeight="1">
      <c r="A474" s="24"/>
      <c r="B474" s="34"/>
      <c r="J474" s="58"/>
    </row>
    <row r="475" spans="1:10" ht="15.75" customHeight="1">
      <c r="A475" s="24"/>
      <c r="B475" s="34"/>
      <c r="J475" s="58"/>
    </row>
    <row r="476" spans="1:10" ht="15.75" customHeight="1">
      <c r="A476" s="24"/>
      <c r="B476" s="34"/>
      <c r="J476" s="58"/>
    </row>
    <row r="477" spans="1:10" ht="15.75" customHeight="1">
      <c r="A477" s="24"/>
      <c r="B477" s="34"/>
      <c r="J477" s="58"/>
    </row>
    <row r="478" spans="1:10" ht="15.75" customHeight="1">
      <c r="A478" s="24"/>
      <c r="B478" s="34"/>
      <c r="J478" s="58"/>
    </row>
    <row r="479" spans="1:10" ht="15.75" customHeight="1">
      <c r="A479" s="24"/>
      <c r="B479" s="34"/>
      <c r="J479" s="58"/>
    </row>
    <row r="480" spans="1:10" ht="15.75" customHeight="1">
      <c r="A480" s="24"/>
      <c r="B480" s="34"/>
      <c r="J480" s="58"/>
    </row>
    <row r="481" spans="1:10" ht="15.75" customHeight="1">
      <c r="A481" s="24"/>
      <c r="B481" s="34"/>
      <c r="J481" s="58"/>
    </row>
    <row r="482" spans="1:10" ht="15.75" customHeight="1">
      <c r="A482" s="24"/>
      <c r="B482" s="34"/>
      <c r="J482" s="58"/>
    </row>
    <row r="483" spans="1:10" ht="15.75" customHeight="1">
      <c r="A483" s="24"/>
      <c r="B483" s="34"/>
      <c r="J483" s="58"/>
    </row>
    <row r="484" spans="1:10" ht="15.75" customHeight="1">
      <c r="A484" s="24"/>
      <c r="B484" s="34"/>
      <c r="J484" s="58"/>
    </row>
    <row r="485" spans="1:10" ht="15.75" customHeight="1">
      <c r="A485" s="24"/>
      <c r="B485" s="34"/>
      <c r="J485" s="58"/>
    </row>
    <row r="486" spans="1:10" ht="15.75" customHeight="1">
      <c r="A486" s="24"/>
      <c r="B486" s="34"/>
      <c r="J486" s="58"/>
    </row>
    <row r="487" spans="1:10" ht="15.75" customHeight="1">
      <c r="A487" s="24"/>
      <c r="B487" s="34"/>
      <c r="J487" s="58"/>
    </row>
    <row r="488" spans="1:10" ht="15.75" customHeight="1">
      <c r="A488" s="24"/>
      <c r="B488" s="34"/>
      <c r="J488" s="58"/>
    </row>
    <row r="489" spans="1:10" ht="15.75" customHeight="1">
      <c r="A489" s="24"/>
      <c r="B489" s="34"/>
      <c r="J489" s="58"/>
    </row>
    <row r="490" spans="1:10" ht="15.75" customHeight="1">
      <c r="A490" s="24"/>
      <c r="B490" s="34"/>
      <c r="J490" s="58"/>
    </row>
    <row r="491" spans="1:10" ht="15.75" customHeight="1">
      <c r="A491" s="24"/>
      <c r="B491" s="34"/>
      <c r="J491" s="58"/>
    </row>
    <row r="492" spans="1:10" ht="15.75" customHeight="1">
      <c r="A492" s="24"/>
      <c r="B492" s="34"/>
      <c r="J492" s="58"/>
    </row>
    <row r="493" spans="1:10" ht="15.75" customHeight="1">
      <c r="A493" s="24"/>
      <c r="B493" s="34"/>
      <c r="J493" s="58"/>
    </row>
    <row r="494" spans="1:10" ht="15.75" customHeight="1">
      <c r="A494" s="24"/>
      <c r="B494" s="34"/>
      <c r="J494" s="58"/>
    </row>
    <row r="495" spans="1:10" ht="15.75" customHeight="1">
      <c r="A495" s="24"/>
      <c r="B495" s="34"/>
      <c r="J495" s="58"/>
    </row>
    <row r="496" spans="1:10" ht="15.75" customHeight="1">
      <c r="A496" s="24"/>
      <c r="B496" s="34"/>
      <c r="J496" s="58"/>
    </row>
    <row r="497" spans="1:10" ht="15.75" customHeight="1">
      <c r="A497" s="24"/>
      <c r="B497" s="34"/>
      <c r="J497" s="58"/>
    </row>
    <row r="498" spans="1:10" ht="15.75" customHeight="1">
      <c r="A498" s="24"/>
      <c r="B498" s="34"/>
      <c r="J498" s="58"/>
    </row>
    <row r="499" spans="1:10" ht="15.75" customHeight="1">
      <c r="A499" s="24"/>
      <c r="B499" s="34"/>
      <c r="J499" s="58"/>
    </row>
    <row r="500" spans="1:10" ht="15.75" customHeight="1">
      <c r="A500" s="24"/>
      <c r="B500" s="34"/>
      <c r="J500" s="58"/>
    </row>
    <row r="501" spans="1:10" ht="15.75" customHeight="1">
      <c r="A501" s="24"/>
      <c r="B501" s="34"/>
      <c r="J501" s="58"/>
    </row>
    <row r="502" spans="1:10" ht="15.75" customHeight="1">
      <c r="A502" s="24"/>
      <c r="B502" s="34"/>
      <c r="J502" s="58"/>
    </row>
    <row r="503" spans="1:10" ht="15.75" customHeight="1">
      <c r="A503" s="24"/>
      <c r="B503" s="34"/>
      <c r="J503" s="58"/>
    </row>
    <row r="504" spans="1:10" ht="15.75" customHeight="1">
      <c r="A504" s="24"/>
      <c r="B504" s="34"/>
      <c r="J504" s="58"/>
    </row>
    <row r="505" spans="1:10" ht="15.75" customHeight="1">
      <c r="A505" s="24"/>
      <c r="B505" s="34"/>
      <c r="J505" s="58"/>
    </row>
    <row r="506" spans="1:10" ht="15.75" customHeight="1">
      <c r="A506" s="24"/>
      <c r="B506" s="34"/>
      <c r="J506" s="58"/>
    </row>
    <row r="507" spans="1:10" ht="15.75" customHeight="1">
      <c r="A507" s="24"/>
      <c r="B507" s="34"/>
      <c r="J507" s="58"/>
    </row>
    <row r="508" spans="1:10" ht="15.75" customHeight="1">
      <c r="A508" s="24"/>
      <c r="B508" s="34"/>
      <c r="J508" s="58"/>
    </row>
    <row r="509" spans="1:10" ht="15.75" customHeight="1">
      <c r="A509" s="24"/>
      <c r="B509" s="34"/>
      <c r="J509" s="58"/>
    </row>
    <row r="510" spans="1:10" ht="15.75" customHeight="1">
      <c r="A510" s="24"/>
      <c r="B510" s="34"/>
      <c r="J510" s="58"/>
    </row>
    <row r="511" spans="1:10" ht="15.75" customHeight="1">
      <c r="A511" s="24"/>
      <c r="B511" s="34"/>
      <c r="J511" s="58"/>
    </row>
    <row r="512" spans="1:10" ht="15.75" customHeight="1">
      <c r="A512" s="24"/>
      <c r="B512" s="34"/>
      <c r="J512" s="58"/>
    </row>
    <row r="513" spans="1:10" ht="15.75" customHeight="1">
      <c r="A513" s="24"/>
      <c r="B513" s="34"/>
      <c r="J513" s="58"/>
    </row>
    <row r="514" spans="1:10" ht="15.75" customHeight="1">
      <c r="A514" s="24"/>
      <c r="B514" s="34"/>
      <c r="J514" s="58"/>
    </row>
    <row r="515" spans="1:10" ht="15.75" customHeight="1">
      <c r="A515" s="24"/>
      <c r="B515" s="34"/>
      <c r="J515" s="58"/>
    </row>
    <row r="516" spans="1:10" ht="15.75" customHeight="1">
      <c r="A516" s="24"/>
      <c r="B516" s="34"/>
      <c r="J516" s="58"/>
    </row>
    <row r="517" spans="1:10" ht="15.75" customHeight="1">
      <c r="A517" s="24"/>
      <c r="B517" s="34"/>
      <c r="J517" s="58"/>
    </row>
    <row r="518" spans="1:10" ht="15.75" customHeight="1">
      <c r="A518" s="24"/>
      <c r="B518" s="34"/>
      <c r="J518" s="58"/>
    </row>
    <row r="519" spans="1:10" ht="15.75" customHeight="1">
      <c r="A519" s="24"/>
      <c r="B519" s="34"/>
      <c r="J519" s="58"/>
    </row>
    <row r="520" spans="1:10" ht="15.75" customHeight="1">
      <c r="A520" s="24"/>
      <c r="B520" s="34"/>
      <c r="J520" s="58"/>
    </row>
    <row r="521" spans="1:10" ht="15.75" customHeight="1">
      <c r="A521" s="24"/>
      <c r="B521" s="34"/>
      <c r="J521" s="58"/>
    </row>
    <row r="522" spans="1:10" ht="15.75" customHeight="1">
      <c r="A522" s="24"/>
      <c r="B522" s="34"/>
      <c r="J522" s="58"/>
    </row>
    <row r="523" spans="1:10" ht="15.75" customHeight="1">
      <c r="A523" s="24"/>
      <c r="B523" s="34"/>
      <c r="J523" s="58"/>
    </row>
    <row r="524" spans="1:10" ht="15.75" customHeight="1">
      <c r="A524" s="24"/>
      <c r="B524" s="34"/>
      <c r="J524" s="58"/>
    </row>
    <row r="525" spans="1:10" ht="15.75" customHeight="1">
      <c r="A525" s="24"/>
      <c r="B525" s="34"/>
      <c r="J525" s="58"/>
    </row>
    <row r="526" spans="1:10" ht="15.75" customHeight="1">
      <c r="A526" s="24"/>
      <c r="B526" s="34"/>
      <c r="J526" s="58"/>
    </row>
    <row r="527" spans="1:10" ht="15.75" customHeight="1">
      <c r="A527" s="24"/>
      <c r="B527" s="34"/>
      <c r="J527" s="58"/>
    </row>
    <row r="528" spans="1:10" ht="15.75" customHeight="1">
      <c r="A528" s="24"/>
      <c r="B528" s="34"/>
      <c r="J528" s="58"/>
    </row>
    <row r="529" spans="1:10" ht="15.75" customHeight="1">
      <c r="A529" s="24"/>
      <c r="B529" s="34"/>
      <c r="J529" s="58"/>
    </row>
    <row r="530" spans="1:10" ht="15.75" customHeight="1">
      <c r="A530" s="24"/>
      <c r="B530" s="34"/>
      <c r="J530" s="58"/>
    </row>
    <row r="531" spans="1:10" ht="15.75" customHeight="1">
      <c r="A531" s="24"/>
      <c r="B531" s="34"/>
      <c r="J531" s="58"/>
    </row>
    <row r="532" spans="1:10" ht="15.75" customHeight="1">
      <c r="A532" s="24"/>
      <c r="B532" s="34"/>
      <c r="J532" s="58"/>
    </row>
    <row r="533" spans="1:10" ht="15.75" customHeight="1">
      <c r="A533" s="24"/>
      <c r="B533" s="34"/>
      <c r="J533" s="58"/>
    </row>
    <row r="534" spans="1:10" ht="15.75" customHeight="1">
      <c r="A534" s="24"/>
      <c r="B534" s="34"/>
      <c r="J534" s="58"/>
    </row>
    <row r="535" spans="1:10" ht="15.75" customHeight="1">
      <c r="A535" s="24"/>
      <c r="B535" s="34"/>
      <c r="J535" s="58"/>
    </row>
    <row r="536" spans="1:10" ht="15.75" customHeight="1">
      <c r="A536" s="24"/>
      <c r="B536" s="34"/>
      <c r="J536" s="58"/>
    </row>
    <row r="537" spans="1:10" ht="15.75" customHeight="1">
      <c r="A537" s="24"/>
      <c r="B537" s="34"/>
      <c r="J537" s="58"/>
    </row>
    <row r="538" spans="1:10" ht="15.75" customHeight="1">
      <c r="A538" s="24"/>
      <c r="B538" s="34"/>
      <c r="J538" s="58"/>
    </row>
    <row r="539" spans="1:10" ht="15.75" customHeight="1">
      <c r="A539" s="24"/>
      <c r="B539" s="34"/>
      <c r="J539" s="58"/>
    </row>
    <row r="540" spans="1:10" ht="15.75" customHeight="1">
      <c r="A540" s="24"/>
      <c r="B540" s="34"/>
      <c r="J540" s="58"/>
    </row>
    <row r="541" spans="1:10" ht="15.75" customHeight="1">
      <c r="A541" s="24"/>
      <c r="B541" s="34"/>
      <c r="J541" s="58"/>
    </row>
    <row r="542" spans="1:10" ht="15.75" customHeight="1">
      <c r="A542" s="24"/>
      <c r="B542" s="34"/>
      <c r="J542" s="58"/>
    </row>
    <row r="543" spans="1:10" ht="15.75" customHeight="1">
      <c r="A543" s="24"/>
      <c r="B543" s="34"/>
      <c r="J543" s="58"/>
    </row>
    <row r="544" spans="1:10" ht="15.75" customHeight="1">
      <c r="A544" s="24"/>
      <c r="B544" s="34"/>
      <c r="J544" s="58"/>
    </row>
    <row r="545" spans="1:10" ht="15.75" customHeight="1">
      <c r="A545" s="24"/>
      <c r="B545" s="34"/>
      <c r="J545" s="58"/>
    </row>
    <row r="546" spans="1:10" ht="15.75" customHeight="1">
      <c r="A546" s="24"/>
      <c r="B546" s="34"/>
      <c r="J546" s="58"/>
    </row>
    <row r="547" spans="1:10" ht="15.75" customHeight="1">
      <c r="A547" s="24"/>
      <c r="B547" s="34"/>
      <c r="J547" s="58"/>
    </row>
    <row r="548" spans="1:10" ht="15.75" customHeight="1">
      <c r="A548" s="24"/>
      <c r="B548" s="34"/>
      <c r="J548" s="58"/>
    </row>
    <row r="549" spans="1:10" ht="15.75" customHeight="1">
      <c r="A549" s="24"/>
      <c r="B549" s="34"/>
      <c r="J549" s="58"/>
    </row>
    <row r="550" spans="1:10" ht="15.75" customHeight="1">
      <c r="A550" s="24"/>
      <c r="B550" s="34"/>
      <c r="J550" s="58"/>
    </row>
    <row r="551" spans="1:10" ht="15.75" customHeight="1">
      <c r="A551" s="24"/>
      <c r="B551" s="34"/>
      <c r="J551" s="58"/>
    </row>
    <row r="552" spans="1:10" ht="15.75" customHeight="1">
      <c r="A552" s="24"/>
      <c r="B552" s="34"/>
      <c r="J552" s="58"/>
    </row>
    <row r="553" spans="1:10" ht="15.75" customHeight="1">
      <c r="A553" s="24"/>
      <c r="B553" s="34"/>
      <c r="J553" s="58"/>
    </row>
    <row r="554" spans="1:10" ht="15.75" customHeight="1">
      <c r="A554" s="24"/>
      <c r="B554" s="34"/>
      <c r="J554" s="58"/>
    </row>
    <row r="555" spans="1:10" ht="15.75" customHeight="1">
      <c r="A555" s="24"/>
      <c r="B555" s="34"/>
      <c r="J555" s="58"/>
    </row>
    <row r="556" spans="1:10" ht="15.75" customHeight="1">
      <c r="A556" s="24"/>
      <c r="B556" s="34"/>
      <c r="J556" s="58"/>
    </row>
    <row r="557" spans="1:10" ht="15.75" customHeight="1">
      <c r="A557" s="24"/>
      <c r="B557" s="34"/>
      <c r="J557" s="58"/>
    </row>
    <row r="558" spans="1:10" ht="15.75" customHeight="1">
      <c r="A558" s="24"/>
      <c r="B558" s="34"/>
      <c r="J558" s="58"/>
    </row>
    <row r="559" spans="1:10" ht="15.75" customHeight="1">
      <c r="A559" s="24"/>
      <c r="B559" s="34"/>
      <c r="J559" s="58"/>
    </row>
    <row r="560" spans="1:10" ht="15.75" customHeight="1">
      <c r="A560" s="24"/>
      <c r="B560" s="34"/>
      <c r="J560" s="58"/>
    </row>
    <row r="561" spans="1:10" ht="15.75" customHeight="1">
      <c r="A561" s="24"/>
      <c r="B561" s="34"/>
      <c r="J561" s="58"/>
    </row>
    <row r="562" spans="1:10" ht="15.75" customHeight="1">
      <c r="A562" s="24"/>
      <c r="B562" s="34"/>
      <c r="J562" s="58"/>
    </row>
    <row r="563" spans="1:10" ht="15.75" customHeight="1">
      <c r="A563" s="24"/>
      <c r="B563" s="34"/>
      <c r="J563" s="58"/>
    </row>
    <row r="564" spans="1:10" ht="15.75" customHeight="1">
      <c r="A564" s="24"/>
      <c r="B564" s="34"/>
      <c r="J564" s="58"/>
    </row>
    <row r="565" spans="1:10" ht="15.75" customHeight="1">
      <c r="A565" s="24"/>
      <c r="B565" s="34"/>
      <c r="J565" s="58"/>
    </row>
    <row r="566" spans="1:10" ht="15.75" customHeight="1">
      <c r="A566" s="24"/>
      <c r="B566" s="34"/>
      <c r="J566" s="58"/>
    </row>
    <row r="567" spans="1:10" ht="15.75" customHeight="1">
      <c r="A567" s="24"/>
      <c r="B567" s="34"/>
      <c r="J567" s="58"/>
    </row>
    <row r="568" spans="1:10" ht="15.75" customHeight="1">
      <c r="A568" s="24"/>
      <c r="B568" s="34"/>
      <c r="J568" s="58"/>
    </row>
    <row r="569" spans="1:10" ht="15.75" customHeight="1">
      <c r="A569" s="24"/>
      <c r="B569" s="34"/>
      <c r="J569" s="58"/>
    </row>
    <row r="570" spans="1:10" ht="15.75" customHeight="1">
      <c r="A570" s="24"/>
      <c r="B570" s="34"/>
      <c r="J570" s="58"/>
    </row>
    <row r="571" spans="1:10" ht="15.75" customHeight="1">
      <c r="A571" s="24"/>
      <c r="B571" s="34"/>
      <c r="J571" s="58"/>
    </row>
    <row r="572" spans="1:10" ht="15.75" customHeight="1">
      <c r="A572" s="24"/>
      <c r="B572" s="34"/>
      <c r="J572" s="58"/>
    </row>
    <row r="573" spans="1:10" ht="15.75" customHeight="1">
      <c r="A573" s="24"/>
      <c r="B573" s="34"/>
      <c r="J573" s="58"/>
    </row>
    <row r="574" spans="1:10" ht="15.75" customHeight="1">
      <c r="A574" s="24"/>
      <c r="B574" s="34"/>
      <c r="J574" s="58"/>
    </row>
    <row r="575" spans="1:10" ht="15.75" customHeight="1">
      <c r="A575" s="24"/>
      <c r="B575" s="34"/>
      <c r="J575" s="58"/>
    </row>
    <row r="576" spans="1:10" ht="15.75" customHeight="1">
      <c r="A576" s="24"/>
      <c r="B576" s="34"/>
      <c r="J576" s="58"/>
    </row>
    <row r="577" spans="1:10" ht="15.75" customHeight="1">
      <c r="A577" s="24"/>
      <c r="B577" s="34"/>
      <c r="J577" s="58"/>
    </row>
    <row r="578" spans="1:10" ht="15.75" customHeight="1">
      <c r="A578" s="24"/>
      <c r="B578" s="34"/>
      <c r="J578" s="58"/>
    </row>
    <row r="579" spans="1:10" ht="15.75" customHeight="1">
      <c r="A579" s="24"/>
      <c r="B579" s="34"/>
      <c r="J579" s="58"/>
    </row>
    <row r="580" spans="1:10" ht="15.75" customHeight="1">
      <c r="A580" s="24"/>
      <c r="B580" s="34"/>
      <c r="J580" s="58"/>
    </row>
    <row r="581" spans="1:10" ht="15.75" customHeight="1">
      <c r="A581" s="24"/>
      <c r="B581" s="34"/>
      <c r="J581" s="58"/>
    </row>
    <row r="582" spans="1:10" ht="15.75" customHeight="1">
      <c r="A582" s="24"/>
      <c r="B582" s="34"/>
      <c r="J582" s="58"/>
    </row>
    <row r="583" spans="1:10" ht="15.75" customHeight="1">
      <c r="A583" s="24"/>
      <c r="B583" s="34"/>
      <c r="J583" s="58"/>
    </row>
    <row r="584" spans="1:10" ht="15.75" customHeight="1">
      <c r="A584" s="24"/>
      <c r="B584" s="34"/>
      <c r="J584" s="58"/>
    </row>
    <row r="585" spans="1:10" ht="15.75" customHeight="1">
      <c r="A585" s="24"/>
      <c r="B585" s="34"/>
      <c r="J585" s="58"/>
    </row>
    <row r="586" spans="1:10" ht="15.75" customHeight="1">
      <c r="A586" s="24"/>
      <c r="B586" s="34"/>
      <c r="J586" s="58"/>
    </row>
    <row r="587" spans="1:10" ht="15.75" customHeight="1">
      <c r="A587" s="24"/>
      <c r="B587" s="34"/>
      <c r="J587" s="58"/>
    </row>
    <row r="588" spans="1:10" ht="15.75" customHeight="1">
      <c r="A588" s="24"/>
      <c r="B588" s="34"/>
      <c r="J588" s="58"/>
    </row>
    <row r="589" spans="1:10" ht="15.75" customHeight="1">
      <c r="A589" s="24"/>
      <c r="B589" s="34"/>
      <c r="J589" s="58"/>
    </row>
    <row r="590" spans="1:10" ht="15.75" customHeight="1">
      <c r="A590" s="24"/>
      <c r="B590" s="34"/>
      <c r="J590" s="58"/>
    </row>
    <row r="591" spans="1:10" ht="15.75" customHeight="1">
      <c r="A591" s="24"/>
      <c r="B591" s="34"/>
      <c r="J591" s="58"/>
    </row>
    <row r="592" spans="1:10" ht="15.75" customHeight="1">
      <c r="A592" s="24"/>
      <c r="B592" s="34"/>
      <c r="J592" s="58"/>
    </row>
    <row r="593" spans="1:10" ht="15.75" customHeight="1">
      <c r="A593" s="24"/>
      <c r="B593" s="34"/>
      <c r="J593" s="58"/>
    </row>
    <row r="594" spans="1:10" ht="15.75" customHeight="1">
      <c r="A594" s="24"/>
      <c r="B594" s="34"/>
      <c r="J594" s="58"/>
    </row>
    <row r="595" spans="1:10" ht="15.75" customHeight="1">
      <c r="A595" s="24"/>
      <c r="B595" s="34"/>
      <c r="J595" s="58"/>
    </row>
    <row r="596" spans="1:10" ht="15.75" customHeight="1">
      <c r="A596" s="24"/>
      <c r="B596" s="34"/>
      <c r="J596" s="58"/>
    </row>
    <row r="597" spans="1:10" ht="15.75" customHeight="1">
      <c r="A597" s="24"/>
      <c r="B597" s="34"/>
      <c r="J597" s="58"/>
    </row>
    <row r="598" spans="1:10" ht="15.75" customHeight="1">
      <c r="A598" s="24"/>
      <c r="B598" s="34"/>
      <c r="J598" s="58"/>
    </row>
    <row r="599" spans="1:10" ht="15.75" customHeight="1">
      <c r="A599" s="24"/>
      <c r="B599" s="34"/>
      <c r="J599" s="58"/>
    </row>
    <row r="600" spans="1:10" ht="15.75" customHeight="1">
      <c r="A600" s="24"/>
      <c r="B600" s="34"/>
      <c r="J600" s="58"/>
    </row>
    <row r="601" spans="1:10" ht="15.75" customHeight="1">
      <c r="A601" s="24"/>
      <c r="B601" s="34"/>
      <c r="J601" s="58"/>
    </row>
    <row r="602" spans="1:10" ht="15.75" customHeight="1">
      <c r="A602" s="24"/>
      <c r="B602" s="34"/>
      <c r="J602" s="58"/>
    </row>
    <row r="603" spans="1:10" ht="15.75" customHeight="1">
      <c r="A603" s="24"/>
      <c r="B603" s="34"/>
      <c r="J603" s="58"/>
    </row>
    <row r="604" spans="1:10" ht="15.75" customHeight="1">
      <c r="A604" s="24"/>
      <c r="B604" s="34"/>
      <c r="J604" s="58"/>
    </row>
    <row r="605" spans="1:10" ht="15.75" customHeight="1">
      <c r="A605" s="24"/>
      <c r="B605" s="34"/>
      <c r="J605" s="58"/>
    </row>
    <row r="606" spans="1:10" ht="15.75" customHeight="1">
      <c r="A606" s="24"/>
      <c r="B606" s="34"/>
      <c r="J606" s="58"/>
    </row>
    <row r="607" spans="1:10" ht="15.75" customHeight="1">
      <c r="A607" s="24"/>
      <c r="B607" s="34"/>
      <c r="J607" s="58"/>
    </row>
    <row r="608" spans="1:10" ht="15.75" customHeight="1">
      <c r="A608" s="24"/>
      <c r="B608" s="34"/>
      <c r="J608" s="58"/>
    </row>
    <row r="609" spans="1:10" ht="15.75" customHeight="1">
      <c r="A609" s="24"/>
      <c r="B609" s="34"/>
      <c r="J609" s="58"/>
    </row>
    <row r="610" spans="1:10" ht="15.75" customHeight="1">
      <c r="A610" s="24"/>
      <c r="B610" s="34"/>
      <c r="J610" s="58"/>
    </row>
    <row r="611" spans="1:10" ht="15.75" customHeight="1">
      <c r="A611" s="24"/>
      <c r="B611" s="34"/>
      <c r="J611" s="58"/>
    </row>
    <row r="612" spans="1:10" ht="15.75" customHeight="1">
      <c r="A612" s="24"/>
      <c r="B612" s="34"/>
      <c r="J612" s="58"/>
    </row>
    <row r="613" spans="1:10" ht="15.75" customHeight="1">
      <c r="A613" s="24"/>
      <c r="B613" s="34"/>
      <c r="J613" s="58"/>
    </row>
    <row r="614" spans="1:10" ht="15.75" customHeight="1">
      <c r="A614" s="24"/>
      <c r="B614" s="34"/>
      <c r="J614" s="58"/>
    </row>
    <row r="615" spans="1:10" ht="15.75" customHeight="1">
      <c r="A615" s="24"/>
      <c r="B615" s="34"/>
      <c r="J615" s="58"/>
    </row>
    <row r="616" spans="1:10" ht="15.75" customHeight="1">
      <c r="A616" s="24"/>
      <c r="B616" s="34"/>
      <c r="J616" s="58"/>
    </row>
    <row r="617" spans="1:10" ht="15.75" customHeight="1">
      <c r="A617" s="24"/>
      <c r="B617" s="34"/>
      <c r="J617" s="58"/>
    </row>
    <row r="618" spans="1:10" ht="15.75" customHeight="1">
      <c r="A618" s="24"/>
      <c r="B618" s="34"/>
      <c r="J618" s="58"/>
    </row>
    <row r="619" spans="1:10" ht="15.75" customHeight="1">
      <c r="A619" s="24"/>
      <c r="B619" s="34"/>
      <c r="J619" s="58"/>
    </row>
    <row r="620" spans="1:10" ht="15.75" customHeight="1">
      <c r="A620" s="24"/>
      <c r="B620" s="34"/>
      <c r="J620" s="58"/>
    </row>
    <row r="621" spans="1:10" ht="15.75" customHeight="1">
      <c r="A621" s="24"/>
      <c r="B621" s="34"/>
      <c r="J621" s="58"/>
    </row>
    <row r="622" spans="1:10" ht="15.75" customHeight="1">
      <c r="A622" s="24"/>
      <c r="B622" s="34"/>
      <c r="J622" s="58"/>
    </row>
    <row r="623" spans="1:10" ht="15.75" customHeight="1">
      <c r="A623" s="24"/>
      <c r="B623" s="34"/>
      <c r="J623" s="58"/>
    </row>
    <row r="624" spans="1:10" ht="15.75" customHeight="1">
      <c r="A624" s="24"/>
      <c r="B624" s="34"/>
      <c r="J624" s="58"/>
    </row>
    <row r="625" spans="1:10" ht="15.75" customHeight="1">
      <c r="A625" s="24"/>
      <c r="B625" s="34"/>
      <c r="J625" s="58"/>
    </row>
    <row r="626" spans="1:10" ht="15.75" customHeight="1">
      <c r="A626" s="24"/>
      <c r="B626" s="34"/>
      <c r="J626" s="58"/>
    </row>
    <row r="627" spans="1:10" ht="15.75" customHeight="1">
      <c r="A627" s="24"/>
      <c r="B627" s="34"/>
      <c r="J627" s="58"/>
    </row>
    <row r="628" spans="1:10" ht="15.75" customHeight="1">
      <c r="A628" s="24"/>
      <c r="B628" s="34"/>
      <c r="J628" s="58"/>
    </row>
    <row r="629" spans="1:10" ht="15.75" customHeight="1">
      <c r="A629" s="24"/>
      <c r="B629" s="34"/>
      <c r="J629" s="58"/>
    </row>
    <row r="630" spans="1:10" ht="15.75" customHeight="1">
      <c r="A630" s="24"/>
      <c r="B630" s="34"/>
      <c r="J630" s="58"/>
    </row>
    <row r="631" spans="1:10" ht="15.75" customHeight="1">
      <c r="A631" s="24"/>
      <c r="B631" s="34"/>
      <c r="J631" s="58"/>
    </row>
    <row r="632" spans="1:10" ht="15.75" customHeight="1">
      <c r="A632" s="24"/>
      <c r="B632" s="34"/>
      <c r="J632" s="58"/>
    </row>
    <row r="633" spans="1:10" ht="15.75" customHeight="1">
      <c r="A633" s="24"/>
      <c r="B633" s="34"/>
      <c r="J633" s="58"/>
    </row>
    <row r="634" spans="1:10" ht="15.75" customHeight="1">
      <c r="A634" s="24"/>
      <c r="B634" s="34"/>
      <c r="J634" s="58"/>
    </row>
    <row r="635" spans="1:10" ht="15.75" customHeight="1">
      <c r="A635" s="24"/>
      <c r="B635" s="34"/>
      <c r="J635" s="58"/>
    </row>
    <row r="636" spans="1:10" ht="15.75" customHeight="1">
      <c r="A636" s="24"/>
      <c r="B636" s="34"/>
      <c r="J636" s="58"/>
    </row>
    <row r="637" spans="1:10" ht="15.75" customHeight="1">
      <c r="A637" s="24"/>
      <c r="B637" s="34"/>
      <c r="J637" s="58"/>
    </row>
    <row r="638" spans="1:10" ht="15.75" customHeight="1">
      <c r="A638" s="24"/>
      <c r="B638" s="34"/>
      <c r="J638" s="58"/>
    </row>
    <row r="639" spans="1:10" ht="15.75" customHeight="1">
      <c r="A639" s="24"/>
      <c r="B639" s="34"/>
      <c r="J639" s="58"/>
    </row>
    <row r="640" spans="1:10" ht="15.75" customHeight="1">
      <c r="A640" s="24"/>
      <c r="B640" s="34"/>
      <c r="J640" s="58"/>
    </row>
    <row r="641" spans="1:10" ht="15.75" customHeight="1">
      <c r="A641" s="24"/>
      <c r="B641" s="34"/>
      <c r="J641" s="58"/>
    </row>
    <row r="642" spans="1:10" ht="15.75" customHeight="1">
      <c r="A642" s="24"/>
      <c r="B642" s="34"/>
      <c r="J642" s="58"/>
    </row>
    <row r="643" spans="1:10" ht="15.75" customHeight="1">
      <c r="A643" s="24"/>
      <c r="B643" s="34"/>
      <c r="J643" s="58"/>
    </row>
    <row r="644" spans="1:10" ht="15.75" customHeight="1">
      <c r="A644" s="24"/>
      <c r="B644" s="34"/>
      <c r="J644" s="58"/>
    </row>
    <row r="645" spans="1:10" ht="15.75" customHeight="1">
      <c r="A645" s="24"/>
      <c r="B645" s="34"/>
      <c r="J645" s="58"/>
    </row>
    <row r="646" spans="1:10" ht="15.75" customHeight="1">
      <c r="A646" s="24"/>
      <c r="B646" s="34"/>
      <c r="J646" s="58"/>
    </row>
    <row r="647" spans="1:10" ht="15.75" customHeight="1">
      <c r="A647" s="24"/>
      <c r="B647" s="34"/>
      <c r="J647" s="58"/>
    </row>
    <row r="648" spans="1:10" ht="15.75" customHeight="1">
      <c r="A648" s="24"/>
      <c r="B648" s="34"/>
      <c r="J648" s="58"/>
    </row>
    <row r="649" spans="1:10" ht="15.75" customHeight="1">
      <c r="A649" s="24"/>
      <c r="B649" s="34"/>
      <c r="J649" s="58"/>
    </row>
    <row r="650" spans="1:10" ht="15.75" customHeight="1">
      <c r="A650" s="24"/>
      <c r="B650" s="34"/>
      <c r="J650" s="58"/>
    </row>
    <row r="651" spans="1:10" ht="15.75" customHeight="1">
      <c r="A651" s="24"/>
      <c r="B651" s="34"/>
      <c r="J651" s="58"/>
    </row>
    <row r="652" spans="1:10" ht="15.75" customHeight="1">
      <c r="A652" s="24"/>
      <c r="B652" s="34"/>
      <c r="J652" s="58"/>
    </row>
    <row r="653" spans="1:10" ht="15.75" customHeight="1">
      <c r="A653" s="24"/>
      <c r="B653" s="34"/>
      <c r="J653" s="58"/>
    </row>
    <row r="654" spans="1:10" ht="15.75" customHeight="1">
      <c r="A654" s="24"/>
      <c r="B654" s="34"/>
      <c r="J654" s="58"/>
    </row>
    <row r="655" spans="1:10" ht="15.75" customHeight="1">
      <c r="A655" s="24"/>
      <c r="B655" s="34"/>
      <c r="J655" s="58"/>
    </row>
    <row r="656" spans="1:10" ht="15.75" customHeight="1">
      <c r="A656" s="24"/>
      <c r="B656" s="34"/>
      <c r="J656" s="58"/>
    </row>
    <row r="657" spans="1:10" ht="15.75" customHeight="1">
      <c r="A657" s="24"/>
      <c r="B657" s="34"/>
      <c r="J657" s="58"/>
    </row>
    <row r="658" spans="1:10" ht="15.75" customHeight="1">
      <c r="A658" s="24"/>
      <c r="B658" s="34"/>
      <c r="J658" s="58"/>
    </row>
    <row r="659" spans="1:10" ht="15.75" customHeight="1">
      <c r="A659" s="24"/>
      <c r="B659" s="34"/>
      <c r="J659" s="58"/>
    </row>
    <row r="660" spans="1:10" ht="15.75" customHeight="1">
      <c r="A660" s="24"/>
      <c r="B660" s="34"/>
      <c r="J660" s="58"/>
    </row>
    <row r="661" spans="1:10" ht="15.75" customHeight="1">
      <c r="A661" s="24"/>
      <c r="B661" s="34"/>
      <c r="J661" s="58"/>
    </row>
    <row r="662" spans="1:10" ht="15.75" customHeight="1">
      <c r="A662" s="24"/>
      <c r="B662" s="34"/>
      <c r="J662" s="58"/>
    </row>
    <row r="663" spans="1:10" ht="15.75" customHeight="1">
      <c r="A663" s="24"/>
      <c r="B663" s="34"/>
      <c r="J663" s="58"/>
    </row>
    <row r="664" spans="1:10" ht="15.75" customHeight="1">
      <c r="A664" s="24"/>
      <c r="B664" s="34"/>
      <c r="J664" s="58"/>
    </row>
    <row r="665" spans="1:10" ht="15.75" customHeight="1">
      <c r="A665" s="24"/>
      <c r="B665" s="34"/>
      <c r="J665" s="58"/>
    </row>
    <row r="666" spans="1:10" ht="15.75" customHeight="1">
      <c r="A666" s="24"/>
      <c r="B666" s="34"/>
      <c r="J666" s="58"/>
    </row>
    <row r="667" spans="1:10" ht="15.75" customHeight="1">
      <c r="A667" s="24"/>
      <c r="B667" s="34"/>
      <c r="J667" s="58"/>
    </row>
    <row r="668" spans="1:10" ht="15.75" customHeight="1">
      <c r="A668" s="24"/>
      <c r="B668" s="34"/>
      <c r="J668" s="58"/>
    </row>
    <row r="669" spans="1:10" ht="15.75" customHeight="1">
      <c r="A669" s="24"/>
      <c r="B669" s="34"/>
      <c r="J669" s="58"/>
    </row>
    <row r="670" spans="1:10" ht="15.75" customHeight="1">
      <c r="A670" s="24"/>
      <c r="B670" s="34"/>
      <c r="J670" s="58"/>
    </row>
    <row r="671" spans="1:10" ht="15.75" customHeight="1">
      <c r="A671" s="24"/>
      <c r="B671" s="34"/>
      <c r="J671" s="58"/>
    </row>
    <row r="672" spans="1:10" ht="15.75" customHeight="1">
      <c r="A672" s="24"/>
      <c r="B672" s="34"/>
      <c r="J672" s="58"/>
    </row>
    <row r="673" spans="1:10" ht="15.75" customHeight="1">
      <c r="A673" s="24"/>
      <c r="B673" s="34"/>
      <c r="J673" s="58"/>
    </row>
    <row r="674" spans="1:10" ht="15.75" customHeight="1">
      <c r="A674" s="24"/>
      <c r="B674" s="34"/>
      <c r="J674" s="58"/>
    </row>
    <row r="675" spans="1:10" ht="15.75" customHeight="1">
      <c r="A675" s="24"/>
      <c r="B675" s="34"/>
      <c r="J675" s="58"/>
    </row>
    <row r="676" spans="1:10" ht="15.75" customHeight="1">
      <c r="A676" s="24"/>
      <c r="B676" s="34"/>
      <c r="J676" s="58"/>
    </row>
    <row r="677" spans="1:10" ht="15.75" customHeight="1">
      <c r="A677" s="24"/>
      <c r="B677" s="34"/>
      <c r="J677" s="58"/>
    </row>
    <row r="678" spans="1:10" ht="15.75" customHeight="1">
      <c r="A678" s="24"/>
      <c r="B678" s="34"/>
      <c r="J678" s="58"/>
    </row>
    <row r="679" spans="1:10" ht="15.75" customHeight="1">
      <c r="A679" s="24"/>
      <c r="B679" s="34"/>
      <c r="J679" s="58"/>
    </row>
    <row r="680" spans="1:10" ht="15.75" customHeight="1">
      <c r="A680" s="24"/>
      <c r="B680" s="34"/>
      <c r="J680" s="58"/>
    </row>
    <row r="681" spans="1:10" ht="15.75" customHeight="1">
      <c r="A681" s="24"/>
      <c r="B681" s="34"/>
      <c r="J681" s="58"/>
    </row>
    <row r="682" spans="1:10" ht="15.75" customHeight="1">
      <c r="A682" s="24"/>
      <c r="B682" s="34"/>
      <c r="J682" s="58"/>
    </row>
    <row r="683" spans="1:10" ht="15.75" customHeight="1">
      <c r="A683" s="24"/>
      <c r="B683" s="34"/>
      <c r="J683" s="58"/>
    </row>
    <row r="684" spans="1:10" ht="15.75" customHeight="1">
      <c r="A684" s="24"/>
      <c r="B684" s="34"/>
      <c r="J684" s="58"/>
    </row>
    <row r="685" spans="1:10" ht="15.75" customHeight="1">
      <c r="A685" s="24"/>
      <c r="B685" s="34"/>
      <c r="J685" s="58"/>
    </row>
    <row r="686" spans="1:10" ht="15.75" customHeight="1">
      <c r="A686" s="24"/>
      <c r="B686" s="34"/>
      <c r="J686" s="58"/>
    </row>
    <row r="687" spans="1:10" ht="15.75" customHeight="1">
      <c r="A687" s="24"/>
      <c r="B687" s="34"/>
      <c r="J687" s="58"/>
    </row>
    <row r="688" spans="1:10" ht="15.75" customHeight="1">
      <c r="A688" s="24"/>
      <c r="B688" s="34"/>
      <c r="J688" s="58"/>
    </row>
    <row r="689" spans="1:10" ht="15.75" customHeight="1">
      <c r="A689" s="24"/>
      <c r="B689" s="34"/>
      <c r="J689" s="58"/>
    </row>
    <row r="690" spans="1:10" ht="15.75" customHeight="1">
      <c r="A690" s="24"/>
      <c r="B690" s="34"/>
      <c r="J690" s="58"/>
    </row>
    <row r="691" spans="1:10" ht="15.75" customHeight="1">
      <c r="A691" s="24"/>
      <c r="B691" s="34"/>
      <c r="J691" s="58"/>
    </row>
    <row r="692" spans="1:10" ht="15.75" customHeight="1">
      <c r="A692" s="24"/>
      <c r="B692" s="34"/>
      <c r="J692" s="58"/>
    </row>
    <row r="693" spans="1:10" ht="15.75" customHeight="1">
      <c r="A693" s="24"/>
      <c r="B693" s="34"/>
      <c r="J693" s="58"/>
    </row>
    <row r="694" spans="1:10" ht="15.75" customHeight="1">
      <c r="A694" s="24"/>
      <c r="B694" s="34"/>
      <c r="J694" s="58"/>
    </row>
    <row r="695" spans="1:10" ht="15.75" customHeight="1">
      <c r="A695" s="24"/>
      <c r="B695" s="34"/>
      <c r="J695" s="58"/>
    </row>
    <row r="696" spans="1:10" ht="15.75" customHeight="1">
      <c r="A696" s="24"/>
      <c r="B696" s="34"/>
      <c r="J696" s="58"/>
    </row>
    <row r="697" spans="1:10" ht="15.75" customHeight="1">
      <c r="A697" s="24"/>
      <c r="B697" s="34"/>
      <c r="J697" s="58"/>
    </row>
    <row r="698" spans="1:10" ht="15.75" customHeight="1">
      <c r="A698" s="24"/>
      <c r="B698" s="34"/>
      <c r="J698" s="58"/>
    </row>
    <row r="699" spans="1:10" ht="15.75" customHeight="1">
      <c r="A699" s="24"/>
      <c r="B699" s="34"/>
      <c r="J699" s="58"/>
    </row>
    <row r="700" spans="1:10" ht="15.75" customHeight="1">
      <c r="A700" s="24"/>
      <c r="B700" s="34"/>
      <c r="J700" s="58"/>
    </row>
    <row r="701" spans="1:10" ht="15.75" customHeight="1">
      <c r="A701" s="24"/>
      <c r="B701" s="34"/>
      <c r="J701" s="58"/>
    </row>
    <row r="702" spans="1:10" ht="15.75" customHeight="1">
      <c r="A702" s="24"/>
      <c r="B702" s="34"/>
      <c r="J702" s="58"/>
    </row>
    <row r="703" spans="1:10" ht="15.75" customHeight="1">
      <c r="A703" s="24"/>
      <c r="B703" s="34"/>
      <c r="J703" s="58"/>
    </row>
    <row r="704" spans="1:10" ht="15.75" customHeight="1">
      <c r="A704" s="24"/>
      <c r="B704" s="34"/>
      <c r="J704" s="58"/>
    </row>
    <row r="705" spans="1:10" ht="15.75" customHeight="1">
      <c r="A705" s="24"/>
      <c r="B705" s="34"/>
      <c r="J705" s="58"/>
    </row>
    <row r="706" spans="1:10" ht="15.75" customHeight="1">
      <c r="A706" s="24"/>
      <c r="B706" s="34"/>
      <c r="J706" s="58"/>
    </row>
    <row r="707" spans="1:10" ht="15.75" customHeight="1">
      <c r="A707" s="24"/>
      <c r="B707" s="34"/>
      <c r="J707" s="58"/>
    </row>
    <row r="708" spans="1:10" ht="15.75" customHeight="1">
      <c r="A708" s="24"/>
      <c r="B708" s="34"/>
      <c r="J708" s="58"/>
    </row>
    <row r="709" spans="1:10" ht="15.75" customHeight="1">
      <c r="A709" s="24"/>
      <c r="B709" s="34"/>
      <c r="J709" s="58"/>
    </row>
    <row r="710" spans="1:10" ht="15.75" customHeight="1">
      <c r="A710" s="24"/>
      <c r="B710" s="34"/>
      <c r="J710" s="58"/>
    </row>
    <row r="711" spans="1:10" ht="15.75" customHeight="1">
      <c r="A711" s="24"/>
      <c r="B711" s="34"/>
      <c r="J711" s="58"/>
    </row>
    <row r="712" spans="1:10" ht="15.75" customHeight="1">
      <c r="A712" s="24"/>
      <c r="B712" s="34"/>
      <c r="J712" s="58"/>
    </row>
    <row r="713" spans="1:10" ht="15.75" customHeight="1">
      <c r="A713" s="24"/>
      <c r="B713" s="34"/>
      <c r="J713" s="58"/>
    </row>
    <row r="714" spans="1:10" ht="15.75" customHeight="1">
      <c r="A714" s="24"/>
      <c r="B714" s="34"/>
      <c r="J714" s="58"/>
    </row>
    <row r="715" spans="1:10" ht="15.75" customHeight="1">
      <c r="A715" s="24"/>
      <c r="B715" s="34"/>
      <c r="J715" s="58"/>
    </row>
    <row r="716" spans="1:10" ht="15.75" customHeight="1">
      <c r="A716" s="24"/>
      <c r="B716" s="34"/>
      <c r="J716" s="58"/>
    </row>
    <row r="717" spans="1:10" ht="15.75" customHeight="1">
      <c r="A717" s="24"/>
      <c r="B717" s="34"/>
      <c r="J717" s="58"/>
    </row>
    <row r="718" spans="1:10" ht="15.75" customHeight="1">
      <c r="A718" s="24"/>
      <c r="B718" s="34"/>
      <c r="J718" s="58"/>
    </row>
    <row r="719" spans="1:10" ht="15.75" customHeight="1">
      <c r="A719" s="24"/>
      <c r="B719" s="34"/>
      <c r="J719" s="58"/>
    </row>
    <row r="720" spans="1:10" ht="15.75" customHeight="1">
      <c r="A720" s="24"/>
      <c r="B720" s="34"/>
      <c r="J720" s="58"/>
    </row>
    <row r="721" spans="1:10" ht="15.75" customHeight="1">
      <c r="A721" s="24"/>
      <c r="B721" s="34"/>
      <c r="J721" s="58"/>
    </row>
    <row r="722" spans="1:10" ht="15.75" customHeight="1">
      <c r="A722" s="24"/>
      <c r="B722" s="34"/>
      <c r="J722" s="58"/>
    </row>
    <row r="723" spans="1:10" ht="15.75" customHeight="1">
      <c r="A723" s="24"/>
      <c r="B723" s="34"/>
      <c r="J723" s="58"/>
    </row>
    <row r="724" spans="1:10" ht="15.75" customHeight="1">
      <c r="A724" s="24"/>
      <c r="B724" s="34"/>
      <c r="J724" s="58"/>
    </row>
    <row r="725" spans="1:10" ht="15.75" customHeight="1">
      <c r="A725" s="24"/>
      <c r="B725" s="34"/>
      <c r="J725" s="58"/>
    </row>
    <row r="726" spans="1:10" ht="15.75" customHeight="1">
      <c r="A726" s="24"/>
      <c r="B726" s="34"/>
      <c r="J726" s="58"/>
    </row>
    <row r="727" spans="1:10" ht="15.75" customHeight="1">
      <c r="A727" s="24"/>
      <c r="B727" s="34"/>
      <c r="J727" s="58"/>
    </row>
    <row r="728" spans="1:10" ht="15.75" customHeight="1">
      <c r="A728" s="24"/>
      <c r="B728" s="34"/>
      <c r="J728" s="58"/>
    </row>
    <row r="729" spans="1:10" ht="15.75" customHeight="1">
      <c r="A729" s="24"/>
      <c r="B729" s="34"/>
      <c r="J729" s="58"/>
    </row>
    <row r="730" spans="1:10" ht="15.75" customHeight="1">
      <c r="A730" s="24"/>
      <c r="B730" s="34"/>
      <c r="J730" s="58"/>
    </row>
    <row r="731" spans="1:10" ht="15.75" customHeight="1">
      <c r="A731" s="24"/>
      <c r="B731" s="34"/>
      <c r="J731" s="58"/>
    </row>
    <row r="732" spans="1:10" ht="15.75" customHeight="1">
      <c r="A732" s="24"/>
      <c r="B732" s="34"/>
      <c r="J732" s="58"/>
    </row>
    <row r="733" spans="1:10" ht="15.75" customHeight="1">
      <c r="A733" s="24"/>
      <c r="B733" s="34"/>
      <c r="J733" s="58"/>
    </row>
    <row r="734" spans="1:10" ht="15.75" customHeight="1">
      <c r="A734" s="24"/>
      <c r="B734" s="34"/>
      <c r="J734" s="58"/>
    </row>
    <row r="735" spans="1:10" ht="15.75" customHeight="1">
      <c r="A735" s="24"/>
      <c r="B735" s="34"/>
      <c r="J735" s="58"/>
    </row>
    <row r="736" spans="1:10" ht="15.75" customHeight="1">
      <c r="A736" s="24"/>
      <c r="B736" s="34"/>
      <c r="J736" s="58"/>
    </row>
    <row r="737" spans="1:10" ht="15.75" customHeight="1">
      <c r="A737" s="24"/>
      <c r="B737" s="34"/>
      <c r="J737" s="58"/>
    </row>
    <row r="738" spans="1:10" ht="15.75" customHeight="1">
      <c r="A738" s="24"/>
      <c r="B738" s="34"/>
      <c r="J738" s="58"/>
    </row>
    <row r="739" spans="1:10" ht="15.75" customHeight="1">
      <c r="A739" s="24"/>
      <c r="B739" s="34"/>
      <c r="J739" s="58"/>
    </row>
    <row r="740" spans="1:10" ht="15.75" customHeight="1">
      <c r="A740" s="24"/>
      <c r="B740" s="34"/>
      <c r="J740" s="58"/>
    </row>
    <row r="741" spans="1:10" ht="15.75" customHeight="1">
      <c r="A741" s="24"/>
      <c r="B741" s="34"/>
      <c r="J741" s="58"/>
    </row>
    <row r="742" spans="1:10" ht="15.75" customHeight="1">
      <c r="A742" s="24"/>
      <c r="B742" s="34"/>
      <c r="J742" s="58"/>
    </row>
    <row r="743" spans="1:10" ht="15.75" customHeight="1">
      <c r="A743" s="24"/>
      <c r="B743" s="34"/>
      <c r="J743" s="58"/>
    </row>
    <row r="744" spans="1:10" ht="15.75" customHeight="1">
      <c r="A744" s="24"/>
      <c r="B744" s="34"/>
      <c r="J744" s="58"/>
    </row>
    <row r="745" spans="1:10" ht="15.75" customHeight="1">
      <c r="A745" s="24"/>
      <c r="B745" s="34"/>
      <c r="J745" s="58"/>
    </row>
    <row r="746" spans="1:10" ht="15.75" customHeight="1">
      <c r="A746" s="24"/>
      <c r="B746" s="34"/>
      <c r="J746" s="58"/>
    </row>
    <row r="747" spans="1:10" ht="15.75" customHeight="1">
      <c r="A747" s="24"/>
      <c r="B747" s="34"/>
      <c r="J747" s="58"/>
    </row>
    <row r="748" spans="1:10" ht="15.75" customHeight="1">
      <c r="A748" s="24"/>
      <c r="B748" s="34"/>
      <c r="J748" s="58"/>
    </row>
    <row r="749" spans="1:10" ht="15.75" customHeight="1">
      <c r="A749" s="24"/>
      <c r="B749" s="34"/>
      <c r="J749" s="58"/>
    </row>
    <row r="750" spans="1:10" ht="15.75" customHeight="1">
      <c r="A750" s="24"/>
      <c r="B750" s="34"/>
      <c r="J750" s="58"/>
    </row>
    <row r="751" spans="1:10" ht="15.75" customHeight="1">
      <c r="A751" s="24"/>
      <c r="B751" s="34"/>
      <c r="J751" s="58"/>
    </row>
    <row r="752" spans="1:10" ht="15.75" customHeight="1">
      <c r="A752" s="24"/>
      <c r="B752" s="34"/>
      <c r="J752" s="58"/>
    </row>
    <row r="753" spans="1:10" ht="15.75" customHeight="1">
      <c r="A753" s="24"/>
      <c r="B753" s="34"/>
      <c r="J753" s="58"/>
    </row>
    <row r="754" spans="1:10" ht="15.75" customHeight="1">
      <c r="A754" s="24"/>
      <c r="B754" s="34"/>
      <c r="J754" s="58"/>
    </row>
    <row r="755" spans="1:10" ht="15.75" customHeight="1">
      <c r="A755" s="24"/>
      <c r="B755" s="34"/>
      <c r="J755" s="58"/>
    </row>
    <row r="756" spans="1:10" ht="15.75" customHeight="1">
      <c r="A756" s="24"/>
      <c r="B756" s="34"/>
      <c r="J756" s="58"/>
    </row>
    <row r="757" spans="1:10" ht="15.75" customHeight="1">
      <c r="A757" s="24"/>
      <c r="B757" s="34"/>
      <c r="J757" s="58"/>
    </row>
    <row r="758" spans="1:10" ht="15.75" customHeight="1">
      <c r="A758" s="24"/>
      <c r="B758" s="34"/>
      <c r="J758" s="58"/>
    </row>
    <row r="759" spans="1:10" ht="15.75" customHeight="1">
      <c r="A759" s="24"/>
      <c r="B759" s="34"/>
      <c r="J759" s="58"/>
    </row>
    <row r="760" spans="1:10" ht="15.75" customHeight="1">
      <c r="A760" s="24"/>
      <c r="B760" s="34"/>
      <c r="J760" s="58"/>
    </row>
    <row r="761" spans="1:10" ht="15.75" customHeight="1">
      <c r="A761" s="24"/>
      <c r="B761" s="34"/>
      <c r="J761" s="58"/>
    </row>
    <row r="762" spans="1:10" ht="15.75" customHeight="1">
      <c r="A762" s="24"/>
      <c r="B762" s="34"/>
      <c r="J762" s="58"/>
    </row>
    <row r="763" spans="1:10" ht="15.75" customHeight="1">
      <c r="A763" s="24"/>
      <c r="B763" s="34"/>
      <c r="J763" s="58"/>
    </row>
    <row r="764" spans="1:10" ht="15.75" customHeight="1">
      <c r="A764" s="24"/>
      <c r="B764" s="34"/>
      <c r="J764" s="58"/>
    </row>
    <row r="765" spans="1:10" ht="15.75" customHeight="1">
      <c r="A765" s="24"/>
      <c r="B765" s="34"/>
      <c r="J765" s="58"/>
    </row>
    <row r="766" spans="1:10" ht="15.75" customHeight="1">
      <c r="A766" s="24"/>
      <c r="B766" s="34"/>
      <c r="J766" s="58"/>
    </row>
    <row r="767" spans="1:10" ht="15.75" customHeight="1">
      <c r="A767" s="24"/>
      <c r="B767" s="34"/>
      <c r="J767" s="58"/>
    </row>
    <row r="768" spans="1:10" ht="15.75" customHeight="1">
      <c r="A768" s="24"/>
      <c r="B768" s="34"/>
      <c r="J768" s="58"/>
    </row>
    <row r="769" spans="1:10" ht="15.75" customHeight="1">
      <c r="A769" s="24"/>
      <c r="B769" s="34"/>
      <c r="J769" s="58"/>
    </row>
    <row r="770" spans="1:10" ht="15.75" customHeight="1">
      <c r="A770" s="24"/>
      <c r="B770" s="34"/>
      <c r="J770" s="58"/>
    </row>
    <row r="771" spans="1:10" ht="15.75" customHeight="1">
      <c r="A771" s="24"/>
      <c r="B771" s="34"/>
      <c r="J771" s="58"/>
    </row>
    <row r="772" spans="1:10" ht="15.75" customHeight="1">
      <c r="A772" s="24"/>
      <c r="B772" s="34"/>
      <c r="J772" s="58"/>
    </row>
    <row r="773" spans="1:10" ht="15.75" customHeight="1">
      <c r="A773" s="24"/>
      <c r="B773" s="34"/>
      <c r="J773" s="58"/>
    </row>
    <row r="774" spans="1:10" ht="15.75" customHeight="1">
      <c r="A774" s="24"/>
      <c r="B774" s="34"/>
      <c r="J774" s="58"/>
    </row>
    <row r="775" spans="1:10" ht="15.75" customHeight="1">
      <c r="A775" s="24"/>
      <c r="B775" s="34"/>
      <c r="J775" s="58"/>
    </row>
    <row r="776" spans="1:10" ht="15.75" customHeight="1">
      <c r="A776" s="24"/>
      <c r="B776" s="34"/>
      <c r="J776" s="58"/>
    </row>
    <row r="777" spans="1:10" ht="15.75" customHeight="1">
      <c r="A777" s="24"/>
      <c r="B777" s="34"/>
      <c r="J777" s="58"/>
    </row>
    <row r="778" spans="1:10" ht="15.75" customHeight="1">
      <c r="A778" s="24"/>
      <c r="B778" s="34"/>
      <c r="J778" s="58"/>
    </row>
    <row r="779" spans="1:10" ht="15.75" customHeight="1">
      <c r="A779" s="24"/>
      <c r="B779" s="34"/>
      <c r="J779" s="58"/>
    </row>
    <row r="780" spans="1:10" ht="15.75" customHeight="1">
      <c r="A780" s="24"/>
      <c r="B780" s="34"/>
      <c r="J780" s="58"/>
    </row>
    <row r="781" spans="1:10" ht="15.75" customHeight="1">
      <c r="A781" s="24"/>
      <c r="B781" s="34"/>
      <c r="J781" s="58"/>
    </row>
    <row r="782" spans="1:10" ht="15.75" customHeight="1">
      <c r="A782" s="24"/>
      <c r="B782" s="34"/>
      <c r="J782" s="58"/>
    </row>
    <row r="783" spans="1:10" ht="15.75" customHeight="1">
      <c r="A783" s="24"/>
      <c r="B783" s="34"/>
      <c r="J783" s="58"/>
    </row>
    <row r="784" spans="1:10" ht="15.75" customHeight="1">
      <c r="A784" s="24"/>
      <c r="B784" s="34"/>
      <c r="J784" s="58"/>
    </row>
    <row r="785" spans="1:10" ht="15.75" customHeight="1">
      <c r="A785" s="24"/>
      <c r="B785" s="34"/>
      <c r="J785" s="58"/>
    </row>
    <row r="786" spans="1:10" ht="15.75" customHeight="1">
      <c r="A786" s="24"/>
      <c r="B786" s="34"/>
      <c r="J786" s="58"/>
    </row>
    <row r="787" spans="1:10" ht="15.75" customHeight="1">
      <c r="A787" s="24"/>
      <c r="B787" s="34"/>
      <c r="J787" s="58"/>
    </row>
    <row r="788" spans="1:10" ht="15.75" customHeight="1">
      <c r="A788" s="24"/>
      <c r="B788" s="34"/>
      <c r="J788" s="58"/>
    </row>
    <row r="789" spans="1:10" ht="15.75" customHeight="1">
      <c r="A789" s="24"/>
      <c r="B789" s="34"/>
      <c r="J789" s="58"/>
    </row>
    <row r="790" spans="1:10" ht="15.75" customHeight="1">
      <c r="A790" s="24"/>
      <c r="B790" s="34"/>
      <c r="J790" s="58"/>
    </row>
    <row r="791" spans="1:10" ht="15.75" customHeight="1">
      <c r="A791" s="24"/>
      <c r="B791" s="34"/>
      <c r="J791" s="58"/>
    </row>
    <row r="792" spans="1:10" ht="15.75" customHeight="1">
      <c r="A792" s="24"/>
      <c r="B792" s="34"/>
      <c r="J792" s="58"/>
    </row>
    <row r="793" spans="1:10" ht="15.75" customHeight="1">
      <c r="A793" s="24"/>
      <c r="B793" s="34"/>
      <c r="J793" s="58"/>
    </row>
    <row r="794" spans="1:10" ht="15.75" customHeight="1">
      <c r="A794" s="24"/>
      <c r="B794" s="34"/>
      <c r="J794" s="58"/>
    </row>
    <row r="795" spans="1:10" ht="15.75" customHeight="1">
      <c r="A795" s="24"/>
      <c r="B795" s="34"/>
      <c r="J795" s="58"/>
    </row>
    <row r="796" spans="1:10" ht="15.75" customHeight="1">
      <c r="A796" s="24"/>
      <c r="B796" s="34"/>
      <c r="J796" s="58"/>
    </row>
    <row r="797" spans="1:10" ht="15.75" customHeight="1">
      <c r="A797" s="24"/>
      <c r="B797" s="34"/>
      <c r="J797" s="58"/>
    </row>
    <row r="798" spans="1:10" ht="15.75" customHeight="1">
      <c r="A798" s="24"/>
      <c r="B798" s="34"/>
      <c r="J798" s="58"/>
    </row>
    <row r="799" spans="1:10" ht="15.75" customHeight="1">
      <c r="A799" s="24"/>
      <c r="B799" s="34"/>
      <c r="J799" s="58"/>
    </row>
    <row r="800" spans="1:10" ht="15.75" customHeight="1">
      <c r="A800" s="24"/>
      <c r="B800" s="34"/>
      <c r="J800" s="58"/>
    </row>
    <row r="801" spans="1:10" ht="15.75" customHeight="1">
      <c r="A801" s="24"/>
      <c r="B801" s="34"/>
      <c r="J801" s="58"/>
    </row>
    <row r="802" spans="1:10" ht="15.75" customHeight="1">
      <c r="A802" s="24"/>
      <c r="B802" s="34"/>
      <c r="J802" s="58"/>
    </row>
    <row r="803" spans="1:10" ht="15.75" customHeight="1">
      <c r="A803" s="24"/>
      <c r="B803" s="34"/>
      <c r="J803" s="58"/>
    </row>
    <row r="804" spans="1:10" ht="15.75" customHeight="1">
      <c r="A804" s="24"/>
      <c r="B804" s="34"/>
      <c r="J804" s="58"/>
    </row>
    <row r="805" spans="1:10" ht="15.75" customHeight="1">
      <c r="A805" s="24"/>
      <c r="B805" s="34"/>
      <c r="J805" s="58"/>
    </row>
    <row r="806" spans="1:10" ht="15.75" customHeight="1">
      <c r="A806" s="24"/>
      <c r="B806" s="34"/>
      <c r="J806" s="58"/>
    </row>
    <row r="807" spans="1:10" ht="15.75" customHeight="1">
      <c r="A807" s="24"/>
      <c r="B807" s="34"/>
      <c r="J807" s="58"/>
    </row>
    <row r="808" spans="1:10" ht="15.75" customHeight="1">
      <c r="A808" s="24"/>
      <c r="B808" s="34"/>
      <c r="J808" s="58"/>
    </row>
    <row r="809" spans="1:10" ht="15.75" customHeight="1">
      <c r="A809" s="24"/>
      <c r="B809" s="34"/>
      <c r="J809" s="58"/>
    </row>
    <row r="810" spans="1:10" ht="15.75" customHeight="1">
      <c r="A810" s="24"/>
      <c r="B810" s="34"/>
      <c r="J810" s="58"/>
    </row>
    <row r="811" spans="1:10" ht="15.75" customHeight="1">
      <c r="A811" s="24"/>
      <c r="B811" s="34"/>
      <c r="J811" s="58"/>
    </row>
    <row r="812" spans="1:10" ht="15.75" customHeight="1">
      <c r="A812" s="24"/>
      <c r="B812" s="34"/>
      <c r="J812" s="58"/>
    </row>
    <row r="813" spans="1:10" ht="15.75" customHeight="1">
      <c r="A813" s="24"/>
      <c r="B813" s="34"/>
      <c r="J813" s="58"/>
    </row>
    <row r="814" spans="1:10" ht="15.75" customHeight="1">
      <c r="A814" s="24"/>
      <c r="B814" s="34"/>
      <c r="J814" s="58"/>
    </row>
    <row r="815" spans="1:10" ht="15.75" customHeight="1">
      <c r="A815" s="24"/>
      <c r="B815" s="34"/>
      <c r="J815" s="58"/>
    </row>
    <row r="816" spans="1:10" ht="15.75" customHeight="1">
      <c r="A816" s="24"/>
      <c r="B816" s="34"/>
      <c r="J816" s="58"/>
    </row>
    <row r="817" spans="1:10" ht="15.75" customHeight="1">
      <c r="A817" s="24"/>
      <c r="B817" s="34"/>
      <c r="J817" s="58"/>
    </row>
    <row r="818" spans="1:10" ht="15.75" customHeight="1">
      <c r="A818" s="24"/>
      <c r="B818" s="34"/>
      <c r="J818" s="58"/>
    </row>
    <row r="819" spans="1:10" ht="15.75" customHeight="1">
      <c r="A819" s="24"/>
      <c r="B819" s="34"/>
      <c r="J819" s="58"/>
    </row>
    <row r="820" spans="1:10" ht="15.75" customHeight="1">
      <c r="A820" s="24"/>
      <c r="B820" s="34"/>
      <c r="J820" s="58"/>
    </row>
    <row r="821" spans="1:10" ht="15.75" customHeight="1">
      <c r="A821" s="24"/>
      <c r="B821" s="34"/>
      <c r="J821" s="58"/>
    </row>
    <row r="822" spans="1:10" ht="15.75" customHeight="1">
      <c r="A822" s="24"/>
      <c r="B822" s="34"/>
      <c r="J822" s="58"/>
    </row>
    <row r="823" spans="1:10" ht="15.75" customHeight="1">
      <c r="A823" s="24"/>
      <c r="B823" s="34"/>
      <c r="J823" s="58"/>
    </row>
    <row r="824" spans="1:10" ht="15.75" customHeight="1">
      <c r="A824" s="24"/>
      <c r="B824" s="34"/>
      <c r="J824" s="58"/>
    </row>
    <row r="825" spans="1:10" ht="15.75" customHeight="1">
      <c r="A825" s="24"/>
      <c r="B825" s="34"/>
      <c r="J825" s="58"/>
    </row>
    <row r="826" spans="1:10" ht="15.75" customHeight="1">
      <c r="A826" s="24"/>
      <c r="B826" s="34"/>
      <c r="J826" s="58"/>
    </row>
    <row r="827" spans="1:10" ht="15.75" customHeight="1">
      <c r="A827" s="24"/>
      <c r="B827" s="34"/>
      <c r="J827" s="58"/>
    </row>
    <row r="828" spans="1:10" ht="15.75" customHeight="1">
      <c r="A828" s="24"/>
      <c r="B828" s="34"/>
      <c r="J828" s="58"/>
    </row>
    <row r="829" spans="1:10" ht="15.75" customHeight="1">
      <c r="A829" s="24"/>
      <c r="B829" s="34"/>
      <c r="J829" s="58"/>
    </row>
    <row r="830" spans="1:10" ht="15.75" customHeight="1">
      <c r="A830" s="24"/>
      <c r="B830" s="34"/>
      <c r="J830" s="58"/>
    </row>
    <row r="831" spans="1:10" ht="15.75" customHeight="1">
      <c r="A831" s="24"/>
      <c r="B831" s="34"/>
      <c r="J831" s="58"/>
    </row>
    <row r="832" spans="1:10" ht="15.75" customHeight="1">
      <c r="A832" s="24"/>
      <c r="B832" s="34"/>
      <c r="J832" s="58"/>
    </row>
    <row r="833" spans="1:10" ht="15.75" customHeight="1">
      <c r="A833" s="24"/>
      <c r="B833" s="34"/>
      <c r="J833" s="58"/>
    </row>
    <row r="834" spans="1:10" ht="15.75" customHeight="1">
      <c r="A834" s="24"/>
      <c r="B834" s="34"/>
      <c r="J834" s="58"/>
    </row>
    <row r="835" spans="1:10" ht="15.75" customHeight="1">
      <c r="A835" s="24"/>
      <c r="B835" s="34"/>
      <c r="J835" s="58"/>
    </row>
    <row r="836" spans="1:10" ht="15.75" customHeight="1">
      <c r="A836" s="24"/>
      <c r="B836" s="34"/>
      <c r="J836" s="58"/>
    </row>
    <row r="837" spans="1:10" ht="15.75" customHeight="1">
      <c r="A837" s="24"/>
      <c r="B837" s="34"/>
      <c r="J837" s="58"/>
    </row>
    <row r="838" spans="1:10" ht="15.75" customHeight="1">
      <c r="A838" s="24"/>
      <c r="B838" s="34"/>
      <c r="J838" s="58"/>
    </row>
    <row r="839" spans="1:10" ht="15.75" customHeight="1">
      <c r="A839" s="24"/>
      <c r="B839" s="34"/>
      <c r="J839" s="58"/>
    </row>
    <row r="840" spans="1:10" ht="15.75" customHeight="1">
      <c r="A840" s="24"/>
      <c r="B840" s="34"/>
      <c r="J840" s="58"/>
    </row>
    <row r="841" spans="1:10" ht="15.75" customHeight="1">
      <c r="A841" s="24"/>
      <c r="B841" s="34"/>
      <c r="J841" s="58"/>
    </row>
    <row r="842" spans="1:10" ht="15.75" customHeight="1">
      <c r="A842" s="24"/>
      <c r="B842" s="34"/>
      <c r="J842" s="58"/>
    </row>
    <row r="843" spans="1:10" ht="15.75" customHeight="1">
      <c r="A843" s="24"/>
      <c r="B843" s="34"/>
      <c r="J843" s="58"/>
    </row>
    <row r="844" spans="1:10" ht="15.75" customHeight="1">
      <c r="A844" s="24"/>
      <c r="B844" s="34"/>
      <c r="J844" s="58"/>
    </row>
    <row r="845" spans="1:10" ht="15.75" customHeight="1">
      <c r="A845" s="24"/>
      <c r="B845" s="34"/>
      <c r="J845" s="58"/>
    </row>
    <row r="846" spans="1:10" ht="15.75" customHeight="1">
      <c r="A846" s="24"/>
      <c r="B846" s="34"/>
      <c r="J846" s="58"/>
    </row>
    <row r="847" spans="1:10" ht="15.75" customHeight="1">
      <c r="A847" s="24"/>
      <c r="B847" s="34"/>
      <c r="J847" s="58"/>
    </row>
    <row r="848" spans="1:10" ht="15.75" customHeight="1">
      <c r="A848" s="24"/>
      <c r="B848" s="34"/>
      <c r="J848" s="58"/>
    </row>
    <row r="849" spans="1:10" ht="15.75" customHeight="1">
      <c r="A849" s="24"/>
      <c r="B849" s="34"/>
      <c r="J849" s="58"/>
    </row>
    <row r="850" spans="1:10" ht="15.75" customHeight="1">
      <c r="A850" s="24"/>
      <c r="B850" s="34"/>
      <c r="J850" s="58"/>
    </row>
    <row r="851" spans="1:10" ht="15.75" customHeight="1">
      <c r="A851" s="24"/>
      <c r="B851" s="34"/>
      <c r="J851" s="58"/>
    </row>
    <row r="852" spans="1:10" ht="15.75" customHeight="1">
      <c r="A852" s="24"/>
      <c r="B852" s="34"/>
      <c r="J852" s="58"/>
    </row>
    <row r="853" spans="1:10" ht="15.75" customHeight="1">
      <c r="A853" s="24"/>
      <c r="B853" s="34"/>
      <c r="J853" s="58"/>
    </row>
    <row r="854" spans="1:10" ht="15.75" customHeight="1">
      <c r="A854" s="24"/>
      <c r="B854" s="34"/>
      <c r="J854" s="58"/>
    </row>
    <row r="855" spans="1:10" ht="15.75" customHeight="1">
      <c r="A855" s="24"/>
      <c r="B855" s="34"/>
      <c r="J855" s="58"/>
    </row>
    <row r="856" spans="1:10" ht="15.75" customHeight="1">
      <c r="A856" s="24"/>
      <c r="B856" s="34"/>
      <c r="J856" s="58"/>
    </row>
    <row r="857" spans="1:10" ht="15.75" customHeight="1">
      <c r="A857" s="24"/>
      <c r="B857" s="34"/>
      <c r="J857" s="58"/>
    </row>
    <row r="858" spans="1:10" ht="15.75" customHeight="1">
      <c r="A858" s="24"/>
      <c r="B858" s="34"/>
      <c r="J858" s="58"/>
    </row>
    <row r="859" spans="1:10" ht="15.75" customHeight="1">
      <c r="A859" s="24"/>
      <c r="B859" s="34"/>
      <c r="J859" s="58"/>
    </row>
    <row r="860" spans="1:10" ht="15.75" customHeight="1">
      <c r="A860" s="24"/>
      <c r="B860" s="34"/>
      <c r="J860" s="58"/>
    </row>
    <row r="861" spans="1:10" ht="15.75" customHeight="1">
      <c r="A861" s="24"/>
      <c r="B861" s="34"/>
      <c r="J861" s="58"/>
    </row>
    <row r="862" spans="1:10" ht="15.75" customHeight="1">
      <c r="A862" s="24"/>
      <c r="B862" s="34"/>
      <c r="J862" s="58"/>
    </row>
    <row r="863" spans="1:10" ht="15.75" customHeight="1">
      <c r="A863" s="24"/>
      <c r="B863" s="34"/>
      <c r="J863" s="58"/>
    </row>
    <row r="864" spans="1:10" ht="15.75" customHeight="1">
      <c r="A864" s="24"/>
      <c r="B864" s="34"/>
      <c r="J864" s="58"/>
    </row>
    <row r="865" spans="1:10" ht="15.75" customHeight="1">
      <c r="A865" s="24"/>
      <c r="B865" s="34"/>
      <c r="J865" s="58"/>
    </row>
    <row r="866" spans="1:10" ht="15.75" customHeight="1">
      <c r="A866" s="24"/>
      <c r="B866" s="34"/>
      <c r="J866" s="58"/>
    </row>
    <row r="867" spans="1:10" ht="15.75" customHeight="1">
      <c r="A867" s="24"/>
      <c r="B867" s="34"/>
      <c r="J867" s="58"/>
    </row>
    <row r="868" spans="1:10" ht="15.75" customHeight="1">
      <c r="A868" s="24"/>
      <c r="B868" s="34"/>
      <c r="J868" s="58"/>
    </row>
    <row r="869" spans="1:10" ht="15.75" customHeight="1">
      <c r="A869" s="24"/>
      <c r="B869" s="34"/>
      <c r="J869" s="58"/>
    </row>
    <row r="870" spans="1:10" ht="15.75" customHeight="1">
      <c r="A870" s="24"/>
      <c r="B870" s="34"/>
      <c r="J870" s="58"/>
    </row>
    <row r="871" spans="1:10" ht="15.75" customHeight="1">
      <c r="A871" s="24"/>
      <c r="B871" s="34"/>
      <c r="J871" s="58"/>
    </row>
    <row r="872" spans="1:10" ht="15.75" customHeight="1">
      <c r="A872" s="24"/>
      <c r="B872" s="34"/>
      <c r="J872" s="58"/>
    </row>
    <row r="873" spans="1:10" ht="15.75" customHeight="1">
      <c r="A873" s="24"/>
      <c r="B873" s="34"/>
      <c r="J873" s="58"/>
    </row>
    <row r="874" spans="1:10" ht="15.75" customHeight="1">
      <c r="A874" s="24"/>
      <c r="B874" s="34"/>
      <c r="J874" s="58"/>
    </row>
    <row r="875" spans="1:10" ht="15.75" customHeight="1">
      <c r="A875" s="24"/>
      <c r="B875" s="34"/>
      <c r="J875" s="58"/>
    </row>
    <row r="876" spans="1:10" ht="15.75" customHeight="1">
      <c r="A876" s="24"/>
      <c r="B876" s="34"/>
      <c r="J876" s="58"/>
    </row>
    <row r="877" spans="1:10" ht="15.75" customHeight="1">
      <c r="A877" s="24"/>
      <c r="B877" s="34"/>
      <c r="J877" s="58"/>
    </row>
    <row r="878" spans="1:10" ht="15.75" customHeight="1">
      <c r="A878" s="24"/>
      <c r="B878" s="34"/>
      <c r="J878" s="58"/>
    </row>
    <row r="879" spans="1:10" ht="15.75" customHeight="1">
      <c r="A879" s="24"/>
      <c r="B879" s="34"/>
      <c r="J879" s="58"/>
    </row>
    <row r="880" spans="1:10" ht="15.75" customHeight="1">
      <c r="A880" s="24"/>
      <c r="B880" s="34"/>
      <c r="J880" s="58"/>
    </row>
    <row r="881" spans="1:10" ht="15.75" customHeight="1">
      <c r="A881" s="24"/>
      <c r="B881" s="34"/>
      <c r="J881" s="58"/>
    </row>
    <row r="882" spans="1:10" ht="15.75" customHeight="1">
      <c r="A882" s="24"/>
      <c r="B882" s="34"/>
      <c r="J882" s="58"/>
    </row>
    <row r="883" spans="1:10" ht="15.75" customHeight="1">
      <c r="A883" s="24"/>
      <c r="B883" s="34"/>
      <c r="J883" s="58"/>
    </row>
    <row r="884" spans="1:10" ht="15.75" customHeight="1">
      <c r="A884" s="24"/>
      <c r="B884" s="34"/>
      <c r="J884" s="58"/>
    </row>
    <row r="885" spans="1:10" ht="15.75" customHeight="1">
      <c r="A885" s="24"/>
      <c r="B885" s="34"/>
      <c r="J885" s="58"/>
    </row>
    <row r="886" spans="1:10" ht="15.75" customHeight="1">
      <c r="A886" s="24"/>
      <c r="B886" s="34"/>
      <c r="J886" s="58"/>
    </row>
    <row r="887" spans="1:10" ht="15.75" customHeight="1">
      <c r="A887" s="24"/>
      <c r="B887" s="34"/>
      <c r="J887" s="58"/>
    </row>
    <row r="888" spans="1:10" ht="15.75" customHeight="1">
      <c r="A888" s="24"/>
      <c r="B888" s="34"/>
      <c r="J888" s="58"/>
    </row>
    <row r="889" spans="1:10" ht="15.75" customHeight="1">
      <c r="A889" s="24"/>
      <c r="B889" s="34"/>
      <c r="J889" s="58"/>
    </row>
    <row r="890" spans="1:10" ht="15.75" customHeight="1">
      <c r="A890" s="24"/>
      <c r="B890" s="34"/>
      <c r="J890" s="58"/>
    </row>
    <row r="891" spans="1:10" ht="15.75" customHeight="1">
      <c r="A891" s="24"/>
      <c r="B891" s="34"/>
      <c r="J891" s="58"/>
    </row>
    <row r="892" spans="1:10" ht="15.75" customHeight="1">
      <c r="A892" s="24"/>
      <c r="B892" s="34"/>
      <c r="J892" s="58"/>
    </row>
    <row r="893" spans="1:10" ht="15.75" customHeight="1">
      <c r="A893" s="24"/>
      <c r="B893" s="34"/>
      <c r="J893" s="58"/>
    </row>
    <row r="894" spans="1:10" ht="15.75" customHeight="1">
      <c r="A894" s="24"/>
      <c r="B894" s="34"/>
      <c r="J894" s="58"/>
    </row>
    <row r="895" spans="1:10" ht="15.75" customHeight="1">
      <c r="A895" s="24"/>
      <c r="B895" s="34"/>
      <c r="J895" s="58"/>
    </row>
    <row r="896" spans="1:10" ht="15.75" customHeight="1">
      <c r="A896" s="24"/>
      <c r="B896" s="34"/>
      <c r="J896" s="58"/>
    </row>
    <row r="897" spans="1:10" ht="15.75" customHeight="1">
      <c r="A897" s="24"/>
      <c r="B897" s="34"/>
      <c r="J897" s="58"/>
    </row>
    <row r="898" spans="1:10" ht="15.75" customHeight="1">
      <c r="A898" s="24"/>
      <c r="B898" s="34"/>
      <c r="J898" s="58"/>
    </row>
    <row r="899" spans="1:10" ht="15.75" customHeight="1">
      <c r="A899" s="24"/>
      <c r="B899" s="34"/>
      <c r="J899" s="58"/>
    </row>
    <row r="900" spans="1:10" ht="15.75" customHeight="1">
      <c r="A900" s="24"/>
      <c r="B900" s="34"/>
      <c r="J900" s="58"/>
    </row>
    <row r="901" spans="1:10" ht="15.75" customHeight="1">
      <c r="A901" s="24"/>
      <c r="B901" s="34"/>
      <c r="J901" s="58"/>
    </row>
    <row r="902" spans="1:10" ht="15.75" customHeight="1">
      <c r="A902" s="24"/>
      <c r="B902" s="34"/>
      <c r="J902" s="58"/>
    </row>
    <row r="903" spans="1:10" ht="15.75" customHeight="1">
      <c r="A903" s="24"/>
      <c r="B903" s="34"/>
      <c r="J903" s="58"/>
    </row>
    <row r="904" spans="1:10" ht="15.75" customHeight="1">
      <c r="A904" s="24"/>
      <c r="B904" s="34"/>
      <c r="J904" s="58"/>
    </row>
    <row r="905" spans="1:10" ht="15.75" customHeight="1">
      <c r="A905" s="24"/>
      <c r="B905" s="34"/>
      <c r="J905" s="58"/>
    </row>
    <row r="906" spans="1:10" ht="15.75" customHeight="1">
      <c r="A906" s="24"/>
      <c r="B906" s="34"/>
      <c r="J906" s="58"/>
    </row>
    <row r="907" spans="1:10" ht="15.75" customHeight="1">
      <c r="A907" s="24"/>
      <c r="B907" s="34"/>
      <c r="J907" s="58"/>
    </row>
    <row r="908" spans="1:10" ht="15.75" customHeight="1">
      <c r="A908" s="24"/>
      <c r="B908" s="34"/>
      <c r="J908" s="58"/>
    </row>
    <row r="909" spans="1:10" ht="15.75" customHeight="1">
      <c r="A909" s="24"/>
      <c r="B909" s="34"/>
      <c r="J909" s="58"/>
    </row>
    <row r="910" spans="1:10" ht="15.75" customHeight="1">
      <c r="A910" s="24"/>
      <c r="B910" s="34"/>
      <c r="J910" s="58"/>
    </row>
    <row r="911" spans="1:10" ht="15.75" customHeight="1">
      <c r="A911" s="24"/>
      <c r="B911" s="34"/>
      <c r="J911" s="58"/>
    </row>
    <row r="912" spans="1:10" ht="15.75" customHeight="1">
      <c r="A912" s="24"/>
      <c r="B912" s="34"/>
      <c r="J912" s="58"/>
    </row>
    <row r="913" spans="1:10" ht="15.75" customHeight="1">
      <c r="A913" s="24"/>
      <c r="B913" s="34"/>
      <c r="J913" s="58"/>
    </row>
    <row r="914" spans="1:10" ht="15.75" customHeight="1">
      <c r="A914" s="24"/>
      <c r="B914" s="34"/>
      <c r="J914" s="58"/>
    </row>
    <row r="915" spans="1:10" ht="15.75" customHeight="1">
      <c r="A915" s="24"/>
      <c r="B915" s="34"/>
      <c r="J915" s="58"/>
    </row>
    <row r="916" spans="1:10" ht="15.75" customHeight="1">
      <c r="A916" s="24"/>
      <c r="B916" s="34"/>
      <c r="J916" s="58"/>
    </row>
    <row r="917" spans="1:10" ht="15.75" customHeight="1">
      <c r="A917" s="24"/>
      <c r="B917" s="34"/>
      <c r="J917" s="58"/>
    </row>
    <row r="918" spans="1:10" ht="15.75" customHeight="1">
      <c r="A918" s="24"/>
      <c r="B918" s="34"/>
      <c r="J918" s="58"/>
    </row>
    <row r="919" spans="1:10" ht="15.75" customHeight="1">
      <c r="A919" s="24"/>
      <c r="B919" s="34"/>
      <c r="J919" s="58"/>
    </row>
    <row r="920" spans="1:10" ht="15.75" customHeight="1">
      <c r="A920" s="24"/>
      <c r="B920" s="34"/>
      <c r="J920" s="58"/>
    </row>
    <row r="921" spans="1:10" ht="15.75" customHeight="1">
      <c r="A921" s="24"/>
      <c r="B921" s="34"/>
      <c r="J921" s="58"/>
    </row>
    <row r="922" spans="1:10" ht="15.75" customHeight="1">
      <c r="A922" s="24"/>
      <c r="B922" s="34"/>
      <c r="J922" s="58"/>
    </row>
    <row r="923" spans="1:10" ht="15.75" customHeight="1">
      <c r="A923" s="24"/>
      <c r="B923" s="34"/>
      <c r="J923" s="58"/>
    </row>
    <row r="924" spans="1:10" ht="15.75" customHeight="1">
      <c r="A924" s="24"/>
      <c r="B924" s="34"/>
      <c r="J924" s="58"/>
    </row>
    <row r="925" spans="1:10" ht="15.75" customHeight="1">
      <c r="A925" s="24"/>
      <c r="B925" s="34"/>
      <c r="J925" s="58"/>
    </row>
    <row r="926" spans="1:10" ht="15.75" customHeight="1">
      <c r="A926" s="24"/>
      <c r="B926" s="34"/>
      <c r="J926" s="58"/>
    </row>
    <row r="927" spans="1:10" ht="15.75" customHeight="1">
      <c r="A927" s="24"/>
      <c r="B927" s="34"/>
      <c r="J927" s="58"/>
    </row>
    <row r="928" spans="1:10" ht="15.75" customHeight="1">
      <c r="A928" s="24"/>
      <c r="B928" s="34"/>
      <c r="J928" s="58"/>
    </row>
    <row r="929" spans="1:10" ht="15.75" customHeight="1">
      <c r="A929" s="24"/>
      <c r="B929" s="34"/>
      <c r="J929" s="58"/>
    </row>
    <row r="930" spans="1:10" ht="15.75" customHeight="1">
      <c r="A930" s="24"/>
      <c r="B930" s="34"/>
      <c r="J930" s="58"/>
    </row>
    <row r="931" spans="1:10" ht="15.75" customHeight="1">
      <c r="A931" s="24"/>
      <c r="B931" s="34"/>
      <c r="J931" s="58"/>
    </row>
    <row r="932" spans="1:10" ht="15.75" customHeight="1">
      <c r="A932" s="24"/>
      <c r="B932" s="34"/>
      <c r="J932" s="58"/>
    </row>
    <row r="933" spans="1:10" ht="15.75" customHeight="1">
      <c r="A933" s="24"/>
      <c r="B933" s="34"/>
      <c r="J933" s="58"/>
    </row>
    <row r="934" spans="1:10" ht="15.75" customHeight="1">
      <c r="A934" s="24"/>
      <c r="B934" s="34"/>
      <c r="J934" s="58"/>
    </row>
    <row r="935" spans="1:10" ht="15.75" customHeight="1">
      <c r="A935" s="24"/>
      <c r="B935" s="34"/>
      <c r="J935" s="58"/>
    </row>
    <row r="936" spans="1:10" ht="15.75" customHeight="1">
      <c r="A936" s="24"/>
      <c r="B936" s="34"/>
      <c r="J936" s="58"/>
    </row>
    <row r="937" spans="1:10" ht="15.75" customHeight="1">
      <c r="A937" s="24"/>
      <c r="B937" s="34"/>
      <c r="J937" s="58"/>
    </row>
    <row r="938" spans="1:10" ht="15.75" customHeight="1">
      <c r="A938" s="24"/>
      <c r="B938" s="34"/>
      <c r="J938" s="58"/>
    </row>
    <row r="939" spans="1:10" ht="15.75" customHeight="1">
      <c r="A939" s="24"/>
      <c r="B939" s="34"/>
      <c r="J939" s="58"/>
    </row>
    <row r="940" spans="1:10" ht="15.75" customHeight="1">
      <c r="A940" s="24"/>
      <c r="B940" s="34"/>
      <c r="J940" s="58"/>
    </row>
    <row r="941" spans="1:10" ht="15.75" customHeight="1">
      <c r="A941" s="24"/>
      <c r="B941" s="34"/>
      <c r="J941" s="58"/>
    </row>
    <row r="942" spans="1:10" ht="15.75" customHeight="1">
      <c r="A942" s="24"/>
      <c r="B942" s="34"/>
      <c r="J942" s="58"/>
    </row>
    <row r="943" spans="1:10" ht="15.75" customHeight="1">
      <c r="A943" s="24"/>
      <c r="B943" s="34"/>
      <c r="J943" s="58"/>
    </row>
    <row r="944" spans="1:10" ht="15.75" customHeight="1">
      <c r="A944" s="24"/>
      <c r="B944" s="34"/>
      <c r="J944" s="58"/>
    </row>
    <row r="945" spans="1:10" ht="15.75" customHeight="1">
      <c r="A945" s="24"/>
      <c r="B945" s="34"/>
      <c r="J945" s="58"/>
    </row>
    <row r="946" spans="1:10" ht="15.75" customHeight="1">
      <c r="A946" s="24"/>
      <c r="B946" s="34"/>
      <c r="J946" s="58"/>
    </row>
    <row r="947" spans="1:10" ht="15.75" customHeight="1">
      <c r="A947" s="24"/>
      <c r="B947" s="34"/>
      <c r="J947" s="58"/>
    </row>
    <row r="948" spans="1:10" ht="15.75" customHeight="1">
      <c r="A948" s="24"/>
      <c r="B948" s="34"/>
      <c r="J948" s="58"/>
    </row>
    <row r="949" spans="1:10" ht="15.75" customHeight="1">
      <c r="A949" s="24"/>
      <c r="B949" s="34"/>
      <c r="J949" s="58"/>
    </row>
    <row r="950" spans="1:10" ht="15.75" customHeight="1">
      <c r="A950" s="24"/>
      <c r="B950" s="34"/>
      <c r="J950" s="58"/>
    </row>
    <row r="951" spans="1:10" ht="15.75" customHeight="1">
      <c r="A951" s="24"/>
      <c r="B951" s="34"/>
      <c r="J951" s="58"/>
    </row>
    <row r="952" spans="1:10" ht="15.75" customHeight="1">
      <c r="A952" s="24"/>
      <c r="B952" s="34"/>
      <c r="J952" s="58"/>
    </row>
    <row r="953" spans="1:10" ht="15.75" customHeight="1">
      <c r="A953" s="24"/>
      <c r="B953" s="34"/>
      <c r="J953" s="58"/>
    </row>
    <row r="954" spans="1:10" ht="15.75" customHeight="1">
      <c r="A954" s="24"/>
      <c r="B954" s="34"/>
      <c r="J954" s="58"/>
    </row>
    <row r="955" spans="1:10" ht="15.75" customHeight="1">
      <c r="A955" s="24"/>
      <c r="B955" s="34"/>
      <c r="J955" s="58"/>
    </row>
    <row r="956" spans="1:10" ht="15.75" customHeight="1">
      <c r="A956" s="24"/>
      <c r="B956" s="34"/>
      <c r="J956" s="58"/>
    </row>
    <row r="957" spans="1:10" ht="15.75" customHeight="1">
      <c r="A957" s="24"/>
      <c r="B957" s="34"/>
      <c r="J957" s="58"/>
    </row>
    <row r="958" spans="1:10" ht="15.75" customHeight="1">
      <c r="A958" s="24"/>
      <c r="B958" s="34"/>
      <c r="J958" s="58"/>
    </row>
    <row r="959" spans="1:10" ht="15.75" customHeight="1">
      <c r="A959" s="24"/>
      <c r="B959" s="34"/>
      <c r="J959" s="58"/>
    </row>
    <row r="960" spans="1:10" ht="15.75" customHeight="1">
      <c r="A960" s="24"/>
      <c r="B960" s="34"/>
      <c r="J960" s="58"/>
    </row>
    <row r="961" spans="1:10" ht="15.75" customHeight="1">
      <c r="A961" s="24"/>
      <c r="B961" s="34"/>
      <c r="J961" s="58"/>
    </row>
    <row r="962" spans="1:10" ht="15.75" customHeight="1">
      <c r="A962" s="24"/>
      <c r="B962" s="34"/>
      <c r="J962" s="58"/>
    </row>
    <row r="963" spans="1:10" ht="15.75" customHeight="1">
      <c r="A963" s="24"/>
      <c r="B963" s="34"/>
      <c r="J963" s="58"/>
    </row>
    <row r="964" spans="1:10" ht="15.75" customHeight="1">
      <c r="A964" s="24"/>
      <c r="B964" s="34"/>
      <c r="J964" s="58"/>
    </row>
    <row r="965" spans="1:10" ht="15.75" customHeight="1">
      <c r="A965" s="24"/>
      <c r="B965" s="34"/>
      <c r="J965" s="58"/>
    </row>
    <row r="966" spans="1:10" ht="15.75" customHeight="1">
      <c r="A966" s="24"/>
      <c r="B966" s="34"/>
      <c r="J966" s="58"/>
    </row>
    <row r="967" spans="1:10" ht="15.75" customHeight="1">
      <c r="A967" s="24"/>
      <c r="B967" s="34"/>
      <c r="J967" s="58"/>
    </row>
    <row r="968" spans="1:10" ht="15.75" customHeight="1">
      <c r="A968" s="24"/>
      <c r="B968" s="34"/>
      <c r="J968" s="58"/>
    </row>
    <row r="969" spans="1:10" ht="15.75" customHeight="1">
      <c r="A969" s="24"/>
      <c r="B969" s="34"/>
      <c r="J969" s="58"/>
    </row>
    <row r="970" spans="1:10" ht="15.75" customHeight="1">
      <c r="A970" s="24"/>
      <c r="B970" s="34"/>
      <c r="J970" s="58"/>
    </row>
    <row r="971" spans="1:10" ht="15.75" customHeight="1">
      <c r="A971" s="24"/>
      <c r="B971" s="34"/>
      <c r="J971" s="58"/>
    </row>
    <row r="972" spans="1:10" ht="15.75" customHeight="1">
      <c r="A972" s="24"/>
      <c r="B972" s="34"/>
      <c r="J972" s="58"/>
    </row>
    <row r="973" spans="1:10" ht="15.75" customHeight="1">
      <c r="A973" s="24"/>
      <c r="B973" s="34"/>
      <c r="J973" s="58"/>
    </row>
    <row r="974" spans="1:10" ht="15.75" customHeight="1">
      <c r="A974" s="24"/>
      <c r="B974" s="34"/>
      <c r="J974" s="58"/>
    </row>
    <row r="975" spans="1:10" ht="15.75" customHeight="1">
      <c r="A975" s="24"/>
      <c r="B975" s="34"/>
      <c r="J975" s="58"/>
    </row>
    <row r="976" spans="1:10" ht="15.75" customHeight="1">
      <c r="A976" s="24"/>
      <c r="B976" s="34"/>
      <c r="J976" s="58"/>
    </row>
    <row r="977" spans="1:10" ht="15.75" customHeight="1">
      <c r="A977" s="24"/>
      <c r="B977" s="34"/>
      <c r="J977" s="58"/>
    </row>
    <row r="978" spans="1:10" ht="15.75" customHeight="1">
      <c r="A978" s="24"/>
      <c r="B978" s="34"/>
      <c r="J978" s="58"/>
    </row>
    <row r="979" spans="1:10" ht="15.75" customHeight="1">
      <c r="A979" s="24"/>
      <c r="B979" s="34"/>
      <c r="J979" s="58"/>
    </row>
    <row r="980" spans="1:10" ht="15.75" customHeight="1">
      <c r="A980" s="24"/>
      <c r="B980" s="34"/>
      <c r="J980" s="58"/>
    </row>
    <row r="981" spans="1:10" ht="15.75" customHeight="1">
      <c r="A981" s="24"/>
      <c r="B981" s="34"/>
      <c r="J981" s="58"/>
    </row>
    <row r="982" spans="1:10" ht="15.75" customHeight="1">
      <c r="A982" s="24"/>
      <c r="B982" s="34"/>
      <c r="J982" s="58"/>
    </row>
    <row r="983" spans="1:10" ht="15.75" customHeight="1">
      <c r="A983" s="24"/>
      <c r="B983" s="34"/>
      <c r="J983" s="58"/>
    </row>
    <row r="984" spans="1:10" ht="15.75" customHeight="1">
      <c r="A984" s="24"/>
      <c r="B984" s="34"/>
      <c r="J984" s="58"/>
    </row>
    <row r="985" spans="1:10" ht="15.75" customHeight="1">
      <c r="A985" s="24"/>
      <c r="B985" s="34"/>
      <c r="J985" s="58"/>
    </row>
    <row r="986" spans="1:10" ht="15.75" customHeight="1">
      <c r="A986" s="24"/>
      <c r="B986" s="34"/>
      <c r="J986" s="58"/>
    </row>
    <row r="987" spans="1:10" ht="15.75" customHeight="1">
      <c r="A987" s="24"/>
      <c r="B987" s="34"/>
      <c r="J987" s="58"/>
    </row>
    <row r="988" spans="1:10" ht="15.75" customHeight="1">
      <c r="A988" s="24"/>
      <c r="B988" s="34"/>
      <c r="J988" s="58"/>
    </row>
    <row r="989" spans="1:10" ht="15.75" customHeight="1">
      <c r="A989" s="24"/>
      <c r="B989" s="34"/>
      <c r="J989" s="58"/>
    </row>
    <row r="990" spans="1:10" ht="15.75" customHeight="1">
      <c r="A990" s="24"/>
      <c r="B990" s="34"/>
      <c r="J990" s="58"/>
    </row>
    <row r="991" spans="1:10" ht="15.75" customHeight="1">
      <c r="A991" s="24"/>
      <c r="B991" s="34"/>
      <c r="J991" s="58"/>
    </row>
    <row r="992" spans="1:10" ht="15.75" customHeight="1">
      <c r="A992" s="24"/>
      <c r="B992" s="34"/>
      <c r="J992" s="58"/>
    </row>
    <row r="993" spans="1:10" ht="15.75" customHeight="1">
      <c r="A993" s="24"/>
      <c r="B993" s="34"/>
      <c r="J993" s="58"/>
    </row>
    <row r="994" spans="1:10" ht="15.75" customHeight="1">
      <c r="A994" s="24"/>
      <c r="B994" s="34"/>
      <c r="J994" s="58"/>
    </row>
    <row r="995" spans="1:10" ht="15.75" customHeight="1">
      <c r="A995" s="24"/>
      <c r="B995" s="34"/>
      <c r="J995" s="58"/>
    </row>
    <row r="996" spans="1:10" ht="15.75" customHeight="1">
      <c r="A996" s="24"/>
      <c r="B996" s="34"/>
      <c r="J996" s="58"/>
    </row>
    <row r="997" spans="1:10" ht="15.75" customHeight="1">
      <c r="A997" s="24"/>
      <c r="B997" s="34"/>
      <c r="J997" s="58"/>
    </row>
    <row r="998" spans="1:10" ht="15.75" customHeight="1">
      <c r="A998" s="24"/>
      <c r="B998" s="34"/>
      <c r="J998" s="58"/>
    </row>
    <row r="999" spans="1:10" ht="15.75" customHeight="1">
      <c r="A999" s="24"/>
      <c r="B999" s="34"/>
      <c r="J999" s="58"/>
    </row>
    <row r="1000" spans="1:10" ht="15.75" customHeight="1">
      <c r="A1000" s="24"/>
      <c r="B1000" s="34"/>
      <c r="J1000" s="58"/>
    </row>
    <row r="1001" spans="1:10" ht="15.75" customHeight="1">
      <c r="A1001" s="24"/>
      <c r="B1001" s="34"/>
      <c r="J1001" s="58"/>
    </row>
    <row r="1002" spans="1:10" ht="15.75" customHeight="1">
      <c r="A1002" s="24"/>
      <c r="B1002" s="34"/>
      <c r="J1002" s="58"/>
    </row>
    <row r="1003" spans="1:10" ht="15.75" customHeight="1">
      <c r="A1003" s="24"/>
      <c r="B1003" s="34"/>
      <c r="J1003" s="58"/>
    </row>
    <row r="1004" spans="1:10" ht="15.75" customHeight="1">
      <c r="A1004" s="24"/>
      <c r="B1004" s="34"/>
      <c r="J1004" s="58"/>
    </row>
    <row r="1005" spans="1:10" ht="15.75" customHeight="1">
      <c r="A1005" s="24"/>
      <c r="B1005" s="34"/>
      <c r="J1005" s="58"/>
    </row>
    <row r="1006" spans="1:10" ht="15.75" customHeight="1">
      <c r="A1006" s="24"/>
      <c r="B1006" s="34"/>
      <c r="J1006" s="58"/>
    </row>
    <row r="1007" spans="1:10" ht="15.75" customHeight="1">
      <c r="A1007" s="24"/>
      <c r="B1007" s="34"/>
      <c r="J1007" s="58"/>
    </row>
    <row r="1008" spans="1:10" ht="15.75" customHeight="1">
      <c r="A1008" s="24"/>
      <c r="B1008" s="34"/>
      <c r="J1008" s="58"/>
    </row>
    <row r="1009" spans="1:10" ht="15.75" customHeight="1">
      <c r="A1009" s="24"/>
      <c r="B1009" s="34"/>
      <c r="J1009" s="58"/>
    </row>
    <row r="1010" spans="1:10" ht="15.75" customHeight="1">
      <c r="A1010" s="24"/>
      <c r="B1010" s="34"/>
      <c r="J1010" s="58"/>
    </row>
    <row r="1011" spans="1:10" ht="15.75" customHeight="1">
      <c r="A1011" s="24"/>
      <c r="B1011" s="34"/>
      <c r="J1011" s="58"/>
    </row>
    <row r="1012" spans="1:10" ht="15.75" customHeight="1">
      <c r="A1012" s="24"/>
      <c r="B1012" s="34"/>
      <c r="J1012" s="58"/>
    </row>
    <row r="1013" spans="1:10" ht="15.75" customHeight="1">
      <c r="A1013" s="24"/>
      <c r="B1013" s="34"/>
      <c r="J1013" s="58"/>
    </row>
    <row r="1014" spans="1:10" ht="15.75" customHeight="1">
      <c r="A1014" s="24"/>
      <c r="B1014" s="34"/>
      <c r="J1014" s="58"/>
    </row>
    <row r="1015" spans="1:10" ht="15.75" customHeight="1">
      <c r="A1015" s="24"/>
      <c r="B1015" s="34"/>
      <c r="J1015" s="58"/>
    </row>
    <row r="1016" spans="1:10" ht="15.75" customHeight="1">
      <c r="A1016" s="24"/>
      <c r="B1016" s="34"/>
      <c r="J1016" s="58"/>
    </row>
    <row r="1017" spans="1:10" ht="15.75" customHeight="1">
      <c r="A1017" s="24"/>
      <c r="B1017" s="34"/>
      <c r="J1017" s="58"/>
    </row>
    <row r="1018" spans="1:10" ht="15.75" customHeight="1">
      <c r="A1018" s="24"/>
      <c r="B1018" s="34"/>
      <c r="J1018" s="58"/>
    </row>
    <row r="1019" spans="1:10" ht="15.75" customHeight="1">
      <c r="A1019" s="24"/>
      <c r="B1019" s="34"/>
      <c r="J1019" s="58"/>
    </row>
    <row r="1020" spans="1:10" ht="15.75" customHeight="1">
      <c r="A1020" s="24"/>
      <c r="B1020" s="34"/>
      <c r="J1020" s="58"/>
    </row>
    <row r="1021" spans="1:10" ht="15.75" customHeight="1">
      <c r="A1021" s="24"/>
      <c r="B1021" s="34"/>
      <c r="J1021" s="58"/>
    </row>
    <row r="1022" spans="1:10" ht="15.75" customHeight="1">
      <c r="A1022" s="24"/>
      <c r="B1022" s="34"/>
      <c r="J1022" s="58"/>
    </row>
    <row r="1023" spans="1:10" ht="15.75" customHeight="1">
      <c r="A1023" s="24"/>
      <c r="B1023" s="34"/>
      <c r="J1023" s="58"/>
    </row>
    <row r="1024" spans="1:10" ht="15.75" customHeight="1">
      <c r="A1024" s="24"/>
      <c r="B1024" s="34"/>
      <c r="J1024" s="58"/>
    </row>
    <row r="1025" spans="1:10" ht="15.75" customHeight="1">
      <c r="A1025" s="24"/>
      <c r="B1025" s="34"/>
      <c r="J1025" s="58"/>
    </row>
    <row r="1026" spans="1:10" ht="15.75" customHeight="1">
      <c r="A1026" s="24"/>
      <c r="B1026" s="34"/>
      <c r="J1026" s="58"/>
    </row>
    <row r="1027" spans="1:10" ht="15.75" customHeight="1">
      <c r="A1027" s="24"/>
      <c r="B1027" s="34"/>
      <c r="J1027" s="58"/>
    </row>
    <row r="1028" spans="1:10" ht="15.75" customHeight="1">
      <c r="A1028" s="24"/>
      <c r="B1028" s="34"/>
      <c r="J1028" s="58"/>
    </row>
    <row r="1029" spans="1:10" ht="15.75" customHeight="1">
      <c r="A1029" s="24"/>
      <c r="B1029" s="34"/>
      <c r="J1029" s="58"/>
    </row>
    <row r="1030" spans="1:10" ht="15.75" customHeight="1">
      <c r="A1030" s="24"/>
      <c r="B1030" s="34"/>
      <c r="J1030" s="58"/>
    </row>
    <row r="1031" spans="1:10" ht="15.75" customHeight="1">
      <c r="A1031" s="24"/>
      <c r="B1031" s="34"/>
      <c r="J1031" s="58"/>
    </row>
    <row r="1032" spans="1:10" ht="15.75" customHeight="1">
      <c r="A1032" s="24"/>
      <c r="B1032" s="34"/>
      <c r="J1032" s="58"/>
    </row>
    <row r="1033" spans="1:10" ht="15.75" customHeight="1">
      <c r="A1033" s="24"/>
      <c r="B1033" s="34"/>
      <c r="J1033" s="58"/>
    </row>
    <row r="1034" spans="1:10" ht="15.75" customHeight="1">
      <c r="A1034" s="24"/>
      <c r="B1034" s="34"/>
      <c r="J1034" s="58"/>
    </row>
    <row r="1035" spans="1:10" ht="15.75" customHeight="1">
      <c r="A1035" s="24"/>
      <c r="B1035" s="34"/>
      <c r="J1035" s="58"/>
    </row>
    <row r="1036" spans="1:10" ht="15.75" customHeight="1">
      <c r="A1036" s="24"/>
      <c r="B1036" s="34"/>
      <c r="J1036" s="58"/>
    </row>
    <row r="1037" spans="1:10" ht="15.75" customHeight="1">
      <c r="A1037" s="24"/>
      <c r="B1037" s="34"/>
      <c r="J1037" s="58"/>
    </row>
    <row r="1038" spans="1:10" ht="15.75" customHeight="1">
      <c r="A1038" s="24"/>
      <c r="B1038" s="34"/>
      <c r="J1038" s="58"/>
    </row>
    <row r="1039" spans="1:10" ht="15.75" customHeight="1">
      <c r="A1039" s="24"/>
      <c r="B1039" s="34"/>
      <c r="J1039" s="58"/>
    </row>
    <row r="1040" spans="1:10" ht="15.75" customHeight="1">
      <c r="A1040" s="24"/>
      <c r="B1040" s="34"/>
      <c r="J1040" s="58"/>
    </row>
    <row r="1041" spans="1:10" ht="15.75" customHeight="1">
      <c r="A1041" s="24"/>
      <c r="B1041" s="34"/>
      <c r="J1041" s="58"/>
    </row>
    <row r="1042" spans="1:10" ht="15.75" customHeight="1">
      <c r="A1042" s="24"/>
      <c r="B1042" s="34"/>
      <c r="J1042" s="58"/>
    </row>
    <row r="1043" spans="1:10" ht="15.75" customHeight="1">
      <c r="A1043" s="24"/>
      <c r="B1043" s="34"/>
      <c r="J1043" s="58"/>
    </row>
    <row r="1044" spans="1:10" ht="15.75" customHeight="1">
      <c r="A1044" s="24"/>
      <c r="B1044" s="34"/>
      <c r="J1044" s="58"/>
    </row>
    <row r="1045" spans="1:10" ht="15.75" customHeight="1">
      <c r="A1045" s="24"/>
      <c r="B1045" s="34"/>
      <c r="J1045" s="58"/>
    </row>
    <row r="1046" spans="1:10" ht="15.75" customHeight="1">
      <c r="A1046" s="24"/>
      <c r="B1046" s="34"/>
      <c r="J1046" s="58"/>
    </row>
    <row r="1047" spans="1:10" ht="15.75" customHeight="1">
      <c r="A1047" s="24"/>
      <c r="B1047" s="34"/>
      <c r="J1047" s="58"/>
    </row>
    <row r="1048" spans="1:10" ht="15.75" customHeight="1">
      <c r="A1048" s="24"/>
      <c r="B1048" s="34"/>
      <c r="J1048" s="58"/>
    </row>
    <row r="1049" spans="1:10" ht="15.75" customHeight="1">
      <c r="A1049" s="24"/>
      <c r="B1049" s="34"/>
      <c r="J1049" s="58"/>
    </row>
    <row r="1050" spans="1:10" ht="15.75" customHeight="1">
      <c r="A1050" s="24"/>
      <c r="B1050" s="34"/>
      <c r="J1050" s="58"/>
    </row>
    <row r="1051" spans="1:10" ht="15.75" customHeight="1">
      <c r="A1051" s="24"/>
      <c r="B1051" s="34"/>
      <c r="J1051" s="58"/>
    </row>
    <row r="1052" spans="1:10" ht="15.75" customHeight="1">
      <c r="A1052" s="24"/>
      <c r="B1052" s="34"/>
      <c r="J1052" s="58"/>
    </row>
    <row r="1053" spans="1:10" ht="15.75" customHeight="1">
      <c r="A1053" s="24"/>
      <c r="B1053" s="34"/>
      <c r="J1053" s="58"/>
    </row>
    <row r="1054" spans="1:10" ht="15.75" customHeight="1">
      <c r="A1054" s="24"/>
      <c r="B1054" s="34"/>
      <c r="J1054" s="58"/>
    </row>
    <row r="1055" spans="1:10" ht="15.75" customHeight="1">
      <c r="A1055" s="24"/>
      <c r="B1055" s="34"/>
      <c r="J1055" s="58"/>
    </row>
    <row r="1056" spans="1:10" ht="15.75" customHeight="1">
      <c r="A1056" s="24"/>
      <c r="B1056" s="34"/>
      <c r="J1056" s="58"/>
    </row>
    <row r="1057" spans="1:10" ht="15.75" customHeight="1">
      <c r="A1057" s="24"/>
      <c r="B1057" s="34"/>
      <c r="J1057" s="58"/>
    </row>
    <row r="1058" spans="1:10" ht="15.75" customHeight="1">
      <c r="A1058" s="24"/>
      <c r="B1058" s="34"/>
      <c r="J1058" s="58"/>
    </row>
    <row r="1059" spans="1:10" ht="15.75" customHeight="1">
      <c r="A1059" s="24"/>
      <c r="B1059" s="34"/>
      <c r="J1059" s="58"/>
    </row>
    <row r="1060" spans="1:10" ht="15.75" customHeight="1">
      <c r="A1060" s="24"/>
      <c r="B1060" s="34"/>
      <c r="J1060" s="58"/>
    </row>
    <row r="1061" spans="1:10" ht="15.75" customHeight="1">
      <c r="A1061" s="24"/>
      <c r="B1061" s="34"/>
      <c r="J1061" s="58"/>
    </row>
    <row r="1062" spans="1:10" ht="15.75" customHeight="1">
      <c r="A1062" s="24"/>
      <c r="B1062" s="34"/>
      <c r="J1062" s="58"/>
    </row>
    <row r="1063" spans="1:10" ht="15.75" customHeight="1">
      <c r="A1063" s="24"/>
      <c r="B1063" s="34"/>
      <c r="J1063" s="58"/>
    </row>
    <row r="1064" spans="1:10" ht="15.75" customHeight="1">
      <c r="A1064" s="24"/>
      <c r="B1064" s="34"/>
      <c r="J1064" s="58"/>
    </row>
    <row r="1065" spans="1:10" ht="15.75" customHeight="1">
      <c r="A1065" s="24"/>
      <c r="B1065" s="34"/>
      <c r="J1065" s="58"/>
    </row>
    <row r="1066" spans="1:10" ht="15.75" customHeight="1">
      <c r="A1066" s="24"/>
      <c r="B1066" s="34"/>
      <c r="J1066" s="58"/>
    </row>
    <row r="1067" spans="1:10" ht="15.75" customHeight="1">
      <c r="A1067" s="24"/>
      <c r="B1067" s="34"/>
      <c r="J1067" s="58"/>
    </row>
    <row r="1068" spans="1:10" ht="15.75" customHeight="1">
      <c r="A1068" s="24"/>
      <c r="B1068" s="34"/>
      <c r="J1068" s="58"/>
    </row>
    <row r="1069" spans="1:10" ht="15.75" customHeight="1">
      <c r="A1069" s="24"/>
      <c r="B1069" s="34"/>
      <c r="J1069" s="58"/>
    </row>
    <row r="1070" spans="1:10" ht="15.75" customHeight="1">
      <c r="A1070" s="24"/>
      <c r="B1070" s="34"/>
      <c r="J1070" s="58"/>
    </row>
    <row r="1071" spans="1:10" ht="15.75" customHeight="1">
      <c r="A1071" s="24"/>
      <c r="B1071" s="34"/>
      <c r="J1071" s="58"/>
    </row>
    <row r="1072" spans="1:10" ht="15.75" customHeight="1">
      <c r="A1072" s="24"/>
      <c r="B1072" s="34"/>
      <c r="J1072" s="58"/>
    </row>
    <row r="1073" spans="1:10" ht="15.75" customHeight="1">
      <c r="A1073" s="24"/>
      <c r="B1073" s="34"/>
      <c r="J1073" s="58"/>
    </row>
    <row r="1074" spans="1:10" ht="15.75" customHeight="1">
      <c r="A1074" s="24"/>
      <c r="B1074" s="34"/>
      <c r="J1074" s="58"/>
    </row>
    <row r="1075" spans="1:10" ht="15.75" customHeight="1">
      <c r="A1075" s="24"/>
      <c r="B1075" s="34"/>
      <c r="J1075" s="58"/>
    </row>
    <row r="1076" spans="1:10" ht="15.75" customHeight="1">
      <c r="A1076" s="24"/>
      <c r="B1076" s="34"/>
      <c r="J1076" s="58"/>
    </row>
    <row r="1077" spans="1:10" ht="15.75" customHeight="1">
      <c r="A1077" s="24"/>
      <c r="B1077" s="34"/>
      <c r="J1077" s="58"/>
    </row>
    <row r="1078" spans="1:10" ht="15.75" customHeight="1">
      <c r="A1078" s="24"/>
      <c r="B1078" s="34"/>
      <c r="J1078" s="58"/>
    </row>
    <row r="1079" spans="1:10" ht="15.75" customHeight="1">
      <c r="A1079" s="24"/>
      <c r="B1079" s="34"/>
      <c r="J1079" s="58"/>
    </row>
    <row r="1080" spans="1:10" ht="15.75" customHeight="1">
      <c r="A1080" s="24"/>
      <c r="B1080" s="34"/>
      <c r="J1080" s="58"/>
    </row>
    <row r="1081" spans="1:10" ht="15.75" customHeight="1">
      <c r="A1081" s="24"/>
      <c r="B1081" s="34"/>
      <c r="J1081" s="58"/>
    </row>
    <row r="1082" spans="1:10" ht="15.75" customHeight="1">
      <c r="A1082" s="24"/>
      <c r="B1082" s="34"/>
      <c r="J1082" s="58"/>
    </row>
    <row r="1083" spans="1:10" ht="15.75" customHeight="1">
      <c r="A1083" s="24"/>
      <c r="B1083" s="34"/>
      <c r="J1083" s="58"/>
    </row>
    <row r="1084" spans="1:10" ht="15.75" customHeight="1">
      <c r="A1084" s="24"/>
      <c r="B1084" s="34"/>
      <c r="J1084" s="58"/>
    </row>
    <row r="1085" spans="1:10" ht="15.75" customHeight="1">
      <c r="A1085" s="24"/>
      <c r="B1085" s="34"/>
      <c r="J1085" s="58"/>
    </row>
    <row r="1086" spans="1:10" ht="15.75" customHeight="1">
      <c r="A1086" s="24"/>
      <c r="B1086" s="34"/>
      <c r="J1086" s="58"/>
    </row>
    <row r="1087" spans="1:10" ht="15.75" customHeight="1">
      <c r="A1087" s="24"/>
      <c r="B1087" s="34"/>
      <c r="J1087" s="58"/>
    </row>
    <row r="1088" spans="1:10" ht="15.75" customHeight="1">
      <c r="A1088" s="24"/>
      <c r="B1088" s="34"/>
      <c r="J1088" s="58"/>
    </row>
    <row r="1089" spans="1:10" ht="15.75" customHeight="1">
      <c r="A1089" s="24"/>
      <c r="B1089" s="34"/>
      <c r="J1089" s="58"/>
    </row>
    <row r="1090" spans="1:10" ht="15.75" customHeight="1">
      <c r="A1090" s="24"/>
      <c r="B1090" s="34"/>
      <c r="J1090" s="58"/>
    </row>
    <row r="1091" spans="1:10" ht="15.75" customHeight="1">
      <c r="A1091" s="24"/>
      <c r="B1091" s="34"/>
      <c r="J1091" s="58"/>
    </row>
    <row r="1092" spans="1:10" ht="15.75" customHeight="1">
      <c r="A1092" s="24"/>
      <c r="B1092" s="34"/>
      <c r="J1092" s="58"/>
    </row>
    <row r="1093" spans="1:10" ht="15.75" customHeight="1">
      <c r="A1093" s="24"/>
      <c r="B1093" s="34"/>
      <c r="J1093" s="58"/>
    </row>
    <row r="1094" spans="1:10" ht="15.75" customHeight="1">
      <c r="A1094" s="24"/>
      <c r="B1094" s="34"/>
      <c r="J1094" s="58"/>
    </row>
    <row r="1095" spans="1:10" ht="15.75" customHeight="1">
      <c r="A1095" s="24"/>
      <c r="B1095" s="34"/>
      <c r="J1095" s="58"/>
    </row>
    <row r="1096" spans="1:10" ht="15.75" customHeight="1">
      <c r="A1096" s="24"/>
      <c r="B1096" s="34"/>
      <c r="J1096" s="58"/>
    </row>
    <row r="1097" spans="1:10" ht="15.75" customHeight="1">
      <c r="A1097" s="24"/>
      <c r="B1097" s="34"/>
      <c r="J1097" s="58"/>
    </row>
    <row r="1098" spans="1:10" ht="15.75" customHeight="1">
      <c r="A1098" s="24"/>
      <c r="B1098" s="34"/>
      <c r="J1098" s="58"/>
    </row>
    <row r="1099" spans="1:10" ht="15.75" customHeight="1">
      <c r="A1099" s="24"/>
      <c r="B1099" s="34"/>
      <c r="J1099" s="58"/>
    </row>
    <row r="1100" spans="1:10" ht="15.75" customHeight="1">
      <c r="A1100" s="24"/>
      <c r="B1100" s="34"/>
      <c r="J1100" s="58"/>
    </row>
    <row r="1101" spans="1:10" ht="15.75" customHeight="1">
      <c r="A1101" s="24"/>
      <c r="B1101" s="34"/>
      <c r="J1101" s="58"/>
    </row>
    <row r="1102" spans="1:10" ht="15.75" customHeight="1">
      <c r="A1102" s="24"/>
      <c r="B1102" s="34"/>
      <c r="J1102" s="58"/>
    </row>
    <row r="1103" spans="1:10" ht="15.75" customHeight="1">
      <c r="A1103" s="24"/>
      <c r="B1103" s="34"/>
      <c r="J1103" s="58"/>
    </row>
    <row r="1104" spans="1:10" ht="15.75" customHeight="1">
      <c r="A1104" s="24"/>
      <c r="B1104" s="34"/>
      <c r="J1104" s="58"/>
    </row>
    <row r="1105" spans="1:10" ht="15.75" customHeight="1">
      <c r="A1105" s="24"/>
      <c r="B1105" s="34"/>
      <c r="J1105" s="58"/>
    </row>
    <row r="1106" spans="1:10" ht="15.75" customHeight="1">
      <c r="A1106" s="24"/>
      <c r="B1106" s="34"/>
      <c r="J1106" s="58"/>
    </row>
    <row r="1107" spans="1:10" ht="15.75" customHeight="1">
      <c r="A1107" s="24"/>
      <c r="B1107" s="34"/>
      <c r="J1107" s="58"/>
    </row>
    <row r="1108" spans="1:10" ht="15.75" customHeight="1">
      <c r="A1108" s="24"/>
      <c r="B1108" s="34"/>
      <c r="J1108" s="58"/>
    </row>
    <row r="1109" spans="1:10" ht="15.75" customHeight="1">
      <c r="A1109" s="24"/>
      <c r="B1109" s="34"/>
      <c r="J1109" s="58"/>
    </row>
    <row r="1110" spans="1:10" ht="15.75" customHeight="1">
      <c r="A1110" s="24"/>
      <c r="B1110" s="34"/>
      <c r="J1110" s="58"/>
    </row>
    <row r="1111" spans="1:10" ht="15.75" customHeight="1">
      <c r="A1111" s="24"/>
      <c r="B1111" s="34"/>
      <c r="J1111" s="58"/>
    </row>
    <row r="1112" spans="1:10" ht="15.75" customHeight="1">
      <c r="A1112" s="24"/>
      <c r="B1112" s="34"/>
      <c r="J1112" s="58"/>
    </row>
    <row r="1113" spans="1:10" ht="15.75" customHeight="1">
      <c r="A1113" s="24"/>
      <c r="B1113" s="34"/>
      <c r="J1113" s="58"/>
    </row>
    <row r="1114" spans="1:10" ht="15.75" customHeight="1">
      <c r="A1114" s="24"/>
      <c r="B1114" s="34"/>
      <c r="J1114" s="58"/>
    </row>
    <row r="1115" spans="1:10" ht="15.75" customHeight="1">
      <c r="A1115" s="24"/>
      <c r="B1115" s="34"/>
      <c r="J1115" s="58"/>
    </row>
    <row r="1116" spans="1:10" ht="15.75" customHeight="1">
      <c r="A1116" s="24"/>
      <c r="B1116" s="34"/>
      <c r="J1116" s="58"/>
    </row>
    <row r="1117" spans="1:10" ht="15.75" customHeight="1">
      <c r="A1117" s="24"/>
      <c r="B1117" s="34"/>
      <c r="J1117" s="58"/>
    </row>
    <row r="1118" spans="1:10" ht="15.75" customHeight="1">
      <c r="A1118" s="24"/>
      <c r="B1118" s="34"/>
      <c r="J1118" s="58"/>
    </row>
    <row r="1119" spans="1:10" ht="15.75" customHeight="1">
      <c r="A1119" s="24"/>
      <c r="B1119" s="34"/>
      <c r="J1119" s="58"/>
    </row>
    <row r="1120" spans="1:10" ht="15.75" customHeight="1">
      <c r="A1120" s="24"/>
      <c r="B1120" s="34"/>
      <c r="J1120" s="58"/>
    </row>
    <row r="1121" spans="1:10" ht="15.75" customHeight="1">
      <c r="A1121" s="24"/>
      <c r="B1121" s="34"/>
      <c r="J1121" s="58"/>
    </row>
    <row r="1122" spans="1:10" ht="15.75" customHeight="1">
      <c r="A1122" s="24"/>
      <c r="B1122" s="34"/>
      <c r="J1122" s="58"/>
    </row>
    <row r="1123" spans="1:10" ht="15.75" customHeight="1">
      <c r="A1123" s="24"/>
      <c r="B1123" s="34"/>
      <c r="J1123" s="58"/>
    </row>
    <row r="1124" spans="1:10" ht="15.75" customHeight="1">
      <c r="A1124" s="24"/>
      <c r="B1124" s="34"/>
      <c r="J1124" s="58"/>
    </row>
    <row r="1125" spans="1:10" ht="15.75" customHeight="1">
      <c r="A1125" s="24"/>
      <c r="B1125" s="34"/>
      <c r="J1125" s="58"/>
    </row>
    <row r="1126" spans="1:10" ht="15.75" customHeight="1">
      <c r="A1126" s="24"/>
      <c r="B1126" s="34"/>
      <c r="J1126" s="58"/>
    </row>
    <row r="1127" spans="1:10" ht="15.75" customHeight="1">
      <c r="A1127" s="24"/>
      <c r="B1127" s="34"/>
      <c r="J1127" s="58"/>
    </row>
    <row r="1128" spans="1:10" ht="15.75" customHeight="1">
      <c r="A1128" s="24"/>
      <c r="B1128" s="34"/>
      <c r="J1128" s="58"/>
    </row>
    <row r="1129" spans="1:10" ht="15.75" customHeight="1">
      <c r="A1129" s="24"/>
      <c r="B1129" s="34"/>
      <c r="J1129" s="58"/>
    </row>
    <row r="1130" spans="1:10" ht="15.75" customHeight="1">
      <c r="A1130" s="24"/>
      <c r="B1130" s="34"/>
      <c r="J1130" s="58"/>
    </row>
    <row r="1131" spans="1:10" ht="15.75" customHeight="1">
      <c r="A1131" s="24"/>
      <c r="B1131" s="34"/>
      <c r="J1131" s="58"/>
    </row>
    <row r="1132" spans="1:10" ht="15.75" customHeight="1">
      <c r="A1132" s="24"/>
      <c r="B1132" s="34"/>
      <c r="J1132" s="58"/>
    </row>
    <row r="1133" spans="1:10" ht="15.75" customHeight="1">
      <c r="A1133" s="24"/>
      <c r="B1133" s="34"/>
      <c r="J1133" s="58"/>
    </row>
    <row r="1134" spans="1:10" ht="15.75" customHeight="1">
      <c r="A1134" s="24"/>
      <c r="B1134" s="34"/>
      <c r="J1134" s="58"/>
    </row>
    <row r="1135" spans="1:10" ht="15.75" customHeight="1">
      <c r="A1135" s="24"/>
      <c r="B1135" s="34"/>
      <c r="J1135" s="58"/>
    </row>
    <row r="1136" spans="1:10" ht="15.75" customHeight="1">
      <c r="A1136" s="24"/>
      <c r="B1136" s="34"/>
      <c r="J1136" s="58"/>
    </row>
    <row r="1137" spans="1:10" ht="15.75" customHeight="1">
      <c r="A1137" s="24"/>
      <c r="B1137" s="34"/>
      <c r="J1137" s="58"/>
    </row>
    <row r="1138" spans="1:10" ht="15.75" customHeight="1">
      <c r="A1138" s="24"/>
      <c r="B1138" s="34"/>
      <c r="J1138" s="58"/>
    </row>
    <row r="1139" spans="1:10" ht="15.75" customHeight="1">
      <c r="A1139" s="24"/>
      <c r="B1139" s="34"/>
      <c r="J1139" s="58"/>
    </row>
    <row r="1140" spans="1:10" ht="15.75" customHeight="1">
      <c r="A1140" s="24"/>
      <c r="B1140" s="34"/>
      <c r="J1140" s="58"/>
    </row>
    <row r="1141" spans="1:10" ht="15.75" customHeight="1">
      <c r="A1141" s="24"/>
      <c r="B1141" s="34"/>
      <c r="J1141" s="58"/>
    </row>
    <row r="1142" spans="1:10" ht="15.75" customHeight="1">
      <c r="A1142" s="24"/>
      <c r="B1142" s="34"/>
      <c r="J1142" s="58"/>
    </row>
    <row r="1143" spans="1:10" ht="15.75" customHeight="1">
      <c r="A1143" s="24"/>
      <c r="B1143" s="34"/>
      <c r="J1143" s="58"/>
    </row>
    <row r="1144" spans="1:10" ht="15.75" customHeight="1">
      <c r="A1144" s="24"/>
      <c r="B1144" s="34"/>
      <c r="J1144" s="58"/>
    </row>
    <row r="1145" spans="1:10" ht="15.75" customHeight="1">
      <c r="A1145" s="24"/>
      <c r="B1145" s="34"/>
      <c r="J1145" s="58"/>
    </row>
    <row r="1146" spans="1:10" ht="15.75" customHeight="1">
      <c r="A1146" s="24"/>
      <c r="B1146" s="34"/>
      <c r="J1146" s="58"/>
    </row>
    <row r="1147" spans="1:10" ht="15.75" customHeight="1">
      <c r="A1147" s="24"/>
      <c r="B1147" s="34"/>
      <c r="J1147" s="58"/>
    </row>
    <row r="1148" spans="1:10" ht="15.75" customHeight="1">
      <c r="A1148" s="24"/>
      <c r="B1148" s="34"/>
      <c r="J1148" s="58"/>
    </row>
    <row r="1149" spans="1:10" ht="15.75" customHeight="1">
      <c r="A1149" s="24"/>
      <c r="B1149" s="34"/>
      <c r="J1149" s="58"/>
    </row>
    <row r="1150" spans="1:10" ht="15.75" customHeight="1">
      <c r="A1150" s="24"/>
      <c r="B1150" s="34"/>
      <c r="J1150" s="58"/>
    </row>
    <row r="1151" spans="1:10" ht="15.75" customHeight="1">
      <c r="A1151" s="24"/>
      <c r="B1151" s="34"/>
      <c r="J1151" s="58"/>
    </row>
    <row r="1152" spans="1:10" ht="15.75" customHeight="1">
      <c r="A1152" s="24"/>
      <c r="B1152" s="34"/>
      <c r="J1152" s="58"/>
    </row>
    <row r="1153" spans="1:10" ht="15.75" customHeight="1">
      <c r="A1153" s="24"/>
      <c r="B1153" s="34"/>
      <c r="J1153" s="58"/>
    </row>
    <row r="1154" spans="1:10" ht="15.75" customHeight="1">
      <c r="A1154" s="24"/>
      <c r="B1154" s="34"/>
      <c r="J1154" s="58"/>
    </row>
    <row r="1155" spans="1:10" ht="15" customHeight="1">
      <c r="A1155" s="24"/>
      <c r="B1155" s="34"/>
      <c r="J1155" s="58"/>
    </row>
    <row r="1156" spans="1:10" ht="15" customHeight="1">
      <c r="A1156" s="24"/>
      <c r="B1156" s="34"/>
      <c r="J1156" s="58"/>
    </row>
    <row r="1157" spans="1:10" ht="15" customHeight="1">
      <c r="A1157" s="24"/>
      <c r="B1157" s="34"/>
      <c r="J1157" s="58"/>
    </row>
    <row r="1158" spans="1:10" ht="15" customHeight="1">
      <c r="A1158" s="24"/>
      <c r="B1158" s="34"/>
      <c r="J1158" s="58"/>
    </row>
    <row r="1159" spans="1:10" ht="15" customHeight="1">
      <c r="A1159" s="24"/>
      <c r="B1159" s="34"/>
      <c r="J1159" s="58"/>
    </row>
    <row r="1160" spans="1:10" ht="15" customHeight="1">
      <c r="A1160" s="24"/>
      <c r="B1160" s="34"/>
      <c r="J1160" s="58"/>
    </row>
    <row r="1161" spans="1:10" ht="15" customHeight="1">
      <c r="A1161" s="24"/>
      <c r="B1161" s="34"/>
      <c r="J1161" s="58"/>
    </row>
    <row r="1162" spans="1:10" ht="15" customHeight="1">
      <c r="A1162" s="24"/>
      <c r="B1162" s="34"/>
      <c r="J1162" s="58"/>
    </row>
    <row r="1163" spans="1:10" ht="15" customHeight="1">
      <c r="A1163" s="24"/>
      <c r="B1163" s="34"/>
      <c r="J1163" s="58"/>
    </row>
    <row r="1164" spans="1:10" ht="15" customHeight="1">
      <c r="A1164" s="24"/>
      <c r="B1164" s="34"/>
      <c r="J1164" s="58"/>
    </row>
    <row r="1165" spans="1:10" ht="15" customHeight="1">
      <c r="A1165" s="24"/>
      <c r="B1165" s="34"/>
      <c r="J1165" s="58"/>
    </row>
    <row r="1166" spans="1:10" ht="15" customHeight="1">
      <c r="A1166" s="24"/>
      <c r="B1166" s="34"/>
      <c r="J1166" s="58"/>
    </row>
    <row r="1167" spans="1:10" ht="15" customHeight="1">
      <c r="A1167" s="24"/>
      <c r="B1167" s="34"/>
      <c r="J1167" s="58"/>
    </row>
    <row r="1168" spans="1:10" ht="15" customHeight="1">
      <c r="A1168" s="24"/>
      <c r="B1168" s="34"/>
      <c r="J1168" s="58"/>
    </row>
    <row r="1169" spans="1:10" ht="15" customHeight="1">
      <c r="A1169" s="24"/>
      <c r="B1169" s="34"/>
      <c r="J1169" s="58"/>
    </row>
    <row r="1170" spans="1:10" ht="15" customHeight="1">
      <c r="A1170" s="24"/>
      <c r="B1170" s="34"/>
      <c r="J1170" s="58"/>
    </row>
    <row r="1171" spans="1:10" ht="15" customHeight="1">
      <c r="A1171" s="24"/>
      <c r="B1171" s="34"/>
      <c r="J1171" s="58"/>
    </row>
    <row r="1172" spans="1:10" ht="15" customHeight="1">
      <c r="A1172" s="24"/>
      <c r="B1172" s="34"/>
      <c r="J1172" s="58"/>
    </row>
    <row r="1173" spans="1:10" ht="15" customHeight="1">
      <c r="A1173" s="24"/>
      <c r="B1173" s="34"/>
      <c r="J1173" s="58"/>
    </row>
    <row r="1174" spans="1:10" ht="15" customHeight="1">
      <c r="A1174" s="24"/>
      <c r="B1174" s="34"/>
      <c r="J1174" s="58"/>
    </row>
    <row r="1175" spans="1:10" ht="15" customHeight="1">
      <c r="A1175" s="24"/>
      <c r="B1175" s="34"/>
      <c r="J1175" s="58"/>
    </row>
    <row r="1176" spans="1:10" ht="15" customHeight="1">
      <c r="A1176" s="24"/>
      <c r="B1176" s="34"/>
      <c r="J1176" s="58"/>
    </row>
    <row r="1177" spans="1:10" ht="15" customHeight="1">
      <c r="A1177" s="24"/>
      <c r="B1177" s="34"/>
      <c r="J1177" s="58"/>
    </row>
    <row r="1178" spans="1:10" ht="15" customHeight="1">
      <c r="A1178" s="24"/>
      <c r="B1178" s="34"/>
      <c r="J1178" s="58"/>
    </row>
    <row r="1179" spans="1:10" ht="15" customHeight="1">
      <c r="A1179" s="24"/>
      <c r="B1179" s="34"/>
      <c r="J1179" s="58"/>
    </row>
    <row r="1180" spans="1:10" ht="15" customHeight="1">
      <c r="A1180" s="24"/>
      <c r="B1180" s="34"/>
      <c r="J1180" s="58"/>
    </row>
    <row r="1181" spans="1:10" ht="15" customHeight="1">
      <c r="A1181" s="24"/>
      <c r="B1181" s="34"/>
      <c r="J1181" s="58"/>
    </row>
    <row r="1182" spans="1:10" ht="15" customHeight="1">
      <c r="A1182" s="24"/>
      <c r="B1182" s="34"/>
      <c r="J1182" s="58"/>
    </row>
    <row r="1183" spans="1:10" ht="15" customHeight="1">
      <c r="A1183" s="24"/>
      <c r="B1183" s="34"/>
      <c r="J1183" s="58"/>
    </row>
    <row r="1184" spans="1:10" ht="15" customHeight="1">
      <c r="A1184" s="24"/>
      <c r="B1184" s="34"/>
      <c r="J1184" s="58"/>
    </row>
    <row r="1185" spans="1:10" ht="15" customHeight="1">
      <c r="A1185" s="24"/>
      <c r="B1185" s="34"/>
      <c r="J1185" s="58"/>
    </row>
    <row r="1186" spans="1:10" ht="15" customHeight="1">
      <c r="A1186" s="24"/>
      <c r="B1186" s="34"/>
      <c r="J1186" s="58"/>
    </row>
    <row r="1187" spans="1:10" ht="15" customHeight="1">
      <c r="A1187" s="24"/>
      <c r="B1187" s="34"/>
      <c r="J1187" s="58"/>
    </row>
    <row r="1188" spans="1:10" ht="15" customHeight="1">
      <c r="A1188" s="24"/>
      <c r="B1188" s="34"/>
      <c r="J1188" s="58"/>
    </row>
    <row r="1189" spans="1:10" ht="15" customHeight="1">
      <c r="A1189" s="24"/>
      <c r="B1189" s="34"/>
      <c r="J1189" s="58"/>
    </row>
    <row r="1190" spans="1:10" ht="15" customHeight="1">
      <c r="A1190" s="24"/>
      <c r="B1190" s="34"/>
      <c r="J1190" s="58"/>
    </row>
    <row r="1191" spans="1:10" ht="15" customHeight="1">
      <c r="A1191" s="24"/>
      <c r="B1191" s="34"/>
      <c r="J1191" s="58"/>
    </row>
    <row r="1192" spans="1:10" ht="15" customHeight="1">
      <c r="A1192" s="24"/>
      <c r="B1192" s="34"/>
      <c r="J1192" s="58"/>
    </row>
    <row r="1193" spans="1:10" ht="15" customHeight="1">
      <c r="A1193" s="24"/>
      <c r="B1193" s="34"/>
      <c r="J1193" s="58"/>
    </row>
    <row r="1194" spans="1:10" ht="15" customHeight="1">
      <c r="A1194" s="24"/>
      <c r="B1194" s="34"/>
      <c r="J1194" s="58"/>
    </row>
    <row r="1195" spans="1:10" ht="15" customHeight="1">
      <c r="A1195" s="24"/>
      <c r="B1195" s="34"/>
      <c r="J1195" s="58"/>
    </row>
    <row r="1196" spans="1:10" ht="15" customHeight="1">
      <c r="A1196" s="24"/>
      <c r="B1196" s="34"/>
      <c r="J1196" s="58"/>
    </row>
    <row r="1197" spans="1:10" ht="15" customHeight="1">
      <c r="A1197" s="24"/>
      <c r="B1197" s="34"/>
      <c r="J1197" s="58"/>
    </row>
    <row r="1198" spans="1:10" ht="15" customHeight="1">
      <c r="A1198" s="24"/>
      <c r="B1198" s="34"/>
      <c r="J1198" s="58"/>
    </row>
    <row r="1199" spans="1:10" ht="15" customHeight="1">
      <c r="A1199" s="24"/>
      <c r="B1199" s="34"/>
      <c r="J1199" s="58"/>
    </row>
    <row r="1200" spans="1:10" ht="15" customHeight="1">
      <c r="A1200" s="24"/>
      <c r="B1200" s="34"/>
      <c r="J1200" s="58"/>
    </row>
    <row r="1201" spans="1:10" ht="15" customHeight="1">
      <c r="A1201" s="24"/>
      <c r="B1201" s="34"/>
      <c r="J1201" s="58"/>
    </row>
    <row r="1202" spans="1:10" ht="15" customHeight="1">
      <c r="A1202" s="24"/>
      <c r="B1202" s="34"/>
      <c r="J1202" s="58"/>
    </row>
    <row r="1203" spans="1:10" ht="15" customHeight="1">
      <c r="A1203" s="24"/>
      <c r="B1203" s="34"/>
      <c r="J1203" s="58"/>
    </row>
    <row r="1204" spans="1:10" ht="15" customHeight="1">
      <c r="A1204" s="24"/>
      <c r="B1204" s="34"/>
      <c r="J1204" s="58"/>
    </row>
    <row r="1205" spans="1:10" ht="15" customHeight="1">
      <c r="A1205" s="24"/>
      <c r="B1205" s="34"/>
      <c r="J1205" s="58"/>
    </row>
    <row r="1206" spans="1:10" ht="15" customHeight="1">
      <c r="A1206" s="24"/>
      <c r="B1206" s="34"/>
      <c r="J1206" s="58"/>
    </row>
    <row r="1207" spans="1:10" ht="15" customHeight="1">
      <c r="A1207" s="24"/>
      <c r="B1207" s="34"/>
      <c r="J1207" s="58"/>
    </row>
    <row r="1208" spans="1:10" ht="15" customHeight="1">
      <c r="A1208" s="24"/>
      <c r="B1208" s="34"/>
      <c r="J1208" s="58"/>
    </row>
    <row r="1209" spans="1:10" ht="15" customHeight="1">
      <c r="A1209" s="24"/>
      <c r="B1209" s="34"/>
      <c r="J1209" s="58"/>
    </row>
    <row r="1210" spans="1:10" ht="15" customHeight="1">
      <c r="A1210" s="24"/>
      <c r="B1210" s="34"/>
      <c r="J1210" s="58"/>
    </row>
    <row r="1211" spans="1:10" ht="15" customHeight="1">
      <c r="A1211" s="24"/>
      <c r="B1211" s="34"/>
      <c r="J1211" s="58"/>
    </row>
    <row r="1212" spans="1:10" ht="15" customHeight="1">
      <c r="A1212" s="24"/>
      <c r="B1212" s="34"/>
      <c r="J1212" s="58"/>
    </row>
    <row r="1213" spans="1:10" ht="15" customHeight="1">
      <c r="A1213" s="24"/>
      <c r="B1213" s="34"/>
      <c r="J1213" s="58"/>
    </row>
    <row r="1214" spans="1:10" ht="15" customHeight="1">
      <c r="A1214" s="24"/>
      <c r="B1214" s="34"/>
      <c r="J1214" s="58"/>
    </row>
    <row r="1215" spans="1:10" ht="15" customHeight="1">
      <c r="A1215" s="24"/>
      <c r="B1215" s="34"/>
      <c r="J1215" s="58"/>
    </row>
    <row r="1216" spans="1:10" ht="15" customHeight="1">
      <c r="A1216" s="24"/>
      <c r="B1216" s="34"/>
      <c r="J1216" s="58"/>
    </row>
    <row r="1217" spans="1:10" ht="15" customHeight="1">
      <c r="A1217" s="24"/>
      <c r="B1217" s="34"/>
      <c r="J1217" s="58"/>
    </row>
    <row r="1218" spans="1:10" ht="15" customHeight="1">
      <c r="A1218" s="24"/>
      <c r="B1218" s="34"/>
      <c r="J1218" s="58"/>
    </row>
    <row r="1219" spans="1:10" ht="15" customHeight="1">
      <c r="A1219" s="24"/>
      <c r="B1219" s="34"/>
      <c r="J1219" s="58"/>
    </row>
    <row r="1220" spans="1:10" ht="15" customHeight="1">
      <c r="A1220" s="24"/>
      <c r="B1220" s="34"/>
      <c r="J1220" s="58"/>
    </row>
    <row r="1221" spans="1:10" ht="15" customHeight="1">
      <c r="A1221" s="24"/>
      <c r="B1221" s="34"/>
      <c r="J1221" s="58"/>
    </row>
    <row r="1222" spans="1:10" ht="15" customHeight="1">
      <c r="A1222" s="24"/>
      <c r="B1222" s="34"/>
      <c r="J1222" s="58"/>
    </row>
    <row r="1223" spans="1:10" ht="15" customHeight="1">
      <c r="A1223" s="24"/>
      <c r="B1223" s="34"/>
      <c r="J1223" s="58"/>
    </row>
    <row r="1224" spans="1:10" ht="15" customHeight="1">
      <c r="A1224" s="24"/>
      <c r="B1224" s="34"/>
      <c r="J1224" s="58"/>
    </row>
    <row r="1225" spans="1:10" ht="15" customHeight="1">
      <c r="A1225" s="24"/>
      <c r="B1225" s="34"/>
      <c r="J1225" s="58"/>
    </row>
    <row r="1226" spans="1:10" ht="15" customHeight="1">
      <c r="A1226" s="24"/>
      <c r="B1226" s="34"/>
      <c r="J1226" s="58"/>
    </row>
    <row r="1227" spans="1:10" ht="15" customHeight="1">
      <c r="A1227" s="24"/>
      <c r="B1227" s="34"/>
      <c r="J1227" s="58"/>
    </row>
    <row r="1228" spans="1:10" ht="15" customHeight="1">
      <c r="A1228" s="24"/>
      <c r="B1228" s="34"/>
      <c r="J1228" s="58"/>
    </row>
    <row r="1229" spans="1:10" ht="15" customHeight="1">
      <c r="A1229" s="24"/>
      <c r="B1229" s="34"/>
      <c r="J1229" s="58"/>
    </row>
    <row r="1230" spans="1:10" ht="15" customHeight="1">
      <c r="A1230" s="24"/>
      <c r="B1230" s="34"/>
      <c r="J1230" s="58"/>
    </row>
    <row r="1231" spans="1:10" ht="15" customHeight="1">
      <c r="A1231" s="24"/>
      <c r="B1231" s="34"/>
      <c r="J1231" s="58"/>
    </row>
    <row r="1232" spans="1:10" ht="15" customHeight="1">
      <c r="A1232" s="24"/>
      <c r="B1232" s="34"/>
      <c r="J1232" s="58"/>
    </row>
    <row r="1233" spans="1:10" ht="15" customHeight="1">
      <c r="A1233" s="24"/>
      <c r="B1233" s="34"/>
      <c r="J1233" s="58"/>
    </row>
    <row r="1234" spans="1:10" ht="15" customHeight="1">
      <c r="A1234" s="24"/>
      <c r="B1234" s="34"/>
      <c r="J1234" s="58"/>
    </row>
    <row r="1235" spans="1:10" ht="15" customHeight="1">
      <c r="A1235" s="24"/>
      <c r="B1235" s="34"/>
      <c r="J1235" s="58"/>
    </row>
  </sheetData>
  <mergeCells count="97">
    <mergeCell ref="A6:J8"/>
    <mergeCell ref="A9:J9"/>
    <mergeCell ref="A10:J10"/>
    <mergeCell ref="A19:H19"/>
    <mergeCell ref="A1:J1"/>
    <mergeCell ref="A2:J2"/>
    <mergeCell ref="A3:C3"/>
    <mergeCell ref="D3:J3"/>
    <mergeCell ref="A5:J5"/>
    <mergeCell ref="A4:J4"/>
    <mergeCell ref="A43:H43"/>
    <mergeCell ref="A44:J44"/>
    <mergeCell ref="A50:H50"/>
    <mergeCell ref="A51:J51"/>
    <mergeCell ref="A20:J20"/>
    <mergeCell ref="A30:H30"/>
    <mergeCell ref="A31:J31"/>
    <mergeCell ref="A32:J32"/>
    <mergeCell ref="A57:H57"/>
    <mergeCell ref="A58:H58"/>
    <mergeCell ref="A59:J59"/>
    <mergeCell ref="A60:J60"/>
    <mergeCell ref="A68:A76"/>
    <mergeCell ref="B68:B76"/>
    <mergeCell ref="A79:H79"/>
    <mergeCell ref="A80:J80"/>
    <mergeCell ref="A87:A90"/>
    <mergeCell ref="B87:B90"/>
    <mergeCell ref="A92:H92"/>
    <mergeCell ref="A93:J93"/>
    <mergeCell ref="A99:A103"/>
    <mergeCell ref="B99:B103"/>
    <mergeCell ref="B108:B111"/>
    <mergeCell ref="A110:A111"/>
    <mergeCell ref="A135:H135"/>
    <mergeCell ref="A136:J136"/>
    <mergeCell ref="A144:H144"/>
    <mergeCell ref="A145:J145"/>
    <mergeCell ref="A112:H112"/>
    <mergeCell ref="A113:J113"/>
    <mergeCell ref="A125:H125"/>
    <mergeCell ref="A126:J126"/>
    <mergeCell ref="A152:H152"/>
    <mergeCell ref="A153:H153"/>
    <mergeCell ref="A154:J154"/>
    <mergeCell ref="A155:J155"/>
    <mergeCell ref="A165:A168"/>
    <mergeCell ref="B165:B168"/>
    <mergeCell ref="C165:C168"/>
    <mergeCell ref="D165:D168"/>
    <mergeCell ref="E165:E168"/>
    <mergeCell ref="A172:J172"/>
    <mergeCell ref="F165:F168"/>
    <mergeCell ref="G165:G168"/>
    <mergeCell ref="H165:H168"/>
    <mergeCell ref="I165:I168"/>
    <mergeCell ref="J165:J168"/>
    <mergeCell ref="A192:J192"/>
    <mergeCell ref="A201:H201"/>
    <mergeCell ref="A202:J202"/>
    <mergeCell ref="A216:H216"/>
    <mergeCell ref="A175:H175"/>
    <mergeCell ref="A176:J176"/>
    <mergeCell ref="A189:H189"/>
    <mergeCell ref="A190:H190"/>
    <mergeCell ref="A191:J191"/>
    <mergeCell ref="A232:H232"/>
    <mergeCell ref="A233:J233"/>
    <mergeCell ref="A241:H241"/>
    <mergeCell ref="A242:J242"/>
    <mergeCell ref="A217:J218"/>
    <mergeCell ref="A222:A225"/>
    <mergeCell ref="B222:B225"/>
    <mergeCell ref="A227:A229"/>
    <mergeCell ref="B227:B229"/>
    <mergeCell ref="A267:J267"/>
    <mergeCell ref="A275:H275"/>
    <mergeCell ref="A276:J276"/>
    <mergeCell ref="A288:H288"/>
    <mergeCell ref="A252:H252"/>
    <mergeCell ref="A253:J253"/>
    <mergeCell ref="B261:B264"/>
    <mergeCell ref="A266:H266"/>
    <mergeCell ref="A337:J337"/>
    <mergeCell ref="A340:H340"/>
    <mergeCell ref="A331:H331"/>
    <mergeCell ref="A332:J332"/>
    <mergeCell ref="B334:B335"/>
    <mergeCell ref="A336:H336"/>
    <mergeCell ref="A311:H311"/>
    <mergeCell ref="A312:J312"/>
    <mergeCell ref="A313:J313"/>
    <mergeCell ref="A330:H330"/>
    <mergeCell ref="A289:J289"/>
    <mergeCell ref="A300:H300"/>
    <mergeCell ref="A301:J301"/>
    <mergeCell ref="A310:H310"/>
  </mergeCells>
  <hyperlinks>
    <hyperlink ref="K200" r:id="rId1" display="PROGRAMA CURSO" xr:uid="{00000000-0004-0000-0300-000000000000}"/>
    <hyperlink ref="K226" r:id="rId2" xr:uid="{00000000-0004-0000-0300-000001000000}"/>
    <hyperlink ref="K251" r:id="rId3" xr:uid="{00000000-0004-0000-0300-000002000000}"/>
    <hyperlink ref="K265" r:id="rId4" xr:uid="{00000000-0004-0000-0300-000003000000}"/>
    <hyperlink ref="K274" r:id="rId5" xr:uid="{00000000-0004-0000-0300-000004000000}"/>
    <hyperlink ref="K240" r:id="rId6" xr:uid="{00000000-0004-0000-0300-000005000000}"/>
    <hyperlink ref="K307" r:id="rId7" xr:uid="{00000000-0004-0000-0300-000006000000}"/>
  </hyperlinks>
  <pageMargins left="0.7" right="0.7" top="0.75" bottom="0.75" header="0.3" footer="0.3"/>
  <drawing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1237"/>
  <sheetViews>
    <sheetView topLeftCell="A19" zoomScale="80" zoomScaleNormal="80" workbookViewId="0">
      <selection activeCell="E24" sqref="E24"/>
    </sheetView>
  </sheetViews>
  <sheetFormatPr baseColWidth="10" defaultColWidth="12.09765625" defaultRowHeight="15" customHeight="1"/>
  <cols>
    <col min="1" max="1" width="8.09765625" style="24" customWidth="1"/>
    <col min="2" max="2" width="20" style="24" customWidth="1"/>
    <col min="3" max="3" width="59.69921875" style="24" customWidth="1"/>
    <col min="4" max="4" width="18.69921875" style="521" hidden="1" customWidth="1"/>
    <col min="5" max="5" width="7.09765625" style="24" customWidth="1"/>
    <col min="6" max="6" width="11.09765625" style="24" customWidth="1"/>
    <col min="7" max="7" width="9.69921875" style="24" customWidth="1"/>
    <col min="8" max="8" width="19" style="521" customWidth="1"/>
    <col min="9" max="9" width="21.09765625" style="521" customWidth="1"/>
    <col min="10" max="10" width="24.09765625" style="277" customWidth="1"/>
    <col min="11" max="11" width="20.09765625" style="277" hidden="1" customWidth="1"/>
    <col min="12" max="12" width="13.09765625" style="24" hidden="1" customWidth="1"/>
    <col min="13" max="13" width="49.09765625" style="24" hidden="1" customWidth="1"/>
    <col min="14" max="14" width="30" style="24" hidden="1" customWidth="1"/>
    <col min="15" max="19" width="12.09765625" style="24" hidden="1" customWidth="1"/>
    <col min="20" max="20" width="27.09765625" style="24" customWidth="1"/>
    <col min="21" max="16384" width="12.09765625" style="24"/>
  </cols>
  <sheetData>
    <row r="1" spans="1:19" ht="55.5" hidden="1" customHeight="1">
      <c r="A1" s="692" t="s">
        <v>0</v>
      </c>
      <c r="B1" s="693"/>
      <c r="C1" s="693"/>
      <c r="D1" s="693"/>
      <c r="E1" s="693"/>
      <c r="F1" s="693"/>
      <c r="G1" s="693"/>
      <c r="H1" s="693"/>
      <c r="I1" s="693"/>
      <c r="J1" s="694"/>
      <c r="K1" s="492" t="e">
        <f>K2-K24</f>
        <v>#VALUE!</v>
      </c>
    </row>
    <row r="2" spans="1:19" ht="70.5" hidden="1" customHeight="1">
      <c r="A2" s="695" t="s">
        <v>1</v>
      </c>
      <c r="B2" s="696"/>
      <c r="C2" s="696"/>
      <c r="D2" s="696"/>
      <c r="E2" s="696"/>
      <c r="F2" s="696"/>
      <c r="G2" s="696"/>
      <c r="H2" s="696"/>
      <c r="I2" s="696"/>
      <c r="J2" s="697"/>
      <c r="K2" s="492" t="e">
        <f>(K3-K11)</f>
        <v>#VALUE!</v>
      </c>
    </row>
    <row r="3" spans="1:19" ht="27.75" hidden="1" customHeight="1">
      <c r="A3" s="698" t="s">
        <v>2</v>
      </c>
      <c r="B3" s="696"/>
      <c r="C3" s="697"/>
      <c r="D3" s="699">
        <v>2450000000</v>
      </c>
      <c r="E3" s="700"/>
      <c r="F3" s="700"/>
      <c r="G3" s="700"/>
      <c r="H3" s="700"/>
      <c r="I3" s="700"/>
      <c r="J3" s="701"/>
      <c r="K3" s="493">
        <v>1450000000</v>
      </c>
    </row>
    <row r="4" spans="1:19" ht="27.75" customHeight="1">
      <c r="A4" s="866" t="s">
        <v>518</v>
      </c>
      <c r="B4" s="867"/>
      <c r="C4" s="867"/>
      <c r="D4" s="867"/>
      <c r="E4" s="867"/>
      <c r="F4" s="867"/>
      <c r="G4" s="867"/>
      <c r="H4" s="867"/>
      <c r="I4" s="867"/>
      <c r="J4" s="867"/>
      <c r="K4" s="537"/>
      <c r="L4" s="537"/>
      <c r="M4" s="537"/>
      <c r="N4" s="537"/>
      <c r="O4" s="537"/>
      <c r="P4" s="537"/>
      <c r="Q4" s="537"/>
      <c r="R4" s="537"/>
      <c r="S4" s="537"/>
    </row>
    <row r="5" spans="1:19" ht="48.75" customHeight="1">
      <c r="A5" s="538" t="s">
        <v>3</v>
      </c>
      <c r="B5" s="539"/>
      <c r="C5" s="539"/>
      <c r="D5" s="539"/>
      <c r="E5" s="539"/>
      <c r="F5" s="539"/>
      <c r="G5" s="539"/>
      <c r="H5" s="539"/>
      <c r="I5" s="539"/>
      <c r="J5" s="539"/>
      <c r="K5" s="539"/>
      <c r="L5" s="539"/>
      <c r="M5" s="539"/>
      <c r="N5" s="539"/>
      <c r="O5" s="539"/>
      <c r="P5" s="539"/>
      <c r="Q5" s="539"/>
      <c r="R5" s="539"/>
      <c r="S5" s="539"/>
    </row>
    <row r="6" spans="1:19" ht="15" customHeight="1">
      <c r="A6" s="865"/>
      <c r="B6" s="635"/>
      <c r="C6" s="635"/>
      <c r="D6" s="635"/>
      <c r="E6" s="635"/>
      <c r="F6" s="635"/>
      <c r="G6" s="635"/>
      <c r="H6" s="635"/>
      <c r="I6" s="635"/>
      <c r="J6" s="635"/>
      <c r="K6" s="635"/>
      <c r="L6" s="635"/>
      <c r="M6" s="635"/>
      <c r="N6" s="635"/>
      <c r="O6" s="635"/>
      <c r="P6" s="635"/>
      <c r="Q6" s="635"/>
      <c r="R6" s="635"/>
      <c r="S6" s="635"/>
    </row>
    <row r="7" spans="1:19" ht="15" customHeight="1">
      <c r="A7" s="865"/>
      <c r="B7" s="635"/>
      <c r="C7" s="635"/>
      <c r="D7" s="635"/>
      <c r="E7" s="635"/>
      <c r="F7" s="635"/>
      <c r="G7" s="635"/>
      <c r="H7" s="635"/>
      <c r="I7" s="635"/>
      <c r="J7" s="635"/>
      <c r="K7" s="635"/>
      <c r="L7" s="635"/>
      <c r="M7" s="635"/>
      <c r="N7" s="635"/>
      <c r="O7" s="635"/>
      <c r="P7" s="635"/>
      <c r="Q7" s="635"/>
      <c r="R7" s="635"/>
      <c r="S7" s="635"/>
    </row>
    <row r="8" spans="1:19" ht="15" customHeight="1">
      <c r="A8" s="865"/>
      <c r="B8" s="635"/>
      <c r="C8" s="635"/>
      <c r="D8" s="635"/>
      <c r="E8" s="635"/>
      <c r="F8" s="635"/>
      <c r="G8" s="635"/>
      <c r="H8" s="635"/>
      <c r="I8" s="635"/>
      <c r="J8" s="635"/>
      <c r="K8" s="635"/>
      <c r="L8" s="635"/>
      <c r="M8" s="635"/>
      <c r="N8" s="635"/>
      <c r="O8" s="635"/>
      <c r="P8" s="635"/>
      <c r="Q8" s="635"/>
      <c r="R8" s="635"/>
      <c r="S8" s="635"/>
    </row>
    <row r="9" spans="1:19" ht="33.75" customHeight="1">
      <c r="A9" s="706" t="s">
        <v>4</v>
      </c>
      <c r="B9" s="707"/>
      <c r="C9" s="707"/>
      <c r="D9" s="707"/>
      <c r="E9" s="707"/>
      <c r="F9" s="707"/>
      <c r="G9" s="707"/>
      <c r="H9" s="707"/>
      <c r="I9" s="707"/>
      <c r="J9" s="708"/>
    </row>
    <row r="10" spans="1:19" ht="33.75" customHeight="1">
      <c r="A10" s="732" t="s">
        <v>516</v>
      </c>
      <c r="B10" s="733"/>
      <c r="C10" s="733"/>
      <c r="D10" s="733"/>
      <c r="E10" s="733"/>
      <c r="F10" s="733"/>
      <c r="G10" s="733"/>
      <c r="H10" s="733"/>
      <c r="I10" s="733"/>
      <c r="J10" s="734"/>
      <c r="K10" s="494"/>
      <c r="L10" s="495"/>
      <c r="M10" s="495"/>
      <c r="N10" s="495"/>
      <c r="O10" s="495"/>
      <c r="P10" s="495"/>
      <c r="Q10" s="495"/>
      <c r="R10" s="495"/>
      <c r="S10" s="495"/>
    </row>
    <row r="11" spans="1:19" ht="44.25" customHeight="1">
      <c r="A11" s="102" t="s">
        <v>7</v>
      </c>
      <c r="B11" s="103" t="s">
        <v>8</v>
      </c>
      <c r="C11" s="103" t="s">
        <v>9</v>
      </c>
      <c r="D11" s="351" t="s">
        <v>10</v>
      </c>
      <c r="E11" s="103" t="s">
        <v>11</v>
      </c>
      <c r="F11" s="103" t="s">
        <v>12</v>
      </c>
      <c r="G11" s="102" t="s">
        <v>13</v>
      </c>
      <c r="H11" s="339" t="s">
        <v>14</v>
      </c>
      <c r="I11" s="308" t="s">
        <v>15</v>
      </c>
      <c r="J11" s="104" t="s">
        <v>16</v>
      </c>
      <c r="K11" s="61" t="s">
        <v>17</v>
      </c>
      <c r="L11" s="496" t="s">
        <v>18</v>
      </c>
    </row>
    <row r="12" spans="1:19" ht="188.1" customHeight="1">
      <c r="A12" s="81">
        <v>1</v>
      </c>
      <c r="B12" s="18" t="s">
        <v>25</v>
      </c>
      <c r="C12" s="367" t="s">
        <v>26</v>
      </c>
      <c r="D12" s="352" t="s">
        <v>27</v>
      </c>
      <c r="E12" s="18">
        <v>2</v>
      </c>
      <c r="F12" s="36">
        <v>10</v>
      </c>
      <c r="G12" s="18" t="s">
        <v>28</v>
      </c>
      <c r="H12" s="221">
        <v>8817000</v>
      </c>
      <c r="I12" s="309">
        <f t="shared" ref="I12:I18" si="0">H12*F12*E12</f>
        <v>176340000</v>
      </c>
      <c r="J12" s="96">
        <f>+I12</f>
        <v>176340000</v>
      </c>
      <c r="K12" s="58"/>
    </row>
    <row r="13" spans="1:19" ht="184.8">
      <c r="A13" s="7">
        <v>2</v>
      </c>
      <c r="B13" s="19" t="s">
        <v>31</v>
      </c>
      <c r="C13" s="220" t="s">
        <v>32</v>
      </c>
      <c r="D13" s="220" t="s">
        <v>27</v>
      </c>
      <c r="E13" s="5">
        <v>2</v>
      </c>
      <c r="F13" s="4">
        <v>10</v>
      </c>
      <c r="G13" s="5" t="s">
        <v>28</v>
      </c>
      <c r="H13" s="197">
        <v>7688000</v>
      </c>
      <c r="I13" s="310">
        <f t="shared" si="0"/>
        <v>153760000</v>
      </c>
      <c r="J13" s="97">
        <f t="shared" ref="J13:J18" si="1">+I13</f>
        <v>153760000</v>
      </c>
      <c r="K13" s="58"/>
    </row>
    <row r="14" spans="1:19" ht="97.2" customHeight="1">
      <c r="A14" s="7">
        <v>3</v>
      </c>
      <c r="B14" s="19" t="s">
        <v>33</v>
      </c>
      <c r="C14" s="220" t="s">
        <v>34</v>
      </c>
      <c r="D14" s="220" t="s">
        <v>27</v>
      </c>
      <c r="E14" s="5">
        <v>4</v>
      </c>
      <c r="F14" s="4">
        <v>10</v>
      </c>
      <c r="G14" s="5" t="s">
        <v>28</v>
      </c>
      <c r="H14" s="197">
        <v>6500000</v>
      </c>
      <c r="I14" s="310">
        <f t="shared" si="0"/>
        <v>260000000</v>
      </c>
      <c r="J14" s="97">
        <v>260000000</v>
      </c>
      <c r="K14" s="58"/>
    </row>
    <row r="15" spans="1:19" ht="83.25" customHeight="1">
      <c r="A15" s="7">
        <v>4</v>
      </c>
      <c r="B15" s="19" t="s">
        <v>35</v>
      </c>
      <c r="C15" s="220" t="s">
        <v>36</v>
      </c>
      <c r="D15" s="220" t="s">
        <v>27</v>
      </c>
      <c r="E15" s="5">
        <v>2</v>
      </c>
      <c r="F15" s="4">
        <v>10</v>
      </c>
      <c r="G15" s="5" t="s">
        <v>37</v>
      </c>
      <c r="H15" s="197">
        <v>3100000</v>
      </c>
      <c r="I15" s="310">
        <f>H15*F15*E15</f>
        <v>62000000</v>
      </c>
      <c r="J15" s="97">
        <f t="shared" si="1"/>
        <v>62000000</v>
      </c>
      <c r="K15" s="58"/>
    </row>
    <row r="16" spans="1:19" ht="66">
      <c r="A16" s="2">
        <v>5</v>
      </c>
      <c r="B16" s="19" t="s">
        <v>38</v>
      </c>
      <c r="C16" s="220" t="s">
        <v>39</v>
      </c>
      <c r="D16" s="220" t="s">
        <v>27</v>
      </c>
      <c r="E16" s="5">
        <v>2</v>
      </c>
      <c r="F16" s="4">
        <v>10</v>
      </c>
      <c r="G16" s="5" t="s">
        <v>28</v>
      </c>
      <c r="H16" s="197">
        <v>5635000</v>
      </c>
      <c r="I16" s="310">
        <f t="shared" si="0"/>
        <v>112700000</v>
      </c>
      <c r="J16" s="97">
        <f t="shared" si="1"/>
        <v>112700000</v>
      </c>
      <c r="K16" s="58"/>
    </row>
    <row r="17" spans="1:19" ht="66">
      <c r="A17" s="26">
        <v>6</v>
      </c>
      <c r="B17" s="110" t="s">
        <v>40</v>
      </c>
      <c r="C17" s="357" t="s">
        <v>41</v>
      </c>
      <c r="D17" s="357" t="s">
        <v>42</v>
      </c>
      <c r="E17" s="17">
        <v>5</v>
      </c>
      <c r="F17" s="122">
        <v>10</v>
      </c>
      <c r="G17" s="17" t="s">
        <v>28</v>
      </c>
      <c r="H17" s="224">
        <v>2063000</v>
      </c>
      <c r="I17" s="311">
        <f t="shared" si="0"/>
        <v>103150000</v>
      </c>
      <c r="J17" s="124">
        <f>+I17</f>
        <v>103150000</v>
      </c>
      <c r="K17" s="58"/>
    </row>
    <row r="18" spans="1:19" s="498" customFormat="1" ht="92.4">
      <c r="A18" s="524">
        <v>7</v>
      </c>
      <c r="B18" s="145" t="s">
        <v>43</v>
      </c>
      <c r="C18" s="247" t="s">
        <v>44</v>
      </c>
      <c r="D18" s="247">
        <v>114</v>
      </c>
      <c r="E18" s="285">
        <v>2</v>
      </c>
      <c r="F18" s="525">
        <v>6</v>
      </c>
      <c r="G18" s="285" t="s">
        <v>497</v>
      </c>
      <c r="H18" s="248">
        <v>1428000</v>
      </c>
      <c r="I18" s="526">
        <f t="shared" si="0"/>
        <v>17136000</v>
      </c>
      <c r="J18" s="527">
        <f t="shared" si="1"/>
        <v>17136000</v>
      </c>
      <c r="K18" s="497"/>
      <c r="L18" s="528"/>
      <c r="M18" s="528"/>
      <c r="N18" s="528"/>
      <c r="O18" s="528"/>
      <c r="P18" s="528"/>
      <c r="Q18" s="528"/>
      <c r="R18" s="528"/>
      <c r="S18" s="528"/>
    </row>
    <row r="19" spans="1:19" ht="13.2">
      <c r="A19" s="720" t="s">
        <v>46</v>
      </c>
      <c r="B19" s="720"/>
      <c r="C19" s="720"/>
      <c r="D19" s="720"/>
      <c r="E19" s="720"/>
      <c r="F19" s="720"/>
      <c r="G19" s="720"/>
      <c r="H19" s="720"/>
      <c r="I19" s="530">
        <f>SUM(I12:I18)</f>
        <v>885086000</v>
      </c>
      <c r="J19" s="411">
        <f>SUM(J12:J18)</f>
        <v>885086000</v>
      </c>
      <c r="K19" s="529"/>
      <c r="L19" s="139"/>
      <c r="M19" s="139"/>
      <c r="N19" s="139"/>
      <c r="O19" s="139"/>
      <c r="P19" s="139"/>
      <c r="Q19" s="139"/>
      <c r="R19" s="139"/>
      <c r="S19" s="139"/>
    </row>
    <row r="20" spans="1:19" s="277" customFormat="1" ht="13.2">
      <c r="A20" s="709" t="s">
        <v>47</v>
      </c>
      <c r="B20" s="709"/>
      <c r="C20" s="709"/>
      <c r="D20" s="709"/>
      <c r="E20" s="709"/>
      <c r="F20" s="709"/>
      <c r="G20" s="709"/>
      <c r="H20" s="709"/>
      <c r="I20" s="709"/>
      <c r="J20" s="709"/>
    </row>
    <row r="21" spans="1:19" ht="26.4">
      <c r="A21" s="69" t="s">
        <v>7</v>
      </c>
      <c r="B21" s="70" t="s">
        <v>8</v>
      </c>
      <c r="C21" s="70" t="s">
        <v>9</v>
      </c>
      <c r="D21" s="353" t="s">
        <v>10</v>
      </c>
      <c r="E21" s="70" t="s">
        <v>11</v>
      </c>
      <c r="F21" s="70" t="s">
        <v>12</v>
      </c>
      <c r="G21" s="69" t="s">
        <v>13</v>
      </c>
      <c r="H21" s="314" t="s">
        <v>14</v>
      </c>
      <c r="I21" s="314" t="s">
        <v>15</v>
      </c>
      <c r="J21" s="69" t="s">
        <v>16</v>
      </c>
      <c r="K21" s="58"/>
    </row>
    <row r="22" spans="1:19" ht="66">
      <c r="A22" s="81">
        <v>8</v>
      </c>
      <c r="B22" s="464" t="s">
        <v>48</v>
      </c>
      <c r="C22" s="367" t="s">
        <v>49</v>
      </c>
      <c r="D22" s="354" t="s">
        <v>50</v>
      </c>
      <c r="E22" s="18">
        <v>150</v>
      </c>
      <c r="F22" s="36" t="s">
        <v>29</v>
      </c>
      <c r="G22" s="18" t="s">
        <v>51</v>
      </c>
      <c r="H22" s="265">
        <v>13999</v>
      </c>
      <c r="I22" s="315">
        <f>E22*H22</f>
        <v>2099850</v>
      </c>
      <c r="J22" s="21">
        <f>+I22</f>
        <v>2099850</v>
      </c>
      <c r="K22" s="58"/>
    </row>
    <row r="23" spans="1:19" ht="69" customHeight="1">
      <c r="A23" s="2">
        <v>9</v>
      </c>
      <c r="B23" s="95" t="s">
        <v>52</v>
      </c>
      <c r="C23" s="220" t="s">
        <v>53</v>
      </c>
      <c r="D23" s="232" t="s">
        <v>54</v>
      </c>
      <c r="E23" s="5">
        <v>3</v>
      </c>
      <c r="F23" s="4" t="s">
        <v>29</v>
      </c>
      <c r="G23" s="5" t="s">
        <v>55</v>
      </c>
      <c r="H23" s="265">
        <v>1070282</v>
      </c>
      <c r="I23" s="225">
        <f>+H23*E23</f>
        <v>3210846</v>
      </c>
      <c r="J23" s="6">
        <f t="shared" ref="J23:J29" si="2">+I23</f>
        <v>3210846</v>
      </c>
    </row>
    <row r="24" spans="1:19" ht="173.25" customHeight="1">
      <c r="A24" s="2">
        <v>10</v>
      </c>
      <c r="B24" s="13" t="s">
        <v>56</v>
      </c>
      <c r="C24" s="220" t="s">
        <v>57</v>
      </c>
      <c r="D24" s="232">
        <v>72</v>
      </c>
      <c r="E24" s="5">
        <v>1</v>
      </c>
      <c r="F24" s="4" t="s">
        <v>58</v>
      </c>
      <c r="G24" s="5" t="s">
        <v>51</v>
      </c>
      <c r="H24" s="265">
        <v>3667800</v>
      </c>
      <c r="I24" s="225">
        <f>+H24*E24</f>
        <v>3667800</v>
      </c>
      <c r="J24" s="6">
        <f t="shared" si="2"/>
        <v>3667800</v>
      </c>
      <c r="K24" s="475"/>
      <c r="M24" s="499"/>
    </row>
    <row r="25" spans="1:19" s="498" customFormat="1" ht="66">
      <c r="A25" s="8">
        <v>11</v>
      </c>
      <c r="B25" s="23" t="s">
        <v>59</v>
      </c>
      <c r="C25" s="220" t="s">
        <v>60</v>
      </c>
      <c r="D25" s="355" t="s">
        <v>61</v>
      </c>
      <c r="E25" s="5">
        <v>2</v>
      </c>
      <c r="F25" s="4" t="s">
        <v>29</v>
      </c>
      <c r="G25" s="5" t="s">
        <v>51</v>
      </c>
      <c r="H25" s="266">
        <v>450000</v>
      </c>
      <c r="I25" s="225">
        <v>454667</v>
      </c>
      <c r="J25" s="6">
        <f t="shared" si="2"/>
        <v>454667</v>
      </c>
      <c r="K25" s="277"/>
    </row>
    <row r="26" spans="1:19" ht="39.6">
      <c r="A26" s="16">
        <v>12</v>
      </c>
      <c r="B26" s="23" t="s">
        <v>62</v>
      </c>
      <c r="C26" s="220" t="s">
        <v>63</v>
      </c>
      <c r="D26" s="232">
        <v>116</v>
      </c>
      <c r="E26" s="5">
        <v>1</v>
      </c>
      <c r="F26" s="4" t="s">
        <v>29</v>
      </c>
      <c r="G26" s="5" t="s">
        <v>51</v>
      </c>
      <c r="H26" s="265">
        <v>620000</v>
      </c>
      <c r="I26" s="225">
        <f>E26*H26</f>
        <v>620000</v>
      </c>
      <c r="J26" s="6">
        <f t="shared" si="2"/>
        <v>620000</v>
      </c>
    </row>
    <row r="27" spans="1:19" ht="79.2">
      <c r="A27" s="500">
        <v>13</v>
      </c>
      <c r="B27" s="465" t="s">
        <v>64</v>
      </c>
      <c r="C27" s="220" t="s">
        <v>65</v>
      </c>
      <c r="D27" s="356" t="s">
        <v>66</v>
      </c>
      <c r="E27" s="5">
        <v>6</v>
      </c>
      <c r="F27" s="4" t="s">
        <v>29</v>
      </c>
      <c r="G27" s="5" t="s">
        <v>67</v>
      </c>
      <c r="H27" s="265">
        <v>1614000</v>
      </c>
      <c r="I27" s="225">
        <f>+H27*E27</f>
        <v>9684000</v>
      </c>
      <c r="J27" s="6">
        <f t="shared" si="2"/>
        <v>9684000</v>
      </c>
    </row>
    <row r="28" spans="1:19" ht="264">
      <c r="A28" s="501">
        <v>14</v>
      </c>
      <c r="B28" s="466" t="s">
        <v>68</v>
      </c>
      <c r="C28" s="74" t="s">
        <v>69</v>
      </c>
      <c r="D28" s="357" t="s">
        <v>70</v>
      </c>
      <c r="E28" s="5">
        <v>150</v>
      </c>
      <c r="F28" s="4" t="s">
        <v>29</v>
      </c>
      <c r="G28" s="5" t="s">
        <v>51</v>
      </c>
      <c r="H28" s="265">
        <v>124000</v>
      </c>
      <c r="I28" s="225">
        <f>+H28*E28</f>
        <v>18600000</v>
      </c>
      <c r="J28" s="6">
        <f t="shared" si="2"/>
        <v>18600000</v>
      </c>
    </row>
    <row r="29" spans="1:19" ht="26.4">
      <c r="A29" s="502">
        <v>15</v>
      </c>
      <c r="B29" s="367" t="s">
        <v>55</v>
      </c>
      <c r="C29" s="220" t="s">
        <v>71</v>
      </c>
      <c r="D29" s="74" t="s">
        <v>72</v>
      </c>
      <c r="E29" s="5">
        <v>1</v>
      </c>
      <c r="F29" s="4" t="s">
        <v>29</v>
      </c>
      <c r="G29" s="5" t="s">
        <v>51</v>
      </c>
      <c r="H29" s="265">
        <v>0</v>
      </c>
      <c r="I29" s="225">
        <v>3000000</v>
      </c>
      <c r="J29" s="6">
        <f t="shared" si="2"/>
        <v>3000000</v>
      </c>
      <c r="K29" s="58"/>
    </row>
    <row r="30" spans="1:19" ht="13.2">
      <c r="A30" s="710" t="s">
        <v>73</v>
      </c>
      <c r="B30" s="711"/>
      <c r="C30" s="711"/>
      <c r="D30" s="711"/>
      <c r="E30" s="711"/>
      <c r="F30" s="711"/>
      <c r="G30" s="711"/>
      <c r="H30" s="712"/>
      <c r="I30" s="223">
        <f>SUM(I22:I29)</f>
        <v>41337163</v>
      </c>
      <c r="J30" s="121">
        <f>J29+J28+J27+J26+J25+J24+J23+J22</f>
        <v>41337163</v>
      </c>
    </row>
    <row r="31" spans="1:19" ht="21" customHeight="1">
      <c r="A31" s="713" t="s">
        <v>74</v>
      </c>
      <c r="B31" s="714"/>
      <c r="C31" s="714"/>
      <c r="D31" s="714"/>
      <c r="E31" s="714"/>
      <c r="F31" s="714"/>
      <c r="G31" s="714"/>
      <c r="H31" s="714"/>
      <c r="I31" s="714"/>
      <c r="J31" s="715"/>
    </row>
    <row r="32" spans="1:19" ht="18" customHeight="1">
      <c r="A32" s="716" t="s">
        <v>75</v>
      </c>
      <c r="B32" s="717"/>
      <c r="C32" s="717"/>
      <c r="D32" s="717"/>
      <c r="E32" s="717"/>
      <c r="F32" s="717"/>
      <c r="G32" s="717"/>
      <c r="H32" s="717"/>
      <c r="I32" s="717"/>
      <c r="J32" s="718"/>
    </row>
    <row r="33" spans="1:16" ht="26.4">
      <c r="A33" s="69" t="s">
        <v>7</v>
      </c>
      <c r="B33" s="70" t="s">
        <v>8</v>
      </c>
      <c r="C33" s="70" t="s">
        <v>9</v>
      </c>
      <c r="D33" s="353" t="s">
        <v>10</v>
      </c>
      <c r="E33" s="70" t="s">
        <v>11</v>
      </c>
      <c r="F33" s="70" t="s">
        <v>12</v>
      </c>
      <c r="G33" s="69" t="s">
        <v>13</v>
      </c>
      <c r="H33" s="314" t="s">
        <v>14</v>
      </c>
      <c r="I33" s="316" t="s">
        <v>15</v>
      </c>
      <c r="J33" s="69" t="s">
        <v>16</v>
      </c>
      <c r="K33" s="58"/>
      <c r="L33" s="24">
        <v>300</v>
      </c>
    </row>
    <row r="34" spans="1:16" ht="68.25" customHeight="1">
      <c r="A34" s="2">
        <v>16</v>
      </c>
      <c r="B34" s="23" t="s">
        <v>55</v>
      </c>
      <c r="C34" s="220" t="s">
        <v>76</v>
      </c>
      <c r="D34" s="74" t="s">
        <v>55</v>
      </c>
      <c r="E34" s="5">
        <v>1</v>
      </c>
      <c r="F34" s="4" t="s">
        <v>55</v>
      </c>
      <c r="G34" s="5" t="s">
        <v>55</v>
      </c>
      <c r="H34" s="265">
        <v>1300000</v>
      </c>
      <c r="I34" s="225">
        <f>H34*E34</f>
        <v>1300000</v>
      </c>
      <c r="J34" s="21">
        <f>+I34</f>
        <v>1300000</v>
      </c>
      <c r="K34" s="467"/>
    </row>
    <row r="35" spans="1:16" ht="61.5" customHeight="1">
      <c r="A35" s="20">
        <v>17</v>
      </c>
      <c r="B35" s="23" t="s">
        <v>55</v>
      </c>
      <c r="C35" s="220" t="s">
        <v>77</v>
      </c>
      <c r="D35" s="74" t="s">
        <v>29</v>
      </c>
      <c r="E35" s="5">
        <v>1</v>
      </c>
      <c r="F35" s="4" t="s">
        <v>55</v>
      </c>
      <c r="G35" s="5" t="s">
        <v>55</v>
      </c>
      <c r="H35" s="265">
        <v>2250000</v>
      </c>
      <c r="I35" s="225">
        <f>+H35*E35</f>
        <v>2250000</v>
      </c>
      <c r="J35" s="6">
        <f>I35</f>
        <v>2250000</v>
      </c>
      <c r="K35" s="58"/>
      <c r="L35" s="503"/>
      <c r="M35" s="503"/>
    </row>
    <row r="36" spans="1:16" ht="63" customHeight="1">
      <c r="A36" s="7">
        <v>18</v>
      </c>
      <c r="B36" s="19" t="s">
        <v>55</v>
      </c>
      <c r="C36" s="220" t="s">
        <v>519</v>
      </c>
      <c r="D36" s="74" t="s">
        <v>55</v>
      </c>
      <c r="E36" s="5">
        <v>1</v>
      </c>
      <c r="F36" s="4" t="s">
        <v>55</v>
      </c>
      <c r="G36" s="5" t="s">
        <v>55</v>
      </c>
      <c r="H36" s="265">
        <v>0</v>
      </c>
      <c r="I36" s="225">
        <v>15000000</v>
      </c>
      <c r="J36" s="6">
        <v>15000000</v>
      </c>
      <c r="K36" s="58"/>
    </row>
    <row r="37" spans="1:16" ht="87" customHeight="1">
      <c r="A37" s="20">
        <v>19</v>
      </c>
      <c r="B37" s="468" t="s">
        <v>79</v>
      </c>
      <c r="C37" s="220" t="s">
        <v>80</v>
      </c>
      <c r="D37" s="74" t="s">
        <v>81</v>
      </c>
      <c r="E37" s="5">
        <v>1</v>
      </c>
      <c r="F37" s="4">
        <v>2</v>
      </c>
      <c r="G37" s="5" t="s">
        <v>28</v>
      </c>
      <c r="H37" s="265">
        <v>6390000</v>
      </c>
      <c r="I37" s="225">
        <f>H37*F37</f>
        <v>12780000</v>
      </c>
      <c r="J37" s="6">
        <f t="shared" ref="J37" si="3">+I37</f>
        <v>12780000</v>
      </c>
      <c r="K37" s="58"/>
    </row>
    <row r="38" spans="1:16" ht="36.75" customHeight="1">
      <c r="A38" s="2">
        <v>20</v>
      </c>
      <c r="B38" s="469" t="s">
        <v>82</v>
      </c>
      <c r="C38" s="220" t="s">
        <v>83</v>
      </c>
      <c r="D38" s="220" t="s">
        <v>29</v>
      </c>
      <c r="E38" s="5">
        <v>800</v>
      </c>
      <c r="F38" s="4" t="s">
        <v>29</v>
      </c>
      <c r="G38" s="5" t="s">
        <v>84</v>
      </c>
      <c r="H38" s="265">
        <v>241</v>
      </c>
      <c r="I38" s="225">
        <f>H38*E38</f>
        <v>192800</v>
      </c>
      <c r="J38" s="6">
        <f>+I38</f>
        <v>192800</v>
      </c>
    </row>
    <row r="39" spans="1:16" ht="26.4">
      <c r="A39" s="20">
        <v>21</v>
      </c>
      <c r="B39" s="167" t="s">
        <v>85</v>
      </c>
      <c r="C39" s="220" t="s">
        <v>86</v>
      </c>
      <c r="D39" s="220" t="s">
        <v>29</v>
      </c>
      <c r="E39" s="5">
        <v>30</v>
      </c>
      <c r="F39" s="4" t="s">
        <v>29</v>
      </c>
      <c r="G39" s="5" t="s">
        <v>51</v>
      </c>
      <c r="H39" s="265">
        <v>2493</v>
      </c>
      <c r="I39" s="225">
        <f>H39*E39</f>
        <v>74790</v>
      </c>
      <c r="J39" s="6">
        <f>+I39</f>
        <v>74790</v>
      </c>
    </row>
    <row r="40" spans="1:16" ht="13.2">
      <c r="A40" s="2">
        <v>22</v>
      </c>
      <c r="B40" s="23" t="s">
        <v>87</v>
      </c>
      <c r="C40" s="220" t="s">
        <v>88</v>
      </c>
      <c r="D40" s="358" t="s">
        <v>29</v>
      </c>
      <c r="E40" s="5">
        <v>2</v>
      </c>
      <c r="F40" s="4" t="s">
        <v>29</v>
      </c>
      <c r="G40" s="5" t="s">
        <v>84</v>
      </c>
      <c r="H40" s="265">
        <v>14030</v>
      </c>
      <c r="I40" s="225">
        <f>H40*E40</f>
        <v>28060</v>
      </c>
      <c r="J40" s="6">
        <f>+I40</f>
        <v>28060</v>
      </c>
    </row>
    <row r="41" spans="1:16" ht="39.6">
      <c r="A41" s="20">
        <v>23</v>
      </c>
      <c r="B41" s="23" t="s">
        <v>89</v>
      </c>
      <c r="C41" s="220" t="s">
        <v>90</v>
      </c>
      <c r="D41" s="359" t="s">
        <v>29</v>
      </c>
      <c r="E41" s="5">
        <v>5</v>
      </c>
      <c r="F41" s="4" t="s">
        <v>29</v>
      </c>
      <c r="G41" s="5" t="s">
        <v>51</v>
      </c>
      <c r="H41" s="265">
        <v>415000</v>
      </c>
      <c r="I41" s="225">
        <f>H41*E41</f>
        <v>2075000</v>
      </c>
      <c r="J41" s="6">
        <f>+I41</f>
        <v>2075000</v>
      </c>
    </row>
    <row r="42" spans="1:16" ht="26.4">
      <c r="A42" s="2">
        <v>24</v>
      </c>
      <c r="B42" s="23" t="s">
        <v>91</v>
      </c>
      <c r="C42" s="220" t="s">
        <v>92</v>
      </c>
      <c r="D42" s="232" t="s">
        <v>29</v>
      </c>
      <c r="E42" s="5">
        <v>15</v>
      </c>
      <c r="F42" s="4" t="s">
        <v>29</v>
      </c>
      <c r="G42" s="5" t="s">
        <v>51</v>
      </c>
      <c r="H42" s="265">
        <v>4250</v>
      </c>
      <c r="I42" s="225">
        <f>H42*E42</f>
        <v>63750</v>
      </c>
      <c r="J42" s="6">
        <f>+I42</f>
        <v>63750</v>
      </c>
    </row>
    <row r="43" spans="1:16" ht="14.25" customHeight="1">
      <c r="A43" s="595" t="s">
        <v>93</v>
      </c>
      <c r="B43" s="596"/>
      <c r="C43" s="596"/>
      <c r="D43" s="596"/>
      <c r="E43" s="596"/>
      <c r="F43" s="596"/>
      <c r="G43" s="596"/>
      <c r="H43" s="597"/>
      <c r="I43" s="223">
        <f>SUM(I34:I42)</f>
        <v>33764400</v>
      </c>
      <c r="J43" s="121">
        <f>J42+J41+J40+J39+J38+J37+J36+J35+J34</f>
        <v>33764400</v>
      </c>
      <c r="K43" s="58"/>
    </row>
    <row r="44" spans="1:16" ht="20.25" customHeight="1">
      <c r="A44" s="650" t="s">
        <v>94</v>
      </c>
      <c r="B44" s="651"/>
      <c r="C44" s="651"/>
      <c r="D44" s="651"/>
      <c r="E44" s="651"/>
      <c r="F44" s="651"/>
      <c r="G44" s="651"/>
      <c r="H44" s="651"/>
      <c r="I44" s="651"/>
      <c r="J44" s="719"/>
    </row>
    <row r="45" spans="1:16" ht="26.4">
      <c r="A45" s="69" t="s">
        <v>7</v>
      </c>
      <c r="B45" s="70" t="s">
        <v>8</v>
      </c>
      <c r="C45" s="70" t="s">
        <v>9</v>
      </c>
      <c r="D45" s="353" t="s">
        <v>10</v>
      </c>
      <c r="E45" s="70" t="s">
        <v>11</v>
      </c>
      <c r="F45" s="70" t="s">
        <v>12</v>
      </c>
      <c r="G45" s="69" t="s">
        <v>13</v>
      </c>
      <c r="H45" s="314" t="s">
        <v>14</v>
      </c>
      <c r="I45" s="316" t="s">
        <v>15</v>
      </c>
      <c r="J45" s="69" t="s">
        <v>16</v>
      </c>
      <c r="L45" s="24">
        <v>60</v>
      </c>
    </row>
    <row r="46" spans="1:16" ht="72.75" customHeight="1">
      <c r="A46" s="2">
        <v>25</v>
      </c>
      <c r="B46" s="468" t="s">
        <v>95</v>
      </c>
      <c r="C46" s="220" t="s">
        <v>498</v>
      </c>
      <c r="D46" s="74" t="s">
        <v>81</v>
      </c>
      <c r="E46" s="5">
        <v>5</v>
      </c>
      <c r="F46" s="4">
        <v>12</v>
      </c>
      <c r="G46" s="5" t="s">
        <v>97</v>
      </c>
      <c r="H46" s="265">
        <v>2589000</v>
      </c>
      <c r="I46" s="225">
        <f>H46*E46</f>
        <v>12945000</v>
      </c>
      <c r="J46" s="21">
        <f>+I46</f>
        <v>12945000</v>
      </c>
      <c r="K46" s="467"/>
      <c r="L46" s="499"/>
      <c r="M46" s="499">
        <f>H46/12</f>
        <v>215750</v>
      </c>
      <c r="N46" s="499">
        <f>M46*5</f>
        <v>1078750</v>
      </c>
      <c r="O46" s="499">
        <f>N46*24</f>
        <v>25890000</v>
      </c>
      <c r="P46" s="499">
        <f>O46/5</f>
        <v>5178000</v>
      </c>
    </row>
    <row r="47" spans="1:16" ht="90" customHeight="1">
      <c r="A47" s="2">
        <v>26</v>
      </c>
      <c r="B47" s="468" t="s">
        <v>98</v>
      </c>
      <c r="C47" s="220" t="s">
        <v>99</v>
      </c>
      <c r="D47" s="358">
        <v>48</v>
      </c>
      <c r="E47" s="5">
        <v>1</v>
      </c>
      <c r="F47" s="4">
        <v>12</v>
      </c>
      <c r="G47" s="5" t="s">
        <v>97</v>
      </c>
      <c r="H47" s="265">
        <v>600000</v>
      </c>
      <c r="I47" s="225">
        <f>H47*F47</f>
        <v>7200000</v>
      </c>
      <c r="J47" s="111">
        <f>+I47</f>
        <v>7200000</v>
      </c>
      <c r="K47" s="467"/>
    </row>
    <row r="48" spans="1:16" ht="37.5" customHeight="1">
      <c r="A48" s="2">
        <v>27</v>
      </c>
      <c r="B48" s="470" t="s">
        <v>55</v>
      </c>
      <c r="C48" s="220" t="s">
        <v>100</v>
      </c>
      <c r="D48" s="357" t="s">
        <v>29</v>
      </c>
      <c r="E48" s="5">
        <v>1</v>
      </c>
      <c r="F48" s="4" t="s">
        <v>55</v>
      </c>
      <c r="G48" s="5" t="s">
        <v>55</v>
      </c>
      <c r="H48" s="265">
        <v>738000</v>
      </c>
      <c r="I48" s="197">
        <v>669467</v>
      </c>
      <c r="J48" s="99">
        <v>669467</v>
      </c>
      <c r="K48" s="58"/>
    </row>
    <row r="49" spans="1:12" ht="66">
      <c r="A49" s="16">
        <v>28</v>
      </c>
      <c r="B49" s="23" t="s">
        <v>101</v>
      </c>
      <c r="C49" s="220" t="s">
        <v>499</v>
      </c>
      <c r="D49" s="74" t="s">
        <v>81</v>
      </c>
      <c r="E49" s="5">
        <v>3</v>
      </c>
      <c r="F49" s="4">
        <v>12</v>
      </c>
      <c r="G49" s="5" t="s">
        <v>97</v>
      </c>
      <c r="H49" s="265">
        <v>980000</v>
      </c>
      <c r="I49" s="225">
        <f>H49*E49</f>
        <v>2940000</v>
      </c>
      <c r="J49" s="21">
        <f>I49</f>
        <v>2940000</v>
      </c>
      <c r="K49" s="58"/>
    </row>
    <row r="50" spans="1:12" ht="13.2">
      <c r="A50" s="603" t="s">
        <v>93</v>
      </c>
      <c r="B50" s="604"/>
      <c r="C50" s="604"/>
      <c r="D50" s="604"/>
      <c r="E50" s="604"/>
      <c r="F50" s="604"/>
      <c r="G50" s="604"/>
      <c r="H50" s="605"/>
      <c r="I50" s="223">
        <f>SUM(I46:I49)</f>
        <v>23754467</v>
      </c>
      <c r="J50" s="223">
        <f>J46+J47+J48+J49</f>
        <v>23754467</v>
      </c>
    </row>
    <row r="51" spans="1:12" ht="22.2" customHeight="1">
      <c r="A51" s="650" t="s">
        <v>103</v>
      </c>
      <c r="B51" s="651"/>
      <c r="C51" s="651"/>
      <c r="D51" s="651"/>
      <c r="E51" s="651"/>
      <c r="F51" s="651"/>
      <c r="G51" s="651"/>
      <c r="H51" s="651"/>
      <c r="I51" s="651"/>
      <c r="J51" s="652"/>
    </row>
    <row r="52" spans="1:12" ht="26.4">
      <c r="A52" s="69" t="s">
        <v>7</v>
      </c>
      <c r="B52" s="70" t="s">
        <v>8</v>
      </c>
      <c r="C52" s="70" t="s">
        <v>9</v>
      </c>
      <c r="D52" s="353" t="s">
        <v>10</v>
      </c>
      <c r="E52" s="84" t="s">
        <v>11</v>
      </c>
      <c r="F52" s="70" t="s">
        <v>12</v>
      </c>
      <c r="G52" s="69" t="s">
        <v>13</v>
      </c>
      <c r="H52" s="314" t="s">
        <v>14</v>
      </c>
      <c r="I52" s="314" t="s">
        <v>15</v>
      </c>
      <c r="J52" s="71" t="s">
        <v>16</v>
      </c>
      <c r="L52" s="24">
        <v>200</v>
      </c>
    </row>
    <row r="53" spans="1:12" ht="66">
      <c r="A53" s="26">
        <v>29</v>
      </c>
      <c r="B53" s="464" t="s">
        <v>48</v>
      </c>
      <c r="C53" s="220" t="s">
        <v>49</v>
      </c>
      <c r="D53" s="358" t="s">
        <v>50</v>
      </c>
      <c r="E53" s="255">
        <v>1000</v>
      </c>
      <c r="F53" s="23">
        <v>1</v>
      </c>
      <c r="G53" s="23" t="s">
        <v>51</v>
      </c>
      <c r="H53" s="265">
        <v>14440</v>
      </c>
      <c r="I53" s="225">
        <f>H53*E53</f>
        <v>14440000</v>
      </c>
      <c r="J53" s="6">
        <f>+I53</f>
        <v>14440000</v>
      </c>
      <c r="K53" s="475"/>
      <c r="L53" s="24" t="s">
        <v>104</v>
      </c>
    </row>
    <row r="54" spans="1:12" ht="147.75" customHeight="1">
      <c r="A54" s="26">
        <v>30</v>
      </c>
      <c r="B54" s="110" t="s">
        <v>55</v>
      </c>
      <c r="C54" s="355" t="s">
        <v>105</v>
      </c>
      <c r="D54" s="355" t="s">
        <v>55</v>
      </c>
      <c r="E54" s="17">
        <v>1</v>
      </c>
      <c r="F54" s="122" t="s">
        <v>55</v>
      </c>
      <c r="G54" s="17" t="s">
        <v>55</v>
      </c>
      <c r="H54" s="265">
        <v>15575000</v>
      </c>
      <c r="I54" s="317">
        <f>H54*E54</f>
        <v>15575000</v>
      </c>
      <c r="J54" s="111">
        <f>+I54</f>
        <v>15575000</v>
      </c>
      <c r="L54" s="499"/>
    </row>
    <row r="55" spans="1:12" ht="145.19999999999999">
      <c r="A55" s="2">
        <v>31</v>
      </c>
      <c r="B55" s="19" t="s">
        <v>106</v>
      </c>
      <c r="C55" s="220" t="s">
        <v>107</v>
      </c>
      <c r="D55" s="220" t="s">
        <v>81</v>
      </c>
      <c r="E55" s="2">
        <v>5</v>
      </c>
      <c r="F55" s="13">
        <v>8</v>
      </c>
      <c r="G55" s="13" t="s">
        <v>108</v>
      </c>
      <c r="H55" s="265">
        <v>517500</v>
      </c>
      <c r="I55" s="225">
        <f>H55*E55</f>
        <v>2587500</v>
      </c>
      <c r="J55" s="6">
        <f>I55</f>
        <v>2587500</v>
      </c>
    </row>
    <row r="56" spans="1:12" ht="41.25" customHeight="1">
      <c r="A56" s="2">
        <v>32</v>
      </c>
      <c r="B56" s="19" t="s">
        <v>55</v>
      </c>
      <c r="C56" s="220" t="s">
        <v>109</v>
      </c>
      <c r="D56" s="220" t="s">
        <v>29</v>
      </c>
      <c r="E56" s="5">
        <v>1</v>
      </c>
      <c r="F56" s="4" t="s">
        <v>55</v>
      </c>
      <c r="G56" s="5" t="s">
        <v>55</v>
      </c>
      <c r="H56" s="265">
        <v>2230640</v>
      </c>
      <c r="I56" s="318">
        <v>2360187</v>
      </c>
      <c r="J56" s="99">
        <v>2360187</v>
      </c>
      <c r="L56" s="499"/>
    </row>
    <row r="57" spans="1:12" ht="13.2">
      <c r="A57" s="653" t="s">
        <v>93</v>
      </c>
      <c r="B57" s="653"/>
      <c r="C57" s="653"/>
      <c r="D57" s="653"/>
      <c r="E57" s="653"/>
      <c r="F57" s="653"/>
      <c r="G57" s="653"/>
      <c r="H57" s="653"/>
      <c r="I57" s="223">
        <f>SUM(I53:I56)</f>
        <v>34962687</v>
      </c>
      <c r="J57" s="121">
        <f>J56+J55+J54+J53</f>
        <v>34962687</v>
      </c>
    </row>
    <row r="58" spans="1:12" ht="13.2">
      <c r="A58" s="655" t="s">
        <v>110</v>
      </c>
      <c r="B58" s="655"/>
      <c r="C58" s="655"/>
      <c r="D58" s="655"/>
      <c r="E58" s="655"/>
      <c r="F58" s="655"/>
      <c r="G58" s="655"/>
      <c r="H58" s="655"/>
      <c r="I58" s="223">
        <f>I57+I50+I43</f>
        <v>92481554</v>
      </c>
      <c r="J58" s="121">
        <f>J57+J50+J43</f>
        <v>92481554</v>
      </c>
    </row>
    <row r="59" spans="1:12" ht="22.2" customHeight="1">
      <c r="A59" s="654" t="s">
        <v>111</v>
      </c>
      <c r="B59" s="654"/>
      <c r="C59" s="654"/>
      <c r="D59" s="654"/>
      <c r="E59" s="654"/>
      <c r="F59" s="654"/>
      <c r="G59" s="654"/>
      <c r="H59" s="654"/>
      <c r="I59" s="654"/>
      <c r="J59" s="654"/>
    </row>
    <row r="60" spans="1:12" ht="25.2" customHeight="1">
      <c r="A60" s="654" t="s">
        <v>112</v>
      </c>
      <c r="B60" s="656"/>
      <c r="C60" s="656"/>
      <c r="D60" s="656"/>
      <c r="E60" s="656"/>
      <c r="F60" s="656"/>
      <c r="G60" s="656"/>
      <c r="H60" s="656"/>
      <c r="I60" s="656"/>
      <c r="J60" s="656"/>
    </row>
    <row r="61" spans="1:12" ht="26.4">
      <c r="A61" s="69" t="s">
        <v>7</v>
      </c>
      <c r="B61" s="70" t="s">
        <v>8</v>
      </c>
      <c r="C61" s="70" t="s">
        <v>9</v>
      </c>
      <c r="D61" s="353" t="s">
        <v>10</v>
      </c>
      <c r="E61" s="70" t="s">
        <v>11</v>
      </c>
      <c r="F61" s="70" t="s">
        <v>12</v>
      </c>
      <c r="G61" s="69" t="s">
        <v>13</v>
      </c>
      <c r="H61" s="314" t="s">
        <v>14</v>
      </c>
      <c r="I61" s="314" t="s">
        <v>15</v>
      </c>
      <c r="J61" s="69" t="s">
        <v>16</v>
      </c>
      <c r="L61" s="24">
        <v>300</v>
      </c>
    </row>
    <row r="62" spans="1:12" s="498" customFormat="1" ht="26.4">
      <c r="A62" s="19">
        <v>33</v>
      </c>
      <c r="B62" s="471" t="s">
        <v>91</v>
      </c>
      <c r="C62" s="19" t="s">
        <v>92</v>
      </c>
      <c r="D62" s="231" t="s">
        <v>29</v>
      </c>
      <c r="E62" s="13">
        <v>30</v>
      </c>
      <c r="F62" s="13" t="s">
        <v>29</v>
      </c>
      <c r="G62" s="99" t="s">
        <v>51</v>
      </c>
      <c r="H62" s="266">
        <v>4325</v>
      </c>
      <c r="I62" s="225">
        <f>H62*E62</f>
        <v>129750</v>
      </c>
      <c r="J62" s="6">
        <f>I62</f>
        <v>129750</v>
      </c>
      <c r="K62" s="277"/>
    </row>
    <row r="63" spans="1:12" s="498" customFormat="1" ht="47.25" customHeight="1">
      <c r="A63" s="19">
        <v>34</v>
      </c>
      <c r="B63" s="19" t="s">
        <v>113</v>
      </c>
      <c r="C63" s="220" t="s">
        <v>114</v>
      </c>
      <c r="D63" s="220" t="s">
        <v>29</v>
      </c>
      <c r="E63" s="2">
        <v>300</v>
      </c>
      <c r="F63" s="13" t="s">
        <v>29</v>
      </c>
      <c r="G63" s="13" t="s">
        <v>51</v>
      </c>
      <c r="H63" s="266">
        <v>3600</v>
      </c>
      <c r="I63" s="225">
        <f>H63*E63</f>
        <v>1080000</v>
      </c>
      <c r="J63" s="6">
        <f>I63</f>
        <v>1080000</v>
      </c>
      <c r="K63" s="277"/>
    </row>
    <row r="64" spans="1:12" s="498" customFormat="1" ht="164.25" customHeight="1">
      <c r="A64" s="19">
        <v>35</v>
      </c>
      <c r="B64" s="19" t="s">
        <v>115</v>
      </c>
      <c r="C64" s="220" t="s">
        <v>116</v>
      </c>
      <c r="D64" s="358" t="s">
        <v>27</v>
      </c>
      <c r="E64" s="2">
        <v>10</v>
      </c>
      <c r="F64" s="13">
        <v>5</v>
      </c>
      <c r="G64" s="13" t="s">
        <v>37</v>
      </c>
      <c r="H64" s="266">
        <v>5380000</v>
      </c>
      <c r="I64" s="225">
        <f t="shared" ref="I64:I76" si="4">+H64*E64*F64</f>
        <v>269000000</v>
      </c>
      <c r="J64" s="6">
        <f t="shared" ref="J64:J78" si="5">I64</f>
        <v>269000000</v>
      </c>
      <c r="K64" s="58"/>
    </row>
    <row r="65" spans="1:11" s="498" customFormat="1" ht="90.75" customHeight="1">
      <c r="A65" s="123">
        <v>36</v>
      </c>
      <c r="B65" s="123" t="s">
        <v>117</v>
      </c>
      <c r="C65" s="367" t="s">
        <v>118</v>
      </c>
      <c r="D65" s="352" t="s">
        <v>27</v>
      </c>
      <c r="E65" s="81">
        <v>10</v>
      </c>
      <c r="F65" s="95">
        <v>5</v>
      </c>
      <c r="G65" s="95" t="s">
        <v>37</v>
      </c>
      <c r="H65" s="266">
        <v>2359000</v>
      </c>
      <c r="I65" s="315">
        <f t="shared" si="4"/>
        <v>117950000</v>
      </c>
      <c r="J65" s="21">
        <f t="shared" si="5"/>
        <v>117950000</v>
      </c>
      <c r="K65" s="277"/>
    </row>
    <row r="66" spans="1:11" s="498" customFormat="1" ht="193.5" customHeight="1">
      <c r="A66" s="27">
        <v>37</v>
      </c>
      <c r="B66" s="27" t="s">
        <v>119</v>
      </c>
      <c r="C66" s="220" t="s">
        <v>120</v>
      </c>
      <c r="D66" s="352" t="s">
        <v>27</v>
      </c>
      <c r="E66" s="2">
        <v>1</v>
      </c>
      <c r="F66" s="13">
        <v>6</v>
      </c>
      <c r="G66" s="13" t="s">
        <v>37</v>
      </c>
      <c r="H66" s="266">
        <v>1340000</v>
      </c>
      <c r="I66" s="225">
        <f>H66*F66*E66</f>
        <v>8040000</v>
      </c>
      <c r="J66" s="6">
        <f t="shared" si="5"/>
        <v>8040000</v>
      </c>
      <c r="K66" s="277"/>
    </row>
    <row r="67" spans="1:11" s="498" customFormat="1" ht="69.75" customHeight="1">
      <c r="A67" s="73">
        <v>38</v>
      </c>
      <c r="B67" s="73" t="s">
        <v>121</v>
      </c>
      <c r="C67" s="220" t="s">
        <v>122</v>
      </c>
      <c r="D67" s="247" t="s">
        <v>29</v>
      </c>
      <c r="E67" s="2">
        <v>300</v>
      </c>
      <c r="F67" s="13">
        <v>1</v>
      </c>
      <c r="G67" s="13" t="s">
        <v>51</v>
      </c>
      <c r="H67" s="266">
        <v>55000</v>
      </c>
      <c r="I67" s="225">
        <f t="shared" si="4"/>
        <v>16500000</v>
      </c>
      <c r="J67" s="6">
        <f t="shared" si="5"/>
        <v>16500000</v>
      </c>
      <c r="K67" s="475"/>
    </row>
    <row r="68" spans="1:11" s="498" customFormat="1" ht="52.8">
      <c r="A68" s="657">
        <v>39</v>
      </c>
      <c r="B68" s="657" t="s">
        <v>123</v>
      </c>
      <c r="C68" s="220" t="s">
        <v>124</v>
      </c>
      <c r="D68" s="220" t="s">
        <v>29</v>
      </c>
      <c r="E68" s="7">
        <v>300</v>
      </c>
      <c r="F68" s="19">
        <v>1</v>
      </c>
      <c r="G68" s="19" t="s">
        <v>51</v>
      </c>
      <c r="H68" s="266">
        <v>53200</v>
      </c>
      <c r="I68" s="225">
        <f t="shared" si="4"/>
        <v>15960000</v>
      </c>
      <c r="J68" s="6">
        <f t="shared" si="5"/>
        <v>15960000</v>
      </c>
      <c r="K68" s="277"/>
    </row>
    <row r="69" spans="1:11" s="498" customFormat="1" ht="52.8">
      <c r="A69" s="657"/>
      <c r="B69" s="657"/>
      <c r="C69" s="220" t="s">
        <v>125</v>
      </c>
      <c r="D69" s="220" t="s">
        <v>29</v>
      </c>
      <c r="E69" s="7">
        <v>300</v>
      </c>
      <c r="F69" s="19">
        <v>1</v>
      </c>
      <c r="G69" s="19" t="s">
        <v>51</v>
      </c>
      <c r="H69" s="266">
        <v>4390</v>
      </c>
      <c r="I69" s="225">
        <f t="shared" si="4"/>
        <v>1317000</v>
      </c>
      <c r="J69" s="6">
        <f t="shared" si="5"/>
        <v>1317000</v>
      </c>
      <c r="K69" s="277"/>
    </row>
    <row r="70" spans="1:11" s="498" customFormat="1" ht="34.200000000000003" customHeight="1">
      <c r="A70" s="657"/>
      <c r="B70" s="657"/>
      <c r="C70" s="220" t="s">
        <v>126</v>
      </c>
      <c r="D70" s="220" t="s">
        <v>29</v>
      </c>
      <c r="E70" s="7">
        <v>300</v>
      </c>
      <c r="F70" s="19">
        <v>1</v>
      </c>
      <c r="G70" s="19" t="s">
        <v>51</v>
      </c>
      <c r="H70" s="266">
        <v>3680</v>
      </c>
      <c r="I70" s="225">
        <f t="shared" si="4"/>
        <v>1104000</v>
      </c>
      <c r="J70" s="6">
        <f t="shared" si="5"/>
        <v>1104000</v>
      </c>
      <c r="K70" s="277"/>
    </row>
    <row r="71" spans="1:11" s="498" customFormat="1" ht="37.200000000000003" customHeight="1">
      <c r="A71" s="657"/>
      <c r="B71" s="657"/>
      <c r="C71" s="220" t="s">
        <v>127</v>
      </c>
      <c r="D71" s="220" t="s">
        <v>29</v>
      </c>
      <c r="E71" s="7">
        <v>300</v>
      </c>
      <c r="F71" s="19">
        <v>1</v>
      </c>
      <c r="G71" s="5" t="s">
        <v>51</v>
      </c>
      <c r="H71" s="266">
        <v>18000</v>
      </c>
      <c r="I71" s="225">
        <f t="shared" si="4"/>
        <v>5400000</v>
      </c>
      <c r="J71" s="111">
        <f t="shared" si="5"/>
        <v>5400000</v>
      </c>
      <c r="K71" s="277"/>
    </row>
    <row r="72" spans="1:11" s="498" customFormat="1" ht="77.099999999999994" customHeight="1">
      <c r="A72" s="657"/>
      <c r="B72" s="657"/>
      <c r="C72" s="220" t="s">
        <v>128</v>
      </c>
      <c r="D72" s="220" t="s">
        <v>29</v>
      </c>
      <c r="E72" s="7">
        <v>300</v>
      </c>
      <c r="F72" s="19">
        <v>1</v>
      </c>
      <c r="G72" s="5" t="s">
        <v>51</v>
      </c>
      <c r="H72" s="266">
        <v>16800</v>
      </c>
      <c r="I72" s="222">
        <f t="shared" si="4"/>
        <v>5040000</v>
      </c>
      <c r="J72" s="230">
        <f t="shared" si="5"/>
        <v>5040000</v>
      </c>
      <c r="K72" s="277"/>
    </row>
    <row r="73" spans="1:11" s="498" customFormat="1" ht="26.4">
      <c r="A73" s="657"/>
      <c r="B73" s="657"/>
      <c r="C73" s="220" t="s">
        <v>129</v>
      </c>
      <c r="D73" s="220" t="s">
        <v>29</v>
      </c>
      <c r="E73" s="7">
        <v>300</v>
      </c>
      <c r="F73" s="19">
        <v>1</v>
      </c>
      <c r="G73" s="5" t="s">
        <v>51</v>
      </c>
      <c r="H73" s="266">
        <v>4890</v>
      </c>
      <c r="I73" s="225">
        <f t="shared" si="4"/>
        <v>1467000</v>
      </c>
      <c r="J73" s="21">
        <f t="shared" si="5"/>
        <v>1467000</v>
      </c>
      <c r="K73" s="277"/>
    </row>
    <row r="74" spans="1:11" s="498" customFormat="1" ht="26.4">
      <c r="A74" s="657"/>
      <c r="B74" s="657"/>
      <c r="C74" s="220" t="s">
        <v>130</v>
      </c>
      <c r="D74" s="220" t="s">
        <v>29</v>
      </c>
      <c r="E74" s="7">
        <v>300</v>
      </c>
      <c r="F74" s="19">
        <v>1</v>
      </c>
      <c r="G74" s="5" t="s">
        <v>51</v>
      </c>
      <c r="H74" s="266">
        <v>24500</v>
      </c>
      <c r="I74" s="225">
        <f t="shared" si="4"/>
        <v>7350000</v>
      </c>
      <c r="J74" s="6">
        <f t="shared" si="5"/>
        <v>7350000</v>
      </c>
      <c r="K74" s="277"/>
    </row>
    <row r="75" spans="1:11" s="498" customFormat="1" ht="26.4">
      <c r="A75" s="657"/>
      <c r="B75" s="657"/>
      <c r="C75" s="220" t="s">
        <v>131</v>
      </c>
      <c r="D75" s="220" t="s">
        <v>29</v>
      </c>
      <c r="E75" s="7">
        <v>300</v>
      </c>
      <c r="F75" s="19">
        <v>1</v>
      </c>
      <c r="G75" s="5" t="s">
        <v>51</v>
      </c>
      <c r="H75" s="266">
        <v>30280</v>
      </c>
      <c r="I75" s="225">
        <f t="shared" si="4"/>
        <v>9084000</v>
      </c>
      <c r="J75" s="6">
        <f t="shared" si="5"/>
        <v>9084000</v>
      </c>
      <c r="K75" s="277"/>
    </row>
    <row r="76" spans="1:11" s="498" customFormat="1" ht="32.25" customHeight="1">
      <c r="A76" s="657"/>
      <c r="B76" s="657"/>
      <c r="C76" s="220" t="s">
        <v>132</v>
      </c>
      <c r="D76" s="220" t="s">
        <v>29</v>
      </c>
      <c r="E76" s="7">
        <v>300</v>
      </c>
      <c r="F76" s="19">
        <v>1</v>
      </c>
      <c r="G76" s="5" t="s">
        <v>51</v>
      </c>
      <c r="H76" s="266">
        <v>13600</v>
      </c>
      <c r="I76" s="225">
        <f t="shared" si="4"/>
        <v>4080000</v>
      </c>
      <c r="J76" s="6">
        <f t="shared" si="5"/>
        <v>4080000</v>
      </c>
      <c r="K76" s="277"/>
    </row>
    <row r="77" spans="1:11" s="498" customFormat="1" ht="36.75" customHeight="1">
      <c r="A77" s="19">
        <v>40</v>
      </c>
      <c r="B77" s="19" t="s">
        <v>55</v>
      </c>
      <c r="C77" s="220" t="s">
        <v>133</v>
      </c>
      <c r="D77" s="220" t="s">
        <v>29</v>
      </c>
      <c r="E77" s="5">
        <v>1</v>
      </c>
      <c r="F77" s="4" t="s">
        <v>55</v>
      </c>
      <c r="G77" s="5" t="s">
        <v>55</v>
      </c>
      <c r="H77" s="266">
        <v>230000</v>
      </c>
      <c r="I77" s="225">
        <v>200000</v>
      </c>
      <c r="J77" s="6">
        <f t="shared" si="5"/>
        <v>200000</v>
      </c>
      <c r="K77" s="277"/>
    </row>
    <row r="78" spans="1:11" ht="79.2">
      <c r="A78" s="19">
        <v>41</v>
      </c>
      <c r="B78" s="19" t="s">
        <v>134</v>
      </c>
      <c r="C78" s="220" t="s">
        <v>135</v>
      </c>
      <c r="D78" s="220" t="s">
        <v>29</v>
      </c>
      <c r="E78" s="7">
        <v>300</v>
      </c>
      <c r="F78" s="220">
        <v>5</v>
      </c>
      <c r="G78" s="19" t="s">
        <v>37</v>
      </c>
      <c r="H78" s="265">
        <v>221000</v>
      </c>
      <c r="I78" s="225">
        <f>H78*E78*F78</f>
        <v>331500000</v>
      </c>
      <c r="J78" s="6">
        <f t="shared" si="5"/>
        <v>331500000</v>
      </c>
    </row>
    <row r="79" spans="1:11" s="498" customFormat="1" ht="13.2">
      <c r="A79" s="603" t="s">
        <v>93</v>
      </c>
      <c r="B79" s="604"/>
      <c r="C79" s="604"/>
      <c r="D79" s="604"/>
      <c r="E79" s="604"/>
      <c r="F79" s="604"/>
      <c r="G79" s="604"/>
      <c r="H79" s="605"/>
      <c r="I79" s="223">
        <f>SUM(I62:I78)</f>
        <v>795201750</v>
      </c>
      <c r="J79" s="121">
        <f>J78+J77+J76+J75+J74+J73+J72+J71+J70+J69+J68+J67+J66+J65+J64+J63+J62</f>
        <v>795201750</v>
      </c>
      <c r="K79" s="277"/>
    </row>
    <row r="80" spans="1:11" s="498" customFormat="1" ht="20.25" customHeight="1">
      <c r="A80" s="716" t="s">
        <v>136</v>
      </c>
      <c r="B80" s="717"/>
      <c r="C80" s="717"/>
      <c r="D80" s="717"/>
      <c r="E80" s="717"/>
      <c r="F80" s="717"/>
      <c r="G80" s="717"/>
      <c r="H80" s="717"/>
      <c r="I80" s="739"/>
      <c r="J80" s="740"/>
      <c r="K80" s="277"/>
    </row>
    <row r="81" spans="1:12" s="498" customFormat="1" ht="26.4">
      <c r="A81" s="85" t="s">
        <v>7</v>
      </c>
      <c r="B81" s="85" t="s">
        <v>8</v>
      </c>
      <c r="C81" s="85" t="s">
        <v>9</v>
      </c>
      <c r="D81" s="361" t="s">
        <v>10</v>
      </c>
      <c r="E81" s="85" t="s">
        <v>11</v>
      </c>
      <c r="F81" s="85" t="s">
        <v>12</v>
      </c>
      <c r="G81" s="85" t="s">
        <v>13</v>
      </c>
      <c r="H81" s="340" t="s">
        <v>14</v>
      </c>
      <c r="I81" s="340" t="s">
        <v>15</v>
      </c>
      <c r="J81" s="87" t="s">
        <v>16</v>
      </c>
      <c r="K81" s="277"/>
      <c r="L81" s="498">
        <v>200</v>
      </c>
    </row>
    <row r="82" spans="1:12" s="498" customFormat="1" ht="26.4">
      <c r="A82" s="27">
        <v>42</v>
      </c>
      <c r="B82" s="39" t="s">
        <v>91</v>
      </c>
      <c r="C82" s="19" t="s">
        <v>92</v>
      </c>
      <c r="D82" s="231">
        <v>8</v>
      </c>
      <c r="E82" s="13">
        <v>30</v>
      </c>
      <c r="F82" s="13" t="s">
        <v>29</v>
      </c>
      <c r="G82" s="52" t="s">
        <v>51</v>
      </c>
      <c r="H82" s="266">
        <v>4325</v>
      </c>
      <c r="I82" s="225">
        <f>H82*E82</f>
        <v>129750</v>
      </c>
      <c r="J82" s="6">
        <f>I82</f>
        <v>129750</v>
      </c>
      <c r="K82" s="277"/>
    </row>
    <row r="83" spans="1:12" s="498" customFormat="1" ht="26.4">
      <c r="A83" s="27">
        <v>43</v>
      </c>
      <c r="B83" s="27" t="s">
        <v>113</v>
      </c>
      <c r="C83" s="220" t="s">
        <v>114</v>
      </c>
      <c r="D83" s="45">
        <v>11</v>
      </c>
      <c r="E83" s="231">
        <v>200</v>
      </c>
      <c r="F83" s="13" t="s">
        <v>29</v>
      </c>
      <c r="G83" s="13" t="s">
        <v>51</v>
      </c>
      <c r="H83" s="266">
        <v>3600</v>
      </c>
      <c r="I83" s="225">
        <f>H83*E83</f>
        <v>720000</v>
      </c>
      <c r="J83" s="6">
        <f>I83</f>
        <v>720000</v>
      </c>
      <c r="K83" s="277"/>
    </row>
    <row r="84" spans="1:12" s="498" customFormat="1" ht="66">
      <c r="A84" s="27">
        <v>44</v>
      </c>
      <c r="B84" s="27" t="s">
        <v>137</v>
      </c>
      <c r="C84" s="220" t="s">
        <v>138</v>
      </c>
      <c r="D84" s="352" t="s">
        <v>27</v>
      </c>
      <c r="E84" s="2">
        <v>1</v>
      </c>
      <c r="F84" s="232">
        <v>1</v>
      </c>
      <c r="G84" s="232" t="s">
        <v>139</v>
      </c>
      <c r="H84" s="266">
        <v>7958000</v>
      </c>
      <c r="I84" s="225">
        <f>+H84*E84*F84</f>
        <v>7958000</v>
      </c>
      <c r="J84" s="6">
        <f>I84</f>
        <v>7958000</v>
      </c>
      <c r="K84" s="504"/>
    </row>
    <row r="85" spans="1:12" s="498" customFormat="1" ht="66">
      <c r="A85" s="27">
        <v>45</v>
      </c>
      <c r="B85" s="27" t="s">
        <v>140</v>
      </c>
      <c r="C85" s="220" t="s">
        <v>141</v>
      </c>
      <c r="D85" s="352" t="s">
        <v>27</v>
      </c>
      <c r="E85" s="2">
        <v>3</v>
      </c>
      <c r="F85" s="13">
        <v>3</v>
      </c>
      <c r="G85" s="13" t="s">
        <v>37</v>
      </c>
      <c r="H85" s="266">
        <v>5380000</v>
      </c>
      <c r="I85" s="225">
        <f t="shared" ref="I85:I90" si="6">+H85*E85*F85</f>
        <v>48420000</v>
      </c>
      <c r="J85" s="6">
        <f t="shared" ref="J85:J90" si="7">E85*F85*H85</f>
        <v>48420000</v>
      </c>
      <c r="K85" s="58"/>
    </row>
    <row r="86" spans="1:12" s="498" customFormat="1" ht="66">
      <c r="A86" s="73">
        <v>46</v>
      </c>
      <c r="B86" s="73" t="s">
        <v>142</v>
      </c>
      <c r="C86" s="357" t="s">
        <v>143</v>
      </c>
      <c r="D86" s="472" t="s">
        <v>27</v>
      </c>
      <c r="E86" s="26">
        <v>5</v>
      </c>
      <c r="F86" s="233">
        <v>10</v>
      </c>
      <c r="G86" s="110" t="s">
        <v>97</v>
      </c>
      <c r="H86" s="265">
        <v>180000</v>
      </c>
      <c r="I86" s="317">
        <f t="shared" si="6"/>
        <v>9000000</v>
      </c>
      <c r="J86" s="111">
        <f t="shared" si="7"/>
        <v>9000000</v>
      </c>
      <c r="K86" s="58"/>
    </row>
    <row r="87" spans="1:12" s="498" customFormat="1" ht="13.2">
      <c r="A87" s="741">
        <v>47</v>
      </c>
      <c r="B87" s="864" t="s">
        <v>144</v>
      </c>
      <c r="C87" s="220" t="s">
        <v>145</v>
      </c>
      <c r="D87" s="220" t="s">
        <v>29</v>
      </c>
      <c r="E87" s="2">
        <v>200</v>
      </c>
      <c r="F87" s="13">
        <v>1</v>
      </c>
      <c r="G87" s="13" t="s">
        <v>51</v>
      </c>
      <c r="H87" s="266">
        <v>57000</v>
      </c>
      <c r="I87" s="225">
        <f t="shared" si="6"/>
        <v>11400000</v>
      </c>
      <c r="J87" s="6">
        <f t="shared" si="7"/>
        <v>11400000</v>
      </c>
      <c r="K87" s="277"/>
    </row>
    <row r="88" spans="1:12" s="498" customFormat="1" ht="13.2">
      <c r="A88" s="742"/>
      <c r="B88" s="864"/>
      <c r="C88" s="220" t="s">
        <v>146</v>
      </c>
      <c r="D88" s="220" t="s">
        <v>29</v>
      </c>
      <c r="E88" s="2">
        <v>200</v>
      </c>
      <c r="F88" s="13">
        <v>1</v>
      </c>
      <c r="G88" s="13" t="s">
        <v>51</v>
      </c>
      <c r="H88" s="266">
        <v>34000</v>
      </c>
      <c r="I88" s="225">
        <f t="shared" si="6"/>
        <v>6800000</v>
      </c>
      <c r="J88" s="6">
        <f t="shared" si="7"/>
        <v>6800000</v>
      </c>
      <c r="K88" s="277"/>
    </row>
    <row r="89" spans="1:12" s="498" customFormat="1" ht="26.4">
      <c r="A89" s="742"/>
      <c r="B89" s="864"/>
      <c r="C89" s="220" t="s">
        <v>147</v>
      </c>
      <c r="D89" s="220" t="s">
        <v>29</v>
      </c>
      <c r="E89" s="2">
        <v>200</v>
      </c>
      <c r="F89" s="13">
        <v>1</v>
      </c>
      <c r="G89" s="13" t="s">
        <v>51</v>
      </c>
      <c r="H89" s="266">
        <v>47000</v>
      </c>
      <c r="I89" s="225">
        <f t="shared" si="6"/>
        <v>9400000</v>
      </c>
      <c r="J89" s="6">
        <f t="shared" si="7"/>
        <v>9400000</v>
      </c>
      <c r="K89" s="277"/>
    </row>
    <row r="90" spans="1:12" s="498" customFormat="1" ht="28.2" customHeight="1">
      <c r="A90" s="743"/>
      <c r="B90" s="864"/>
      <c r="C90" s="220" t="s">
        <v>148</v>
      </c>
      <c r="D90" s="220" t="s">
        <v>29</v>
      </c>
      <c r="E90" s="2">
        <v>200</v>
      </c>
      <c r="F90" s="13">
        <v>1</v>
      </c>
      <c r="G90" s="13" t="s">
        <v>51</v>
      </c>
      <c r="H90" s="266">
        <v>27000</v>
      </c>
      <c r="I90" s="225">
        <f t="shared" si="6"/>
        <v>5400000</v>
      </c>
      <c r="J90" s="6">
        <f t="shared" si="7"/>
        <v>5400000</v>
      </c>
      <c r="K90" s="277"/>
    </row>
    <row r="91" spans="1:12" s="498" customFormat="1" ht="13.2">
      <c r="A91" s="19">
        <v>48</v>
      </c>
      <c r="B91" s="19" t="s">
        <v>149</v>
      </c>
      <c r="C91" s="220" t="s">
        <v>150</v>
      </c>
      <c r="D91" s="220">
        <v>110</v>
      </c>
      <c r="E91" s="7">
        <v>2400</v>
      </c>
      <c r="F91" s="19">
        <v>1</v>
      </c>
      <c r="G91" s="19" t="s">
        <v>51</v>
      </c>
      <c r="H91" s="266">
        <v>1800</v>
      </c>
      <c r="I91" s="225">
        <f>H91*E91</f>
        <v>4320000</v>
      </c>
      <c r="J91" s="6">
        <f>I91</f>
        <v>4320000</v>
      </c>
      <c r="K91" s="277"/>
    </row>
    <row r="92" spans="1:12" s="498" customFormat="1" ht="13.2">
      <c r="A92" s="616" t="s">
        <v>93</v>
      </c>
      <c r="B92" s="617"/>
      <c r="C92" s="617"/>
      <c r="D92" s="617"/>
      <c r="E92" s="617"/>
      <c r="F92" s="617"/>
      <c r="G92" s="617"/>
      <c r="H92" s="618"/>
      <c r="I92" s="320">
        <f>SUM(I82:I91)</f>
        <v>103547750</v>
      </c>
      <c r="J92" s="121">
        <f>J82+J83+J84+J85+J86+J87+J88+J89+J90+J91</f>
        <v>103547750</v>
      </c>
      <c r="K92" s="277"/>
    </row>
    <row r="93" spans="1:12" s="498" customFormat="1" ht="13.2">
      <c r="A93" s="658" t="s">
        <v>151</v>
      </c>
      <c r="B93" s="645"/>
      <c r="C93" s="645"/>
      <c r="D93" s="645"/>
      <c r="E93" s="645"/>
      <c r="F93" s="645"/>
      <c r="G93" s="645"/>
      <c r="H93" s="645"/>
      <c r="I93" s="645"/>
      <c r="J93" s="659"/>
      <c r="K93" s="277"/>
    </row>
    <row r="94" spans="1:12" s="498" customFormat="1" ht="26.4">
      <c r="A94" s="85" t="s">
        <v>7</v>
      </c>
      <c r="B94" s="85" t="s">
        <v>8</v>
      </c>
      <c r="C94" s="85" t="s">
        <v>9</v>
      </c>
      <c r="D94" s="361" t="s">
        <v>10</v>
      </c>
      <c r="E94" s="85" t="s">
        <v>11</v>
      </c>
      <c r="F94" s="85" t="s">
        <v>12</v>
      </c>
      <c r="G94" s="85" t="s">
        <v>13</v>
      </c>
      <c r="H94" s="340" t="s">
        <v>14</v>
      </c>
      <c r="I94" s="340" t="s">
        <v>15</v>
      </c>
      <c r="J94" s="87" t="s">
        <v>16</v>
      </c>
      <c r="K94" s="277"/>
      <c r="L94" s="498">
        <v>500</v>
      </c>
    </row>
    <row r="95" spans="1:12" s="498" customFormat="1" ht="26.4">
      <c r="A95" s="27">
        <v>49</v>
      </c>
      <c r="B95" s="39" t="s">
        <v>91</v>
      </c>
      <c r="C95" s="19" t="s">
        <v>92</v>
      </c>
      <c r="D95" s="231">
        <v>8</v>
      </c>
      <c r="E95" s="13">
        <v>30</v>
      </c>
      <c r="F95" s="13" t="s">
        <v>29</v>
      </c>
      <c r="G95" s="52" t="s">
        <v>51</v>
      </c>
      <c r="H95" s="266">
        <v>4325</v>
      </c>
      <c r="I95" s="225">
        <f>H95*E95</f>
        <v>129750</v>
      </c>
      <c r="J95" s="6">
        <f>I95</f>
        <v>129750</v>
      </c>
      <c r="K95" s="277"/>
    </row>
    <row r="96" spans="1:12" s="498" customFormat="1" ht="29.25" customHeight="1">
      <c r="A96" s="27">
        <v>50</v>
      </c>
      <c r="B96" s="27" t="s">
        <v>113</v>
      </c>
      <c r="C96" s="220" t="s">
        <v>114</v>
      </c>
      <c r="D96" s="45">
        <v>11</v>
      </c>
      <c r="E96" s="2">
        <v>500</v>
      </c>
      <c r="F96" s="13" t="s">
        <v>29</v>
      </c>
      <c r="G96" s="13" t="s">
        <v>51</v>
      </c>
      <c r="H96" s="266">
        <v>3600</v>
      </c>
      <c r="I96" s="225">
        <f>H96*E96</f>
        <v>1800000</v>
      </c>
      <c r="J96" s="6">
        <f>I96</f>
        <v>1800000</v>
      </c>
      <c r="K96" s="277"/>
    </row>
    <row r="97" spans="1:11" s="498" customFormat="1" ht="165" customHeight="1">
      <c r="A97" s="27">
        <v>51</v>
      </c>
      <c r="B97" s="27" t="s">
        <v>152</v>
      </c>
      <c r="C97" s="220" t="s">
        <v>153</v>
      </c>
      <c r="D97" s="352" t="s">
        <v>27</v>
      </c>
      <c r="E97" s="2">
        <v>1</v>
      </c>
      <c r="F97" s="13">
        <v>2</v>
      </c>
      <c r="G97" s="13" t="s">
        <v>139</v>
      </c>
      <c r="H97" s="266">
        <v>6320000</v>
      </c>
      <c r="I97" s="225">
        <f>+H97*E97*F97</f>
        <v>12640000</v>
      </c>
      <c r="J97" s="6">
        <f>E97*F97*H97</f>
        <v>12640000</v>
      </c>
      <c r="K97" s="277"/>
    </row>
    <row r="98" spans="1:11" s="498" customFormat="1" ht="92.4">
      <c r="A98" s="27">
        <v>52</v>
      </c>
      <c r="B98" s="28" t="s">
        <v>154</v>
      </c>
      <c r="C98" s="220" t="s">
        <v>155</v>
      </c>
      <c r="D98" s="352" t="s">
        <v>27</v>
      </c>
      <c r="E98" s="2">
        <v>1</v>
      </c>
      <c r="F98" s="13">
        <v>2</v>
      </c>
      <c r="G98" s="13" t="s">
        <v>139</v>
      </c>
      <c r="H98" s="266">
        <v>5730000</v>
      </c>
      <c r="I98" s="225">
        <f>+H98*E98*F98</f>
        <v>11460000</v>
      </c>
      <c r="J98" s="6">
        <f t="shared" ref="J98:J111" si="8">E98*F98*H98</f>
        <v>11460000</v>
      </c>
      <c r="K98" s="277"/>
    </row>
    <row r="99" spans="1:11" s="498" customFormat="1" ht="39.6">
      <c r="A99" s="722">
        <v>53</v>
      </c>
      <c r="B99" s="722" t="s">
        <v>156</v>
      </c>
      <c r="C99" s="358" t="s">
        <v>157</v>
      </c>
      <c r="D99" s="45" t="s">
        <v>29</v>
      </c>
      <c r="E99" s="2">
        <v>500</v>
      </c>
      <c r="F99" s="13">
        <v>1</v>
      </c>
      <c r="G99" s="13" t="s">
        <v>51</v>
      </c>
      <c r="H99" s="266">
        <v>86000</v>
      </c>
      <c r="I99" s="225">
        <f t="shared" ref="I99:I105" si="9">+H99*E99</f>
        <v>43000000</v>
      </c>
      <c r="J99" s="6">
        <f t="shared" si="8"/>
        <v>43000000</v>
      </c>
      <c r="K99" s="277"/>
    </row>
    <row r="100" spans="1:11" s="498" customFormat="1" ht="13.2">
      <c r="A100" s="723"/>
      <c r="B100" s="723"/>
      <c r="C100" s="220" t="s">
        <v>158</v>
      </c>
      <c r="D100" s="45" t="s">
        <v>29</v>
      </c>
      <c r="E100" s="2">
        <v>500</v>
      </c>
      <c r="F100" s="13">
        <v>1</v>
      </c>
      <c r="G100" s="13" t="s">
        <v>51</v>
      </c>
      <c r="H100" s="266">
        <v>10925</v>
      </c>
      <c r="I100" s="225">
        <f t="shared" si="9"/>
        <v>5462500</v>
      </c>
      <c r="J100" s="6">
        <f t="shared" si="8"/>
        <v>5462500</v>
      </c>
      <c r="K100" s="277"/>
    </row>
    <row r="101" spans="1:11" s="498" customFormat="1" ht="13.2">
      <c r="A101" s="723"/>
      <c r="B101" s="723"/>
      <c r="C101" s="220" t="s">
        <v>159</v>
      </c>
      <c r="D101" s="45" t="s">
        <v>29</v>
      </c>
      <c r="E101" s="2">
        <v>500</v>
      </c>
      <c r="F101" s="13">
        <v>1</v>
      </c>
      <c r="G101" s="13" t="s">
        <v>51</v>
      </c>
      <c r="H101" s="266">
        <v>24000</v>
      </c>
      <c r="I101" s="225">
        <f t="shared" si="9"/>
        <v>12000000</v>
      </c>
      <c r="J101" s="6">
        <f>I101</f>
        <v>12000000</v>
      </c>
      <c r="K101" s="277"/>
    </row>
    <row r="102" spans="1:11" s="498" customFormat="1" ht="13.2">
      <c r="A102" s="723"/>
      <c r="B102" s="723"/>
      <c r="C102" s="220" t="s">
        <v>160</v>
      </c>
      <c r="D102" s="45" t="s">
        <v>29</v>
      </c>
      <c r="E102" s="2">
        <v>500</v>
      </c>
      <c r="F102" s="13">
        <v>1</v>
      </c>
      <c r="G102" s="13" t="s">
        <v>51</v>
      </c>
      <c r="H102" s="266">
        <v>13500</v>
      </c>
      <c r="I102" s="225">
        <f t="shared" si="9"/>
        <v>6750000</v>
      </c>
      <c r="J102" s="6">
        <f t="shared" ref="J102:J103" si="10">I102</f>
        <v>6750000</v>
      </c>
      <c r="K102" s="277"/>
    </row>
    <row r="103" spans="1:11" s="498" customFormat="1" ht="13.2">
      <c r="A103" s="744"/>
      <c r="B103" s="723"/>
      <c r="C103" s="358" t="s">
        <v>161</v>
      </c>
      <c r="D103" s="45" t="s">
        <v>29</v>
      </c>
      <c r="E103" s="2">
        <v>500</v>
      </c>
      <c r="F103" s="13">
        <v>1</v>
      </c>
      <c r="G103" s="13" t="s">
        <v>51</v>
      </c>
      <c r="H103" s="266">
        <v>15200</v>
      </c>
      <c r="I103" s="225">
        <f t="shared" si="9"/>
        <v>7600000</v>
      </c>
      <c r="J103" s="6">
        <f t="shared" si="10"/>
        <v>7600000</v>
      </c>
      <c r="K103" s="277"/>
    </row>
    <row r="104" spans="1:11" s="498" customFormat="1" ht="62.25" customHeight="1">
      <c r="A104" s="27">
        <v>54</v>
      </c>
      <c r="B104" s="27" t="s">
        <v>55</v>
      </c>
      <c r="C104" s="220" t="s">
        <v>162</v>
      </c>
      <c r="D104" s="45" t="s">
        <v>29</v>
      </c>
      <c r="E104" s="2">
        <v>50</v>
      </c>
      <c r="F104" s="13">
        <v>2</v>
      </c>
      <c r="G104" s="13" t="s">
        <v>163</v>
      </c>
      <c r="H104" s="265">
        <v>0</v>
      </c>
      <c r="I104" s="225">
        <f t="shared" si="9"/>
        <v>0</v>
      </c>
      <c r="J104" s="6">
        <f>I104</f>
        <v>0</v>
      </c>
      <c r="K104" s="277"/>
    </row>
    <row r="105" spans="1:11" s="498" customFormat="1" ht="111.75" customHeight="1">
      <c r="A105" s="27">
        <v>55</v>
      </c>
      <c r="B105" s="27" t="s">
        <v>164</v>
      </c>
      <c r="C105" s="220" t="s">
        <v>165</v>
      </c>
      <c r="D105" s="45" t="s">
        <v>29</v>
      </c>
      <c r="E105" s="2">
        <v>25</v>
      </c>
      <c r="F105" s="13" t="s">
        <v>166</v>
      </c>
      <c r="G105" s="13" t="s">
        <v>167</v>
      </c>
      <c r="H105" s="266">
        <v>560000</v>
      </c>
      <c r="I105" s="225">
        <f t="shared" si="9"/>
        <v>14000000</v>
      </c>
      <c r="J105" s="6">
        <f>I105</f>
        <v>14000000</v>
      </c>
      <c r="K105" s="277"/>
    </row>
    <row r="106" spans="1:11" s="498" customFormat="1" ht="47.25" customHeight="1">
      <c r="A106" s="27">
        <v>56</v>
      </c>
      <c r="B106" s="27" t="s">
        <v>168</v>
      </c>
      <c r="C106" s="4" t="s">
        <v>169</v>
      </c>
      <c r="D106" s="45" t="s">
        <v>55</v>
      </c>
      <c r="E106" s="2">
        <v>1</v>
      </c>
      <c r="F106" s="13">
        <v>25</v>
      </c>
      <c r="G106" s="13" t="s">
        <v>51</v>
      </c>
      <c r="H106" s="265">
        <v>0</v>
      </c>
      <c r="I106" s="225">
        <f>+H106*E106*F106</f>
        <v>0</v>
      </c>
      <c r="J106" s="6">
        <f>E106*F106*H106</f>
        <v>0</v>
      </c>
      <c r="K106" s="277"/>
    </row>
    <row r="107" spans="1:11" s="498" customFormat="1" ht="39.6">
      <c r="A107" s="27">
        <v>57</v>
      </c>
      <c r="B107" s="27" t="s">
        <v>55</v>
      </c>
      <c r="C107" s="4" t="s">
        <v>170</v>
      </c>
      <c r="D107" s="45" t="s">
        <v>55</v>
      </c>
      <c r="E107" s="2">
        <v>25</v>
      </c>
      <c r="F107" s="13" t="s">
        <v>29</v>
      </c>
      <c r="G107" s="13" t="s">
        <v>171</v>
      </c>
      <c r="H107" s="265">
        <v>0</v>
      </c>
      <c r="I107" s="225">
        <f>H107*E107</f>
        <v>0</v>
      </c>
      <c r="J107" s="6">
        <f>E107*H107</f>
        <v>0</v>
      </c>
      <c r="K107" s="277"/>
    </row>
    <row r="108" spans="1:11" s="498" customFormat="1" ht="13.2">
      <c r="A108" s="27">
        <v>58</v>
      </c>
      <c r="B108" s="721" t="s">
        <v>172</v>
      </c>
      <c r="C108" s="220" t="s">
        <v>173</v>
      </c>
      <c r="D108" s="45" t="s">
        <v>29</v>
      </c>
      <c r="E108" s="2">
        <v>500</v>
      </c>
      <c r="F108" s="13">
        <v>1</v>
      </c>
      <c r="G108" s="13" t="s">
        <v>51</v>
      </c>
      <c r="H108" s="266">
        <v>44965</v>
      </c>
      <c r="I108" s="225">
        <f>+H108*E108</f>
        <v>22482500</v>
      </c>
      <c r="J108" s="6">
        <f t="shared" si="8"/>
        <v>22482500</v>
      </c>
      <c r="K108" s="277"/>
    </row>
    <row r="109" spans="1:11" s="498" customFormat="1" ht="13.2">
      <c r="A109" s="27">
        <v>59</v>
      </c>
      <c r="B109" s="721"/>
      <c r="C109" s="220" t="s">
        <v>174</v>
      </c>
      <c r="D109" s="45" t="s">
        <v>29</v>
      </c>
      <c r="E109" s="2">
        <v>500</v>
      </c>
      <c r="F109" s="13">
        <v>1</v>
      </c>
      <c r="G109" s="13" t="s">
        <v>51</v>
      </c>
      <c r="H109" s="266">
        <v>4580</v>
      </c>
      <c r="I109" s="225">
        <f>+H109*E109</f>
        <v>2290000</v>
      </c>
      <c r="J109" s="6">
        <f t="shared" si="8"/>
        <v>2290000</v>
      </c>
      <c r="K109" s="277"/>
    </row>
    <row r="110" spans="1:11" s="498" customFormat="1" ht="39.6">
      <c r="A110" s="722">
        <v>60</v>
      </c>
      <c r="B110" s="721"/>
      <c r="C110" s="220" t="s">
        <v>175</v>
      </c>
      <c r="D110" s="363">
        <v>26</v>
      </c>
      <c r="E110" s="2">
        <v>500</v>
      </c>
      <c r="F110" s="13">
        <v>1</v>
      </c>
      <c r="G110" s="13" t="s">
        <v>51</v>
      </c>
      <c r="H110" s="266">
        <v>27000</v>
      </c>
      <c r="I110" s="225">
        <f>+H110*E110</f>
        <v>13500000</v>
      </c>
      <c r="J110" s="6">
        <f t="shared" si="8"/>
        <v>13500000</v>
      </c>
      <c r="K110" s="277"/>
    </row>
    <row r="111" spans="1:11" s="498" customFormat="1" ht="39.6">
      <c r="A111" s="745"/>
      <c r="B111" s="721"/>
      <c r="C111" s="220" t="s">
        <v>176</v>
      </c>
      <c r="D111" s="363">
        <v>38</v>
      </c>
      <c r="E111" s="2">
        <v>500</v>
      </c>
      <c r="F111" s="13">
        <v>1</v>
      </c>
      <c r="G111" s="13" t="s">
        <v>51</v>
      </c>
      <c r="H111" s="266">
        <v>13000</v>
      </c>
      <c r="I111" s="225">
        <f>+H111*E111</f>
        <v>6500000</v>
      </c>
      <c r="J111" s="6">
        <f t="shared" si="8"/>
        <v>6500000</v>
      </c>
      <c r="K111" s="277"/>
    </row>
    <row r="112" spans="1:11" s="498" customFormat="1" ht="13.2">
      <c r="A112" s="603" t="s">
        <v>93</v>
      </c>
      <c r="B112" s="604"/>
      <c r="C112" s="604"/>
      <c r="D112" s="617"/>
      <c r="E112" s="604"/>
      <c r="F112" s="604"/>
      <c r="G112" s="604"/>
      <c r="H112" s="605" t="s">
        <v>177</v>
      </c>
      <c r="I112" s="320">
        <f>SUM(I95:I111)</f>
        <v>159614750</v>
      </c>
      <c r="J112" s="121">
        <f>SUM(J95:J111)</f>
        <v>159614750</v>
      </c>
      <c r="K112" s="277"/>
    </row>
    <row r="113" spans="1:19" s="498" customFormat="1" ht="13.2">
      <c r="A113" s="716" t="s">
        <v>178</v>
      </c>
      <c r="B113" s="717"/>
      <c r="C113" s="717"/>
      <c r="D113" s="717"/>
      <c r="E113" s="717"/>
      <c r="F113" s="717"/>
      <c r="G113" s="717"/>
      <c r="H113" s="717"/>
      <c r="I113" s="717"/>
      <c r="J113" s="718"/>
      <c r="K113" s="277"/>
    </row>
    <row r="114" spans="1:19" s="498" customFormat="1" ht="26.4">
      <c r="A114" s="85" t="s">
        <v>7</v>
      </c>
      <c r="B114" s="85" t="s">
        <v>8</v>
      </c>
      <c r="C114" s="85" t="s">
        <v>9</v>
      </c>
      <c r="D114" s="361" t="s">
        <v>10</v>
      </c>
      <c r="E114" s="85" t="s">
        <v>11</v>
      </c>
      <c r="F114" s="85" t="s">
        <v>12</v>
      </c>
      <c r="G114" s="85" t="s">
        <v>13</v>
      </c>
      <c r="H114" s="321" t="s">
        <v>14</v>
      </c>
      <c r="I114" s="321" t="s">
        <v>15</v>
      </c>
      <c r="J114" s="88" t="s">
        <v>16</v>
      </c>
      <c r="K114" s="277"/>
      <c r="L114" s="498">
        <v>300</v>
      </c>
    </row>
    <row r="115" spans="1:19" s="498" customFormat="1" ht="163.5" customHeight="1">
      <c r="A115" s="27">
        <v>61</v>
      </c>
      <c r="B115" s="27" t="s">
        <v>179</v>
      </c>
      <c r="C115" s="220" t="s">
        <v>180</v>
      </c>
      <c r="D115" s="352" t="s">
        <v>27</v>
      </c>
      <c r="E115" s="2">
        <v>4</v>
      </c>
      <c r="F115" s="13">
        <v>1</v>
      </c>
      <c r="G115" s="13" t="s">
        <v>97</v>
      </c>
      <c r="H115" s="265">
        <v>180000</v>
      </c>
      <c r="I115" s="225">
        <f t="shared" ref="I115:I124" si="11">+H115*E115*F115</f>
        <v>720000</v>
      </c>
      <c r="J115" s="6">
        <f>E115*F115*H115</f>
        <v>720000</v>
      </c>
      <c r="K115" s="277"/>
    </row>
    <row r="116" spans="1:19" s="498" customFormat="1" ht="79.5" customHeight="1">
      <c r="A116" s="27">
        <v>62</v>
      </c>
      <c r="B116" s="27" t="s">
        <v>181</v>
      </c>
      <c r="C116" s="220" t="s">
        <v>182</v>
      </c>
      <c r="D116" s="352" t="s">
        <v>27</v>
      </c>
      <c r="E116" s="2">
        <v>9</v>
      </c>
      <c r="F116" s="13">
        <v>1</v>
      </c>
      <c r="G116" s="13" t="s">
        <v>97</v>
      </c>
      <c r="H116" s="266">
        <v>95000</v>
      </c>
      <c r="I116" s="225">
        <f t="shared" si="11"/>
        <v>855000</v>
      </c>
      <c r="J116" s="6">
        <f t="shared" ref="J116:J121" si="12">E116*F116*H116</f>
        <v>855000</v>
      </c>
      <c r="K116" s="277"/>
    </row>
    <row r="117" spans="1:19" s="498" customFormat="1" ht="111.75" customHeight="1">
      <c r="A117" s="27">
        <v>63</v>
      </c>
      <c r="B117" s="27" t="s">
        <v>183</v>
      </c>
      <c r="C117" s="220" t="s">
        <v>184</v>
      </c>
      <c r="D117" s="363" t="s">
        <v>29</v>
      </c>
      <c r="E117" s="2">
        <v>9</v>
      </c>
      <c r="F117" s="13">
        <v>1</v>
      </c>
      <c r="G117" s="13" t="s">
        <v>51</v>
      </c>
      <c r="H117" s="266">
        <v>900000</v>
      </c>
      <c r="I117" s="225">
        <f t="shared" si="11"/>
        <v>8100000</v>
      </c>
      <c r="J117" s="6">
        <f t="shared" si="12"/>
        <v>8100000</v>
      </c>
      <c r="K117" s="277"/>
    </row>
    <row r="118" spans="1:19" s="498" customFormat="1" ht="45" customHeight="1">
      <c r="A118" s="27">
        <v>64</v>
      </c>
      <c r="B118" s="27" t="s">
        <v>185</v>
      </c>
      <c r="C118" s="220" t="s">
        <v>186</v>
      </c>
      <c r="D118" s="45">
        <v>100</v>
      </c>
      <c r="E118" s="2">
        <v>600</v>
      </c>
      <c r="F118" s="13">
        <v>1</v>
      </c>
      <c r="G118" s="13" t="s">
        <v>51</v>
      </c>
      <c r="H118" s="266">
        <v>22000</v>
      </c>
      <c r="I118" s="225">
        <f t="shared" si="11"/>
        <v>13200000</v>
      </c>
      <c r="J118" s="6">
        <f t="shared" si="12"/>
        <v>13200000</v>
      </c>
      <c r="K118" s="277"/>
    </row>
    <row r="119" spans="1:19" s="498" customFormat="1" ht="51" customHeight="1">
      <c r="A119" s="27">
        <v>65</v>
      </c>
      <c r="B119" s="28" t="s">
        <v>187</v>
      </c>
      <c r="C119" s="220" t="s">
        <v>188</v>
      </c>
      <c r="D119" s="45">
        <v>104</v>
      </c>
      <c r="E119" s="2">
        <v>300</v>
      </c>
      <c r="F119" s="13">
        <v>1</v>
      </c>
      <c r="G119" s="13" t="s">
        <v>51</v>
      </c>
      <c r="H119" s="266">
        <v>24725</v>
      </c>
      <c r="I119" s="225">
        <f t="shared" si="11"/>
        <v>7417500</v>
      </c>
      <c r="J119" s="6">
        <f t="shared" si="12"/>
        <v>7417500</v>
      </c>
      <c r="K119" s="277"/>
    </row>
    <row r="120" spans="1:19" s="498" customFormat="1" ht="87.75" customHeight="1">
      <c r="A120" s="27">
        <v>66</v>
      </c>
      <c r="B120" s="473" t="s">
        <v>189</v>
      </c>
      <c r="C120" s="220" t="s">
        <v>190</v>
      </c>
      <c r="D120" s="45">
        <v>106</v>
      </c>
      <c r="E120" s="2">
        <v>300</v>
      </c>
      <c r="F120" s="13">
        <v>1</v>
      </c>
      <c r="G120" s="13" t="s">
        <v>51</v>
      </c>
      <c r="H120" s="266">
        <v>24725</v>
      </c>
      <c r="I120" s="225">
        <f t="shared" si="11"/>
        <v>7417500</v>
      </c>
      <c r="J120" s="6">
        <f t="shared" si="12"/>
        <v>7417500</v>
      </c>
      <c r="K120" s="277"/>
    </row>
    <row r="121" spans="1:19" s="498" customFormat="1" ht="66.75" customHeight="1">
      <c r="A121" s="27">
        <v>67</v>
      </c>
      <c r="B121" s="470" t="s">
        <v>191</v>
      </c>
      <c r="C121" s="474" t="s">
        <v>192</v>
      </c>
      <c r="D121" s="247" t="s">
        <v>29</v>
      </c>
      <c r="E121" s="26">
        <v>1</v>
      </c>
      <c r="F121" s="32">
        <v>1</v>
      </c>
      <c r="G121" s="32" t="s">
        <v>108</v>
      </c>
      <c r="H121" s="266">
        <v>1700000</v>
      </c>
      <c r="I121" s="225">
        <f t="shared" si="11"/>
        <v>1700000</v>
      </c>
      <c r="J121" s="6">
        <f t="shared" si="12"/>
        <v>1700000</v>
      </c>
      <c r="K121" s="277"/>
    </row>
    <row r="122" spans="1:19" s="498" customFormat="1" ht="132">
      <c r="A122" s="27">
        <v>68</v>
      </c>
      <c r="B122" s="27" t="s">
        <v>193</v>
      </c>
      <c r="C122" s="45" t="s">
        <v>194</v>
      </c>
      <c r="D122" s="45" t="s">
        <v>29</v>
      </c>
      <c r="E122" s="166">
        <v>1</v>
      </c>
      <c r="F122" s="167">
        <v>1</v>
      </c>
      <c r="G122" s="167" t="s">
        <v>97</v>
      </c>
      <c r="H122" s="266">
        <v>7500000</v>
      </c>
      <c r="I122" s="230">
        <f t="shared" si="11"/>
        <v>7500000</v>
      </c>
      <c r="J122" s="168">
        <f>E122*F122*H122</f>
        <v>7500000</v>
      </c>
      <c r="K122" s="277"/>
    </row>
    <row r="123" spans="1:19" s="498" customFormat="1" ht="52.8">
      <c r="A123" s="27">
        <v>69</v>
      </c>
      <c r="B123" s="27" t="s">
        <v>195</v>
      </c>
      <c r="C123" s="45" t="s">
        <v>196</v>
      </c>
      <c r="D123" s="45" t="s">
        <v>29</v>
      </c>
      <c r="E123" s="166">
        <v>1</v>
      </c>
      <c r="F123" s="167">
        <v>1</v>
      </c>
      <c r="G123" s="167" t="s">
        <v>97</v>
      </c>
      <c r="H123" s="265">
        <v>4900000</v>
      </c>
      <c r="I123" s="230">
        <f t="shared" si="11"/>
        <v>4900000</v>
      </c>
      <c r="J123" s="168">
        <f>E123*F123*H123</f>
        <v>4900000</v>
      </c>
      <c r="K123" s="277"/>
      <c r="L123" s="24"/>
      <c r="M123" s="24"/>
      <c r="N123" s="24"/>
      <c r="O123" s="24"/>
      <c r="P123" s="24"/>
      <c r="Q123" s="24"/>
      <c r="R123" s="24"/>
      <c r="S123" s="24"/>
    </row>
    <row r="124" spans="1:19" s="498" customFormat="1" ht="39.6">
      <c r="A124" s="27">
        <v>70</v>
      </c>
      <c r="B124" s="27" t="s">
        <v>197</v>
      </c>
      <c r="C124" s="45" t="s">
        <v>198</v>
      </c>
      <c r="D124" s="45" t="s">
        <v>29</v>
      </c>
      <c r="E124" s="166">
        <v>1</v>
      </c>
      <c r="F124" s="167">
        <v>1</v>
      </c>
      <c r="G124" s="167" t="s">
        <v>97</v>
      </c>
      <c r="H124" s="266">
        <v>8441000</v>
      </c>
      <c r="I124" s="230">
        <f t="shared" si="11"/>
        <v>8441000</v>
      </c>
      <c r="J124" s="168">
        <f>E124*F124*H124</f>
        <v>8441000</v>
      </c>
      <c r="K124" s="277"/>
    </row>
    <row r="125" spans="1:19" s="498" customFormat="1" ht="13.2">
      <c r="A125" s="616" t="s">
        <v>93</v>
      </c>
      <c r="B125" s="617"/>
      <c r="C125" s="617"/>
      <c r="D125" s="617"/>
      <c r="E125" s="617"/>
      <c r="F125" s="617"/>
      <c r="G125" s="617"/>
      <c r="H125" s="618"/>
      <c r="I125" s="322">
        <f>SUM(I115:I124)</f>
        <v>60251000</v>
      </c>
      <c r="J125" s="237">
        <f>SUM(J115:J124)</f>
        <v>60251000</v>
      </c>
      <c r="K125" s="277"/>
    </row>
    <row r="126" spans="1:19" ht="24" customHeight="1">
      <c r="A126" s="724" t="s">
        <v>199</v>
      </c>
      <c r="B126" s="717"/>
      <c r="C126" s="717"/>
      <c r="D126" s="717"/>
      <c r="E126" s="717"/>
      <c r="F126" s="717"/>
      <c r="G126" s="717"/>
      <c r="H126" s="717"/>
      <c r="I126" s="717"/>
      <c r="J126" s="718"/>
    </row>
    <row r="127" spans="1:19" ht="26.4">
      <c r="A127" s="89" t="s">
        <v>7</v>
      </c>
      <c r="B127" s="90" t="s">
        <v>8</v>
      </c>
      <c r="C127" s="90" t="s">
        <v>9</v>
      </c>
      <c r="D127" s="364" t="s">
        <v>10</v>
      </c>
      <c r="E127" s="90" t="s">
        <v>11</v>
      </c>
      <c r="F127" s="90" t="s">
        <v>12</v>
      </c>
      <c r="G127" s="89" t="s">
        <v>13</v>
      </c>
      <c r="H127" s="325" t="s">
        <v>14</v>
      </c>
      <c r="I127" s="323" t="s">
        <v>15</v>
      </c>
      <c r="J127" s="175" t="s">
        <v>16</v>
      </c>
      <c r="L127" s="24">
        <v>100</v>
      </c>
    </row>
    <row r="128" spans="1:19" ht="33" customHeight="1">
      <c r="A128" s="16">
        <v>71</v>
      </c>
      <c r="B128" s="72" t="s">
        <v>500</v>
      </c>
      <c r="C128" s="220" t="s">
        <v>201</v>
      </c>
      <c r="D128" s="295" t="s">
        <v>29</v>
      </c>
      <c r="E128" s="173">
        <v>1</v>
      </c>
      <c r="F128" s="173">
        <v>1</v>
      </c>
      <c r="G128" s="13" t="s">
        <v>97</v>
      </c>
      <c r="H128" s="265">
        <v>1090000</v>
      </c>
      <c r="I128" s="225">
        <f>H128*F128</f>
        <v>1090000</v>
      </c>
      <c r="J128" s="6">
        <f>H128*F128</f>
        <v>1090000</v>
      </c>
      <c r="K128" s="475"/>
    </row>
    <row r="129" spans="1:13" ht="56.25" customHeight="1">
      <c r="A129" s="16">
        <v>72</v>
      </c>
      <c r="B129" s="19" t="s">
        <v>200</v>
      </c>
      <c r="C129" s="220" t="s">
        <v>201</v>
      </c>
      <c r="D129" s="232" t="s">
        <v>29</v>
      </c>
      <c r="E129" s="2">
        <v>1</v>
      </c>
      <c r="F129" s="13">
        <v>1</v>
      </c>
      <c r="G129" s="13" t="s">
        <v>97</v>
      </c>
      <c r="H129" s="265">
        <v>1300000</v>
      </c>
      <c r="I129" s="225">
        <f>H129*F129</f>
        <v>1300000</v>
      </c>
      <c r="J129" s="21">
        <f>H129*F129</f>
        <v>1300000</v>
      </c>
    </row>
    <row r="130" spans="1:13" ht="53.25" customHeight="1">
      <c r="A130" s="16">
        <v>73</v>
      </c>
      <c r="B130" s="19" t="s">
        <v>202</v>
      </c>
      <c r="C130" s="220" t="s">
        <v>203</v>
      </c>
      <c r="D130" s="232" t="s">
        <v>29</v>
      </c>
      <c r="E130" s="2">
        <v>2</v>
      </c>
      <c r="F130" s="13">
        <v>1</v>
      </c>
      <c r="G130" s="13" t="s">
        <v>97</v>
      </c>
      <c r="H130" s="265">
        <v>920000</v>
      </c>
      <c r="I130" s="225">
        <f>H130*E130</f>
        <v>1840000</v>
      </c>
      <c r="J130" s="6">
        <f>H130*E130</f>
        <v>1840000</v>
      </c>
    </row>
    <row r="131" spans="1:13" ht="39.6">
      <c r="A131" s="16">
        <v>74</v>
      </c>
      <c r="B131" s="19" t="s">
        <v>501</v>
      </c>
      <c r="C131" s="220" t="s">
        <v>63</v>
      </c>
      <c r="D131" s="232" t="s">
        <v>29</v>
      </c>
      <c r="E131" s="2">
        <v>1</v>
      </c>
      <c r="F131" s="13">
        <v>1</v>
      </c>
      <c r="G131" s="13" t="s">
        <v>45</v>
      </c>
      <c r="H131" s="265">
        <v>618000</v>
      </c>
      <c r="I131" s="225">
        <f>H131*E131</f>
        <v>618000</v>
      </c>
      <c r="J131" s="6">
        <f>I131</f>
        <v>618000</v>
      </c>
    </row>
    <row r="132" spans="1:13" ht="39.6">
      <c r="A132" s="16">
        <v>75</v>
      </c>
      <c r="B132" s="464" t="s">
        <v>48</v>
      </c>
      <c r="C132" s="357" t="s">
        <v>49</v>
      </c>
      <c r="D132" s="233" t="s">
        <v>29</v>
      </c>
      <c r="E132" s="26">
        <v>100</v>
      </c>
      <c r="F132" s="32" t="s">
        <v>29</v>
      </c>
      <c r="G132" s="32" t="s">
        <v>204</v>
      </c>
      <c r="H132" s="265">
        <v>14000</v>
      </c>
      <c r="I132" s="317">
        <f>H132*E132</f>
        <v>1400000</v>
      </c>
      <c r="J132" s="111">
        <f>I132</f>
        <v>1400000</v>
      </c>
    </row>
    <row r="133" spans="1:13" ht="264">
      <c r="A133" s="16">
        <v>76</v>
      </c>
      <c r="B133" s="466" t="s">
        <v>205</v>
      </c>
      <c r="C133" s="74" t="s">
        <v>69</v>
      </c>
      <c r="D133" s="357" t="s">
        <v>29</v>
      </c>
      <c r="E133" s="5">
        <v>100</v>
      </c>
      <c r="F133" s="4" t="s">
        <v>29</v>
      </c>
      <c r="G133" s="5" t="s">
        <v>51</v>
      </c>
      <c r="H133" s="265">
        <v>124000</v>
      </c>
      <c r="I133" s="225">
        <f>+H133*E133</f>
        <v>12400000</v>
      </c>
      <c r="J133" s="111">
        <f>I133</f>
        <v>12400000</v>
      </c>
    </row>
    <row r="134" spans="1:13" ht="26.4">
      <c r="A134" s="16">
        <v>77</v>
      </c>
      <c r="B134" s="19" t="s">
        <v>206</v>
      </c>
      <c r="C134" s="220" t="s">
        <v>207</v>
      </c>
      <c r="D134" s="358" t="s">
        <v>29</v>
      </c>
      <c r="E134" s="7">
        <v>2</v>
      </c>
      <c r="F134" s="13">
        <v>1</v>
      </c>
      <c r="G134" s="13" t="s">
        <v>97</v>
      </c>
      <c r="H134" s="265">
        <v>450000</v>
      </c>
      <c r="I134" s="225">
        <f>H134*E134*F134</f>
        <v>900000</v>
      </c>
      <c r="J134" s="6">
        <f t="shared" ref="J134" si="13">I134</f>
        <v>900000</v>
      </c>
      <c r="M134" s="499"/>
    </row>
    <row r="135" spans="1:13" ht="13.2">
      <c r="A135" s="603" t="s">
        <v>93</v>
      </c>
      <c r="B135" s="617"/>
      <c r="C135" s="617"/>
      <c r="D135" s="617"/>
      <c r="E135" s="617"/>
      <c r="F135" s="617"/>
      <c r="G135" s="617"/>
      <c r="H135" s="618">
        <f>SUM(H129:H134)</f>
        <v>3426000</v>
      </c>
      <c r="I135" s="320">
        <f>SUM(I128:I134)</f>
        <v>19548000</v>
      </c>
      <c r="J135" s="121">
        <f>SUM(J128:J134)</f>
        <v>19548000</v>
      </c>
    </row>
    <row r="136" spans="1:13" ht="13.2">
      <c r="A136" s="724" t="s">
        <v>208</v>
      </c>
      <c r="B136" s="717"/>
      <c r="C136" s="717"/>
      <c r="D136" s="717"/>
      <c r="E136" s="717"/>
      <c r="F136" s="717"/>
      <c r="G136" s="717"/>
      <c r="H136" s="717"/>
      <c r="I136" s="717"/>
      <c r="J136" s="718"/>
      <c r="K136" s="24"/>
    </row>
    <row r="137" spans="1:13" ht="26.4">
      <c r="A137" s="69" t="s">
        <v>7</v>
      </c>
      <c r="B137" s="70" t="s">
        <v>8</v>
      </c>
      <c r="C137" s="70" t="s">
        <v>9</v>
      </c>
      <c r="D137" s="353" t="s">
        <v>10</v>
      </c>
      <c r="E137" s="70" t="s">
        <v>11</v>
      </c>
      <c r="F137" s="70" t="s">
        <v>12</v>
      </c>
      <c r="G137" s="69" t="s">
        <v>13</v>
      </c>
      <c r="H137" s="314" t="s">
        <v>14</v>
      </c>
      <c r="I137" s="314" t="s">
        <v>15</v>
      </c>
      <c r="J137" s="71" t="s">
        <v>16</v>
      </c>
      <c r="K137" s="24"/>
      <c r="L137" s="24">
        <v>150</v>
      </c>
    </row>
    <row r="138" spans="1:13" ht="84.75" customHeight="1">
      <c r="A138" s="16">
        <v>78</v>
      </c>
      <c r="B138" s="19" t="s">
        <v>209</v>
      </c>
      <c r="C138" s="220" t="s">
        <v>210</v>
      </c>
      <c r="D138" s="358">
        <v>49</v>
      </c>
      <c r="E138" s="7">
        <v>10</v>
      </c>
      <c r="F138" s="13" t="s">
        <v>29</v>
      </c>
      <c r="G138" s="13" t="s">
        <v>211</v>
      </c>
      <c r="H138" s="265">
        <v>840000</v>
      </c>
      <c r="I138" s="225">
        <f>H138*E138</f>
        <v>8400000</v>
      </c>
      <c r="J138" s="6">
        <f t="shared" ref="J138:J143" si="14">I138</f>
        <v>8400000</v>
      </c>
      <c r="K138" s="24"/>
    </row>
    <row r="139" spans="1:13" ht="39.6">
      <c r="A139" s="78">
        <v>79</v>
      </c>
      <c r="B139" s="19" t="s">
        <v>212</v>
      </c>
      <c r="C139" s="220" t="s">
        <v>213</v>
      </c>
      <c r="D139" s="358">
        <v>107</v>
      </c>
      <c r="E139" s="7">
        <v>250</v>
      </c>
      <c r="F139" s="13" t="s">
        <v>29</v>
      </c>
      <c r="G139" s="13" t="s">
        <v>211</v>
      </c>
      <c r="H139" s="265">
        <v>23000</v>
      </c>
      <c r="I139" s="225">
        <f>H139*E139</f>
        <v>5750000</v>
      </c>
      <c r="J139" s="6">
        <f t="shared" si="14"/>
        <v>5750000</v>
      </c>
      <c r="K139" s="24"/>
    </row>
    <row r="140" spans="1:13" ht="21" customHeight="1">
      <c r="A140" s="16">
        <v>80</v>
      </c>
      <c r="B140" s="19" t="s">
        <v>214</v>
      </c>
      <c r="C140" s="220" t="s">
        <v>215</v>
      </c>
      <c r="D140" s="355">
        <v>111</v>
      </c>
      <c r="E140" s="72">
        <v>250</v>
      </c>
      <c r="F140" s="32" t="s">
        <v>29</v>
      </c>
      <c r="G140" s="32" t="s">
        <v>211</v>
      </c>
      <c r="H140" s="265">
        <v>2500</v>
      </c>
      <c r="I140" s="225">
        <f>H140*E140</f>
        <v>625000</v>
      </c>
      <c r="J140" s="6">
        <f t="shared" si="14"/>
        <v>625000</v>
      </c>
      <c r="K140" s="24"/>
    </row>
    <row r="141" spans="1:13" ht="39.6">
      <c r="A141" s="78">
        <v>81</v>
      </c>
      <c r="B141" s="464" t="s">
        <v>48</v>
      </c>
      <c r="C141" s="357" t="s">
        <v>49</v>
      </c>
      <c r="D141" s="365">
        <v>99</v>
      </c>
      <c r="E141" s="255">
        <v>250</v>
      </c>
      <c r="F141" s="13" t="s">
        <v>29</v>
      </c>
      <c r="G141" s="13" t="s">
        <v>204</v>
      </c>
      <c r="H141" s="265">
        <v>13500</v>
      </c>
      <c r="I141" s="324">
        <f>H141*E141</f>
        <v>3375000</v>
      </c>
      <c r="J141" s="111">
        <f t="shared" si="14"/>
        <v>3375000</v>
      </c>
    </row>
    <row r="142" spans="1:13" ht="66">
      <c r="A142" s="16">
        <v>82</v>
      </c>
      <c r="B142" s="532" t="s">
        <v>216</v>
      </c>
      <c r="C142" s="45" t="s">
        <v>217</v>
      </c>
      <c r="D142" s="74" t="s">
        <v>218</v>
      </c>
      <c r="E142" s="127">
        <v>2</v>
      </c>
      <c r="F142" s="95">
        <v>40</v>
      </c>
      <c r="G142" s="95" t="s">
        <v>108</v>
      </c>
      <c r="H142" s="265">
        <v>70000</v>
      </c>
      <c r="I142" s="225">
        <f>H142*40*E142</f>
        <v>5600000</v>
      </c>
      <c r="J142" s="6">
        <f t="shared" si="14"/>
        <v>5600000</v>
      </c>
      <c r="K142" s="24"/>
    </row>
    <row r="143" spans="1:13" ht="66">
      <c r="A143" s="78">
        <v>83</v>
      </c>
      <c r="B143" s="19" t="s">
        <v>219</v>
      </c>
      <c r="C143" s="367" t="s">
        <v>220</v>
      </c>
      <c r="D143" s="366" t="s">
        <v>218</v>
      </c>
      <c r="E143" s="2">
        <v>1</v>
      </c>
      <c r="F143" s="95">
        <v>40</v>
      </c>
      <c r="G143" s="95" t="s">
        <v>108</v>
      </c>
      <c r="H143" s="265">
        <v>70000</v>
      </c>
      <c r="I143" s="225">
        <f>H143*F143</f>
        <v>2800000</v>
      </c>
      <c r="J143" s="6">
        <f t="shared" si="14"/>
        <v>2800000</v>
      </c>
      <c r="K143" s="24"/>
    </row>
    <row r="144" spans="1:13" ht="13.2">
      <c r="A144" s="603" t="s">
        <v>93</v>
      </c>
      <c r="B144" s="604"/>
      <c r="C144" s="604"/>
      <c r="D144" s="604"/>
      <c r="E144" s="604"/>
      <c r="F144" s="604"/>
      <c r="G144" s="604"/>
      <c r="H144" s="605"/>
      <c r="I144" s="320">
        <f>SUM(I138:I143)</f>
        <v>26550000</v>
      </c>
      <c r="J144" s="121">
        <f>SUM(J138:J143)</f>
        <v>26550000</v>
      </c>
      <c r="K144" s="24"/>
    </row>
    <row r="145" spans="1:13" ht="13.2">
      <c r="A145" s="724" t="s">
        <v>221</v>
      </c>
      <c r="B145" s="717"/>
      <c r="C145" s="717"/>
      <c r="D145" s="717"/>
      <c r="E145" s="717"/>
      <c r="F145" s="717"/>
      <c r="G145" s="717"/>
      <c r="H145" s="717"/>
      <c r="I145" s="717"/>
      <c r="J145" s="718"/>
      <c r="K145" s="24"/>
    </row>
    <row r="146" spans="1:13" ht="26.4">
      <c r="A146" s="69" t="s">
        <v>7</v>
      </c>
      <c r="B146" s="70" t="s">
        <v>8</v>
      </c>
      <c r="C146" s="70" t="s">
        <v>9</v>
      </c>
      <c r="D146" s="353" t="s">
        <v>10</v>
      </c>
      <c r="E146" s="70" t="s">
        <v>11</v>
      </c>
      <c r="F146" s="70" t="s">
        <v>12</v>
      </c>
      <c r="G146" s="69" t="s">
        <v>13</v>
      </c>
      <c r="H146" s="314" t="s">
        <v>14</v>
      </c>
      <c r="I146" s="316" t="s">
        <v>15</v>
      </c>
      <c r="J146" s="175" t="s">
        <v>16</v>
      </c>
      <c r="K146" s="24"/>
      <c r="L146" s="24">
        <v>150</v>
      </c>
    </row>
    <row r="147" spans="1:13" ht="51" customHeight="1">
      <c r="A147" s="7">
        <v>84</v>
      </c>
      <c r="B147" s="25" t="s">
        <v>222</v>
      </c>
      <c r="C147" s="19" t="s">
        <v>114</v>
      </c>
      <c r="D147" s="220">
        <v>11</v>
      </c>
      <c r="E147" s="220">
        <v>100</v>
      </c>
      <c r="F147" s="19" t="s">
        <v>29</v>
      </c>
      <c r="G147" s="19" t="s">
        <v>51</v>
      </c>
      <c r="H147" s="266">
        <v>3600</v>
      </c>
      <c r="I147" s="225">
        <f>H147*E147</f>
        <v>360000</v>
      </c>
      <c r="J147" s="180">
        <f>I147</f>
        <v>360000</v>
      </c>
      <c r="K147" s="24"/>
    </row>
    <row r="148" spans="1:13" ht="54.75" customHeight="1">
      <c r="A148" s="7">
        <v>85</v>
      </c>
      <c r="B148" s="477" t="s">
        <v>223</v>
      </c>
      <c r="C148" s="73" t="s">
        <v>224</v>
      </c>
      <c r="D148" s="247">
        <v>9</v>
      </c>
      <c r="E148" s="73">
        <v>100</v>
      </c>
      <c r="F148" s="110" t="s">
        <v>29</v>
      </c>
      <c r="G148" s="73" t="s">
        <v>51</v>
      </c>
      <c r="H148" s="266">
        <v>4325</v>
      </c>
      <c r="I148" s="317">
        <f>H148*E148</f>
        <v>432500</v>
      </c>
      <c r="J148" s="180">
        <f>I148</f>
        <v>432500</v>
      </c>
      <c r="K148" s="24"/>
    </row>
    <row r="149" spans="1:13" ht="130.5" customHeight="1">
      <c r="A149" s="7">
        <v>86</v>
      </c>
      <c r="B149" s="19" t="s">
        <v>225</v>
      </c>
      <c r="C149" s="19" t="s">
        <v>226</v>
      </c>
      <c r="D149" s="220" t="s">
        <v>29</v>
      </c>
      <c r="E149" s="19">
        <v>20</v>
      </c>
      <c r="F149" s="19" t="s">
        <v>29</v>
      </c>
      <c r="G149" s="19" t="s">
        <v>29</v>
      </c>
      <c r="H149" s="265">
        <v>0</v>
      </c>
      <c r="I149" s="225">
        <f>E149*H149</f>
        <v>0</v>
      </c>
      <c r="J149" s="177">
        <f>I149</f>
        <v>0</v>
      </c>
    </row>
    <row r="150" spans="1:13" ht="101.25" customHeight="1">
      <c r="A150" s="7">
        <v>87</v>
      </c>
      <c r="B150" s="19" t="s">
        <v>502</v>
      </c>
      <c r="C150" s="19" t="s">
        <v>503</v>
      </c>
      <c r="D150" s="220" t="s">
        <v>29</v>
      </c>
      <c r="E150" s="19">
        <v>1</v>
      </c>
      <c r="F150" s="7" t="s">
        <v>29</v>
      </c>
      <c r="G150" s="19" t="s">
        <v>29</v>
      </c>
      <c r="H150" s="265">
        <v>0</v>
      </c>
      <c r="I150" s="225">
        <f>H150</f>
        <v>0</v>
      </c>
      <c r="J150" s="177">
        <f>I150</f>
        <v>0</v>
      </c>
    </row>
    <row r="151" spans="1:13" ht="79.2">
      <c r="A151" s="7">
        <v>88</v>
      </c>
      <c r="B151" s="19" t="s">
        <v>228</v>
      </c>
      <c r="C151" s="19" t="s">
        <v>229</v>
      </c>
      <c r="D151" s="220" t="s">
        <v>29</v>
      </c>
      <c r="E151" s="19">
        <v>2</v>
      </c>
      <c r="F151" s="7">
        <v>5</v>
      </c>
      <c r="G151" s="19" t="s">
        <v>230</v>
      </c>
      <c r="H151" s="265">
        <v>4980000</v>
      </c>
      <c r="I151" s="225">
        <f>H151*F151*E151</f>
        <v>49800000</v>
      </c>
      <c r="J151" s="177">
        <f>I151</f>
        <v>49800000</v>
      </c>
    </row>
    <row r="152" spans="1:13" ht="13.2">
      <c r="A152" s="603" t="s">
        <v>93</v>
      </c>
      <c r="B152" s="604"/>
      <c r="C152" s="604"/>
      <c r="D152" s="604"/>
      <c r="E152" s="604"/>
      <c r="F152" s="604"/>
      <c r="G152" s="604"/>
      <c r="H152" s="605"/>
      <c r="I152" s="322">
        <f>SUM(I147:I151)</f>
        <v>50592500</v>
      </c>
      <c r="J152" s="237">
        <f>SUM(J147:J151)</f>
        <v>50592500</v>
      </c>
      <c r="K152" s="24"/>
    </row>
    <row r="153" spans="1:13" ht="13.2">
      <c r="A153" s="595" t="s">
        <v>231</v>
      </c>
      <c r="B153" s="596"/>
      <c r="C153" s="596"/>
      <c r="D153" s="596"/>
      <c r="E153" s="596"/>
      <c r="F153" s="596"/>
      <c r="G153" s="596"/>
      <c r="H153" s="597"/>
      <c r="I153" s="320">
        <f>I79+I92+I112+I125+I135+I144+I152</f>
        <v>1215305750</v>
      </c>
      <c r="J153" s="121">
        <f>J152+J144+J135+J125+J112+J92+J79</f>
        <v>1215305750</v>
      </c>
      <c r="M153" s="499"/>
    </row>
    <row r="154" spans="1:13" ht="13.2">
      <c r="A154" s="724" t="s">
        <v>232</v>
      </c>
      <c r="B154" s="717"/>
      <c r="C154" s="717"/>
      <c r="D154" s="717"/>
      <c r="E154" s="717"/>
      <c r="F154" s="717"/>
      <c r="G154" s="717"/>
      <c r="H154" s="717"/>
      <c r="I154" s="717"/>
      <c r="J154" s="718"/>
    </row>
    <row r="155" spans="1:13" s="277" customFormat="1" ht="26.1" customHeight="1">
      <c r="A155" s="760" t="s">
        <v>233</v>
      </c>
      <c r="B155" s="656"/>
      <c r="C155" s="656"/>
      <c r="D155" s="656"/>
      <c r="E155" s="656"/>
      <c r="F155" s="656"/>
      <c r="G155" s="656"/>
      <c r="H155" s="656"/>
      <c r="I155" s="656"/>
      <c r="J155" s="656"/>
    </row>
    <row r="156" spans="1:13" s="277" customFormat="1" ht="26.4">
      <c r="A156" s="69" t="s">
        <v>7</v>
      </c>
      <c r="B156" s="70" t="s">
        <v>8</v>
      </c>
      <c r="C156" s="70" t="s">
        <v>9</v>
      </c>
      <c r="D156" s="353" t="s">
        <v>10</v>
      </c>
      <c r="E156" s="70" t="s">
        <v>11</v>
      </c>
      <c r="F156" s="70" t="s">
        <v>12</v>
      </c>
      <c r="G156" s="69" t="s">
        <v>13</v>
      </c>
      <c r="H156" s="314" t="s">
        <v>14</v>
      </c>
      <c r="I156" s="314" t="s">
        <v>15</v>
      </c>
      <c r="J156" s="69" t="s">
        <v>16</v>
      </c>
      <c r="L156" s="277">
        <v>100</v>
      </c>
    </row>
    <row r="157" spans="1:13" s="277" customFormat="1" ht="82.5" customHeight="1">
      <c r="A157" s="81">
        <v>89</v>
      </c>
      <c r="B157" s="259" t="s">
        <v>234</v>
      </c>
      <c r="C157" s="367" t="s">
        <v>235</v>
      </c>
      <c r="D157" s="366" t="s">
        <v>218</v>
      </c>
      <c r="E157" s="81">
        <v>1</v>
      </c>
      <c r="F157" s="95">
        <v>51</v>
      </c>
      <c r="G157" s="95" t="s">
        <v>108</v>
      </c>
      <c r="H157" s="265">
        <v>70000</v>
      </c>
      <c r="I157" s="315">
        <f>H157*F157</f>
        <v>3570000</v>
      </c>
      <c r="J157" s="21">
        <f>I157</f>
        <v>3570000</v>
      </c>
    </row>
    <row r="158" spans="1:13" s="277" customFormat="1" ht="66">
      <c r="A158" s="130">
        <v>90</v>
      </c>
      <c r="B158" s="19" t="s">
        <v>234</v>
      </c>
      <c r="C158" s="478" t="s">
        <v>236</v>
      </c>
      <c r="D158" s="220" t="s">
        <v>218</v>
      </c>
      <c r="E158" s="127">
        <v>1</v>
      </c>
      <c r="F158" s="95">
        <v>12</v>
      </c>
      <c r="G158" s="95" t="s">
        <v>108</v>
      </c>
      <c r="H158" s="265">
        <v>70000</v>
      </c>
      <c r="I158" s="315">
        <f>H158*F158</f>
        <v>840000</v>
      </c>
      <c r="J158" s="21">
        <f>I158</f>
        <v>840000</v>
      </c>
    </row>
    <row r="159" spans="1:13" ht="51.75" customHeight="1">
      <c r="A159" s="16">
        <v>91</v>
      </c>
      <c r="B159" s="464" t="s">
        <v>237</v>
      </c>
      <c r="C159" s="220" t="s">
        <v>186</v>
      </c>
      <c r="D159" s="354">
        <v>100</v>
      </c>
      <c r="E159" s="7">
        <v>800</v>
      </c>
      <c r="F159" s="13" t="s">
        <v>29</v>
      </c>
      <c r="G159" s="13" t="s">
        <v>204</v>
      </c>
      <c r="H159" s="266">
        <v>22000</v>
      </c>
      <c r="I159" s="225">
        <f>H159*E159</f>
        <v>17600000</v>
      </c>
      <c r="J159" s="6">
        <f>I159</f>
        <v>17600000</v>
      </c>
    </row>
    <row r="160" spans="1:13" ht="65.25" customHeight="1">
      <c r="A160" s="81">
        <v>92</v>
      </c>
      <c r="B160" s="19" t="s">
        <v>504</v>
      </c>
      <c r="C160" s="220" t="s">
        <v>63</v>
      </c>
      <c r="D160" s="232">
        <v>116</v>
      </c>
      <c r="E160" s="2">
        <v>1</v>
      </c>
      <c r="F160" s="13">
        <v>1</v>
      </c>
      <c r="G160" s="13" t="s">
        <v>45</v>
      </c>
      <c r="H160" s="265">
        <v>618000</v>
      </c>
      <c r="I160" s="225">
        <v>628633</v>
      </c>
      <c r="J160" s="6">
        <f>I160</f>
        <v>628633</v>
      </c>
    </row>
    <row r="161" spans="1:12" ht="26.4">
      <c r="A161" s="130">
        <v>93</v>
      </c>
      <c r="B161" s="19" t="s">
        <v>238</v>
      </c>
      <c r="C161" s="220" t="s">
        <v>207</v>
      </c>
      <c r="D161" s="355" t="s">
        <v>239</v>
      </c>
      <c r="E161" s="7">
        <v>2</v>
      </c>
      <c r="F161" s="13">
        <v>1</v>
      </c>
      <c r="G161" s="13" t="s">
        <v>45</v>
      </c>
      <c r="H161" s="265">
        <v>450000</v>
      </c>
      <c r="I161" s="225">
        <f>H161*E161*F161</f>
        <v>900000</v>
      </c>
      <c r="J161" s="6">
        <f t="shared" ref="J161" si="15">I161</f>
        <v>900000</v>
      </c>
    </row>
    <row r="162" spans="1:12" ht="66">
      <c r="A162" s="16">
        <v>94</v>
      </c>
      <c r="B162" s="259" t="s">
        <v>234</v>
      </c>
      <c r="C162" s="479" t="s">
        <v>240</v>
      </c>
      <c r="D162" s="220" t="s">
        <v>218</v>
      </c>
      <c r="E162" s="154">
        <v>1</v>
      </c>
      <c r="F162" s="13">
        <v>13</v>
      </c>
      <c r="G162" s="95" t="s">
        <v>108</v>
      </c>
      <c r="H162" s="265">
        <v>70000</v>
      </c>
      <c r="I162" s="225">
        <f>H162*F162</f>
        <v>910000</v>
      </c>
      <c r="J162" s="6">
        <f>I162</f>
        <v>910000</v>
      </c>
    </row>
    <row r="163" spans="1:12" ht="66">
      <c r="A163" s="81">
        <v>95</v>
      </c>
      <c r="B163" s="19" t="s">
        <v>234</v>
      </c>
      <c r="C163" s="476" t="s">
        <v>241</v>
      </c>
      <c r="D163" s="357" t="s">
        <v>218</v>
      </c>
      <c r="E163" s="154">
        <v>1</v>
      </c>
      <c r="F163" s="13">
        <v>13</v>
      </c>
      <c r="G163" s="95" t="s">
        <v>108</v>
      </c>
      <c r="H163" s="265">
        <v>70000</v>
      </c>
      <c r="I163" s="225">
        <f>H163*F163</f>
        <v>910000</v>
      </c>
      <c r="J163" s="111">
        <f>I163</f>
        <v>910000</v>
      </c>
    </row>
    <row r="164" spans="1:12" ht="60" customHeight="1">
      <c r="A164" s="81">
        <v>96</v>
      </c>
      <c r="B164" s="19" t="s">
        <v>55</v>
      </c>
      <c r="C164" s="220" t="s">
        <v>242</v>
      </c>
      <c r="D164" s="220" t="s">
        <v>29</v>
      </c>
      <c r="E164" s="154">
        <v>1</v>
      </c>
      <c r="F164" s="5" t="s">
        <v>55</v>
      </c>
      <c r="G164" s="4" t="s">
        <v>55</v>
      </c>
      <c r="H164" s="265">
        <v>0</v>
      </c>
      <c r="I164" s="221">
        <v>3000000</v>
      </c>
      <c r="J164" s="99">
        <v>3000000</v>
      </c>
    </row>
    <row r="165" spans="1:12" ht="90.75" customHeight="1">
      <c r="A165" s="683">
        <v>97</v>
      </c>
      <c r="B165" s="666" t="s">
        <v>243</v>
      </c>
      <c r="C165" s="679" t="s">
        <v>505</v>
      </c>
      <c r="D165" s="679" t="s">
        <v>29</v>
      </c>
      <c r="E165" s="674">
        <v>100</v>
      </c>
      <c r="F165" s="666" t="s">
        <v>29</v>
      </c>
      <c r="G165" s="686" t="s">
        <v>51</v>
      </c>
      <c r="H165" s="751">
        <v>124000</v>
      </c>
      <c r="I165" s="757">
        <f>H165*E165</f>
        <v>12400000</v>
      </c>
      <c r="J165" s="746">
        <f>I165</f>
        <v>12400000</v>
      </c>
    </row>
    <row r="166" spans="1:12" ht="13.2">
      <c r="A166" s="684"/>
      <c r="B166" s="667"/>
      <c r="C166" s="680"/>
      <c r="D166" s="680"/>
      <c r="E166" s="675"/>
      <c r="F166" s="667"/>
      <c r="G166" s="687"/>
      <c r="H166" s="752"/>
      <c r="I166" s="758"/>
      <c r="J166" s="747"/>
    </row>
    <row r="167" spans="1:12" ht="13.2">
      <c r="A167" s="684"/>
      <c r="B167" s="667"/>
      <c r="C167" s="680"/>
      <c r="D167" s="680"/>
      <c r="E167" s="675"/>
      <c r="F167" s="667"/>
      <c r="G167" s="687"/>
      <c r="H167" s="752"/>
      <c r="I167" s="758"/>
      <c r="J167" s="747"/>
    </row>
    <row r="168" spans="1:12" ht="169.2" customHeight="1">
      <c r="A168" s="685"/>
      <c r="B168" s="667"/>
      <c r="C168" s="681"/>
      <c r="D168" s="681"/>
      <c r="E168" s="682"/>
      <c r="F168" s="668"/>
      <c r="G168" s="688"/>
      <c r="H168" s="753"/>
      <c r="I168" s="759"/>
      <c r="J168" s="748"/>
    </row>
    <row r="169" spans="1:12" ht="57.75" customHeight="1">
      <c r="A169" s="16">
        <v>98</v>
      </c>
      <c r="B169" s="31" t="s">
        <v>245</v>
      </c>
      <c r="C169" s="74" t="s">
        <v>246</v>
      </c>
      <c r="D169" s="220">
        <v>101</v>
      </c>
      <c r="E169" s="154">
        <v>100</v>
      </c>
      <c r="F169" s="5" t="s">
        <v>29</v>
      </c>
      <c r="G169" s="4" t="s">
        <v>51</v>
      </c>
      <c r="H169" s="265">
        <v>28434</v>
      </c>
      <c r="I169" s="225">
        <f>H169*E169</f>
        <v>2843400</v>
      </c>
      <c r="J169" s="6">
        <f>I169</f>
        <v>2843400</v>
      </c>
    </row>
    <row r="170" spans="1:12" ht="51" customHeight="1">
      <c r="A170" s="156">
        <v>99</v>
      </c>
      <c r="B170" s="31" t="s">
        <v>55</v>
      </c>
      <c r="C170" s="74" t="s">
        <v>247</v>
      </c>
      <c r="D170" s="220" t="s">
        <v>29</v>
      </c>
      <c r="E170" s="154">
        <v>1</v>
      </c>
      <c r="F170" s="5" t="s">
        <v>55</v>
      </c>
      <c r="G170" s="4" t="s">
        <v>55</v>
      </c>
      <c r="H170" s="265">
        <v>0</v>
      </c>
      <c r="I170" s="225">
        <f>H170*E170</f>
        <v>0</v>
      </c>
      <c r="J170" s="6">
        <f>I170*E170</f>
        <v>0</v>
      </c>
    </row>
    <row r="171" spans="1:12" ht="12.75" customHeight="1">
      <c r="A171" s="159"/>
      <c r="B171" s="160"/>
      <c r="C171" s="160"/>
      <c r="D171" s="368"/>
      <c r="E171" s="160"/>
      <c r="F171" s="160"/>
      <c r="G171" s="160"/>
      <c r="H171" s="258"/>
      <c r="I171" s="223">
        <f>SUM(I157:I170)</f>
        <v>43602033</v>
      </c>
      <c r="J171" s="121">
        <f>SUM(J157:J170)</f>
        <v>43602033</v>
      </c>
    </row>
    <row r="172" spans="1:12" ht="13.2">
      <c r="A172" s="724" t="s">
        <v>248</v>
      </c>
      <c r="B172" s="739"/>
      <c r="C172" s="717"/>
      <c r="D172" s="717"/>
      <c r="E172" s="717"/>
      <c r="F172" s="717"/>
      <c r="G172" s="717"/>
      <c r="H172" s="717"/>
      <c r="I172" s="739"/>
      <c r="J172" s="740"/>
    </row>
    <row r="173" spans="1:12" ht="26.4">
      <c r="A173" s="89" t="s">
        <v>7</v>
      </c>
      <c r="B173" s="90" t="s">
        <v>8</v>
      </c>
      <c r="C173" s="90" t="s">
        <v>9</v>
      </c>
      <c r="D173" s="364" t="s">
        <v>10</v>
      </c>
      <c r="E173" s="90" t="s">
        <v>11</v>
      </c>
      <c r="F173" s="90" t="s">
        <v>12</v>
      </c>
      <c r="G173" s="89" t="s">
        <v>13</v>
      </c>
      <c r="H173" s="325" t="s">
        <v>14</v>
      </c>
      <c r="I173" s="325" t="s">
        <v>15</v>
      </c>
      <c r="J173" s="91" t="s">
        <v>16</v>
      </c>
      <c r="L173" s="24">
        <v>60</v>
      </c>
    </row>
    <row r="174" spans="1:12" ht="248.25" customHeight="1">
      <c r="A174" s="2">
        <v>100</v>
      </c>
      <c r="B174" s="19" t="s">
        <v>55</v>
      </c>
      <c r="C174" s="220" t="s">
        <v>249</v>
      </c>
      <c r="D174" s="232" t="s">
        <v>55</v>
      </c>
      <c r="E174" s="2">
        <v>1</v>
      </c>
      <c r="F174" s="13" t="s">
        <v>29</v>
      </c>
      <c r="G174" s="13" t="s">
        <v>55</v>
      </c>
      <c r="H174" s="197">
        <v>30000000</v>
      </c>
      <c r="I174" s="225">
        <f>H174</f>
        <v>30000000</v>
      </c>
      <c r="J174" s="256">
        <f>I174</f>
        <v>30000000</v>
      </c>
    </row>
    <row r="175" spans="1:12" ht="13.2">
      <c r="A175" s="603" t="s">
        <v>93</v>
      </c>
      <c r="B175" s="604"/>
      <c r="C175" s="604"/>
      <c r="D175" s="604"/>
      <c r="E175" s="604"/>
      <c r="F175" s="604"/>
      <c r="G175" s="604"/>
      <c r="H175" s="605"/>
      <c r="I175" s="223">
        <f>SUM(I174:I174)</f>
        <v>30000000</v>
      </c>
      <c r="J175" s="121">
        <f>SUM(J174:J174)</f>
        <v>30000000</v>
      </c>
    </row>
    <row r="176" spans="1:12" ht="13.2">
      <c r="A176" s="724" t="s">
        <v>250</v>
      </c>
      <c r="B176" s="717"/>
      <c r="C176" s="717"/>
      <c r="D176" s="717"/>
      <c r="E176" s="717"/>
      <c r="F176" s="717"/>
      <c r="G176" s="717"/>
      <c r="H176" s="717"/>
      <c r="I176" s="717"/>
      <c r="J176" s="718"/>
    </row>
    <row r="177" spans="1:12" ht="26.4">
      <c r="A177" s="69" t="s">
        <v>7</v>
      </c>
      <c r="B177" s="70" t="s">
        <v>8</v>
      </c>
      <c r="C177" s="70" t="s">
        <v>9</v>
      </c>
      <c r="D177" s="353" t="s">
        <v>10</v>
      </c>
      <c r="E177" s="70" t="s">
        <v>11</v>
      </c>
      <c r="F177" s="70" t="s">
        <v>12</v>
      </c>
      <c r="G177" s="69" t="s">
        <v>13</v>
      </c>
      <c r="H177" s="314" t="s">
        <v>14</v>
      </c>
      <c r="I177" s="314" t="s">
        <v>15</v>
      </c>
      <c r="J177" s="71" t="s">
        <v>16</v>
      </c>
      <c r="L177" s="24">
        <v>150</v>
      </c>
    </row>
    <row r="178" spans="1:12" ht="26.4">
      <c r="A178" s="157">
        <v>101</v>
      </c>
      <c r="B178" s="19" t="s">
        <v>251</v>
      </c>
      <c r="C178" s="220" t="s">
        <v>252</v>
      </c>
      <c r="D178" s="232">
        <v>32</v>
      </c>
      <c r="E178" s="2">
        <v>150</v>
      </c>
      <c r="F178" s="13" t="s">
        <v>29</v>
      </c>
      <c r="G178" s="13" t="s">
        <v>204</v>
      </c>
      <c r="H178" s="265">
        <v>4002</v>
      </c>
      <c r="I178" s="225">
        <f>H178*E178</f>
        <v>600300</v>
      </c>
      <c r="J178" s="6">
        <f t="shared" ref="J178:J188" si="16">I178</f>
        <v>600300</v>
      </c>
    </row>
    <row r="179" spans="1:12" ht="81.75" customHeight="1">
      <c r="A179" s="157">
        <v>102</v>
      </c>
      <c r="B179" s="110" t="s">
        <v>253</v>
      </c>
      <c r="C179" s="220" t="s">
        <v>254</v>
      </c>
      <c r="D179" s="233">
        <v>31</v>
      </c>
      <c r="E179" s="2">
        <v>150</v>
      </c>
      <c r="F179" s="13" t="s">
        <v>29</v>
      </c>
      <c r="G179" s="13" t="s">
        <v>204</v>
      </c>
      <c r="H179" s="265">
        <v>69086</v>
      </c>
      <c r="I179" s="225">
        <f>H179*E179</f>
        <v>10362900</v>
      </c>
      <c r="J179" s="6">
        <f t="shared" si="16"/>
        <v>10362900</v>
      </c>
    </row>
    <row r="180" spans="1:12" ht="39.6">
      <c r="A180" s="157">
        <v>103</v>
      </c>
      <c r="B180" s="110" t="s">
        <v>255</v>
      </c>
      <c r="C180" s="220" t="s">
        <v>176</v>
      </c>
      <c r="D180" s="233">
        <v>38</v>
      </c>
      <c r="E180" s="2">
        <v>150</v>
      </c>
      <c r="F180" s="13" t="s">
        <v>29</v>
      </c>
      <c r="G180" s="13" t="s">
        <v>204</v>
      </c>
      <c r="H180" s="265">
        <v>19619</v>
      </c>
      <c r="I180" s="225">
        <f>H180*E180</f>
        <v>2942850</v>
      </c>
      <c r="J180" s="6">
        <f t="shared" si="16"/>
        <v>2942850</v>
      </c>
    </row>
    <row r="181" spans="1:12" ht="66">
      <c r="A181" s="157">
        <v>104</v>
      </c>
      <c r="B181" s="19" t="s">
        <v>234</v>
      </c>
      <c r="C181" s="476" t="s">
        <v>256</v>
      </c>
      <c r="D181" s="357" t="s">
        <v>218</v>
      </c>
      <c r="E181" s="154">
        <v>1</v>
      </c>
      <c r="F181" s="13">
        <v>52</v>
      </c>
      <c r="G181" s="95" t="s">
        <v>108</v>
      </c>
      <c r="H181" s="265">
        <v>70000</v>
      </c>
      <c r="I181" s="225">
        <f>H181*F181</f>
        <v>3640000</v>
      </c>
      <c r="J181" s="6">
        <f t="shared" si="16"/>
        <v>3640000</v>
      </c>
    </row>
    <row r="182" spans="1:12" ht="66">
      <c r="A182" s="157">
        <v>105</v>
      </c>
      <c r="B182" s="19" t="s">
        <v>234</v>
      </c>
      <c r="C182" s="480" t="s">
        <v>257</v>
      </c>
      <c r="D182" s="357" t="s">
        <v>218</v>
      </c>
      <c r="E182" s="154">
        <v>1</v>
      </c>
      <c r="F182" s="19">
        <v>20</v>
      </c>
      <c r="G182" s="95" t="s">
        <v>108</v>
      </c>
      <c r="H182" s="265">
        <v>70000</v>
      </c>
      <c r="I182" s="225">
        <f>H182*F182</f>
        <v>1400000</v>
      </c>
      <c r="J182" s="6">
        <f t="shared" si="16"/>
        <v>1400000</v>
      </c>
    </row>
    <row r="183" spans="1:12" ht="26.4">
      <c r="A183" s="157">
        <v>106</v>
      </c>
      <c r="B183" s="19" t="s">
        <v>55</v>
      </c>
      <c r="C183" s="220" t="s">
        <v>242</v>
      </c>
      <c r="D183" s="220" t="s">
        <v>29</v>
      </c>
      <c r="E183" s="154">
        <v>1</v>
      </c>
      <c r="F183" s="5" t="s">
        <v>55</v>
      </c>
      <c r="G183" s="4" t="s">
        <v>55</v>
      </c>
      <c r="H183" s="265">
        <v>0</v>
      </c>
      <c r="I183" s="221">
        <f>H183*E183</f>
        <v>0</v>
      </c>
      <c r="J183" s="6">
        <f t="shared" si="16"/>
        <v>0</v>
      </c>
    </row>
    <row r="184" spans="1:12" ht="60" customHeight="1">
      <c r="A184" s="157">
        <v>107</v>
      </c>
      <c r="B184" s="19" t="s">
        <v>504</v>
      </c>
      <c r="C184" s="220" t="s">
        <v>63</v>
      </c>
      <c r="D184" s="232">
        <v>116</v>
      </c>
      <c r="E184" s="2">
        <v>1</v>
      </c>
      <c r="F184" s="13">
        <v>1</v>
      </c>
      <c r="G184" s="13" t="s">
        <v>45</v>
      </c>
      <c r="H184" s="265">
        <v>618000</v>
      </c>
      <c r="I184" s="225">
        <v>628633</v>
      </c>
      <c r="J184" s="6">
        <f t="shared" si="16"/>
        <v>628633</v>
      </c>
    </row>
    <row r="185" spans="1:12" ht="26.4">
      <c r="A185" s="157">
        <v>108</v>
      </c>
      <c r="B185" s="19" t="s">
        <v>238</v>
      </c>
      <c r="C185" s="220" t="s">
        <v>207</v>
      </c>
      <c r="D185" s="355" t="s">
        <v>239</v>
      </c>
      <c r="E185" s="7">
        <v>2</v>
      </c>
      <c r="F185" s="13">
        <v>3</v>
      </c>
      <c r="G185" s="13" t="s">
        <v>108</v>
      </c>
      <c r="H185" s="265">
        <v>320000</v>
      </c>
      <c r="I185" s="225">
        <f>H185*F185*E185</f>
        <v>1920000</v>
      </c>
      <c r="J185" s="6">
        <f t="shared" si="16"/>
        <v>1920000</v>
      </c>
    </row>
    <row r="186" spans="1:12" ht="39.6">
      <c r="A186" s="157">
        <v>109</v>
      </c>
      <c r="B186" s="464" t="s">
        <v>258</v>
      </c>
      <c r="C186" s="476" t="s">
        <v>49</v>
      </c>
      <c r="D186" s="232">
        <v>99</v>
      </c>
      <c r="E186" s="154">
        <v>950</v>
      </c>
      <c r="F186" s="13" t="s">
        <v>29</v>
      </c>
      <c r="G186" s="13" t="s">
        <v>204</v>
      </c>
      <c r="H186" s="265">
        <v>14000</v>
      </c>
      <c r="I186" s="225">
        <f>H186*E186</f>
        <v>13300000</v>
      </c>
      <c r="J186" s="6">
        <f t="shared" si="16"/>
        <v>13300000</v>
      </c>
    </row>
    <row r="187" spans="1:12" ht="47.25" customHeight="1">
      <c r="A187" s="157">
        <v>110</v>
      </c>
      <c r="B187" s="19" t="s">
        <v>259</v>
      </c>
      <c r="C187" s="13" t="s">
        <v>260</v>
      </c>
      <c r="D187" s="354">
        <v>26</v>
      </c>
      <c r="E187" s="2">
        <v>150</v>
      </c>
      <c r="F187" s="13" t="s">
        <v>29</v>
      </c>
      <c r="G187" s="13" t="s">
        <v>204</v>
      </c>
      <c r="H187" s="265">
        <v>58000</v>
      </c>
      <c r="I187" s="225">
        <f>H187*E187</f>
        <v>8700000</v>
      </c>
      <c r="J187" s="6">
        <f t="shared" si="16"/>
        <v>8700000</v>
      </c>
    </row>
    <row r="188" spans="1:12" ht="90" customHeight="1">
      <c r="A188" s="157">
        <v>111</v>
      </c>
      <c r="B188" s="19" t="s">
        <v>261</v>
      </c>
      <c r="C188" s="19" t="s">
        <v>262</v>
      </c>
      <c r="D188" s="220" t="s">
        <v>263</v>
      </c>
      <c r="E188" s="7">
        <v>2</v>
      </c>
      <c r="F188" s="19">
        <v>32</v>
      </c>
      <c r="G188" s="19" t="s">
        <v>108</v>
      </c>
      <c r="H188" s="265">
        <v>70000</v>
      </c>
      <c r="I188" s="225">
        <f>F188*H188*E188</f>
        <v>4480000</v>
      </c>
      <c r="J188" s="6">
        <f t="shared" si="16"/>
        <v>4480000</v>
      </c>
    </row>
    <row r="189" spans="1:12" ht="13.2">
      <c r="A189" s="603" t="s">
        <v>93</v>
      </c>
      <c r="B189" s="604"/>
      <c r="C189" s="604"/>
      <c r="D189" s="604"/>
      <c r="E189" s="604"/>
      <c r="F189" s="604"/>
      <c r="G189" s="604"/>
      <c r="H189" s="605"/>
      <c r="I189" s="320">
        <f>SUM(I178:I188)</f>
        <v>47974683</v>
      </c>
      <c r="J189" s="121">
        <f>SUM(J178:J188)</f>
        <v>47974683</v>
      </c>
    </row>
    <row r="190" spans="1:12" ht="13.2">
      <c r="A190" s="595" t="s">
        <v>264</v>
      </c>
      <c r="B190" s="596"/>
      <c r="C190" s="596"/>
      <c r="D190" s="596"/>
      <c r="E190" s="596"/>
      <c r="F190" s="596"/>
      <c r="G190" s="596"/>
      <c r="H190" s="597"/>
      <c r="I190" s="320">
        <f>I171+I175+I189</f>
        <v>121576716</v>
      </c>
      <c r="J190" s="121">
        <f>J189+J175+J171</f>
        <v>121576716</v>
      </c>
    </row>
    <row r="191" spans="1:12" ht="13.2">
      <c r="A191" s="729" t="s">
        <v>265</v>
      </c>
      <c r="B191" s="730"/>
      <c r="C191" s="730"/>
      <c r="D191" s="730"/>
      <c r="E191" s="730"/>
      <c r="F191" s="730"/>
      <c r="G191" s="730"/>
      <c r="H191" s="730"/>
      <c r="I191" s="730"/>
      <c r="J191" s="731"/>
    </row>
    <row r="192" spans="1:12" ht="13.2">
      <c r="A192" s="601" t="s">
        <v>266</v>
      </c>
      <c r="B192" s="602"/>
      <c r="C192" s="602"/>
      <c r="D192" s="602"/>
      <c r="E192" s="602"/>
      <c r="F192" s="602"/>
      <c r="G192" s="602"/>
      <c r="H192" s="602"/>
      <c r="I192" s="602"/>
      <c r="J192" s="602"/>
      <c r="K192" s="505"/>
    </row>
    <row r="193" spans="1:12" ht="26.4">
      <c r="A193" s="69" t="s">
        <v>7</v>
      </c>
      <c r="B193" s="90" t="s">
        <v>8</v>
      </c>
      <c r="C193" s="90" t="s">
        <v>9</v>
      </c>
      <c r="D193" s="364" t="s">
        <v>10</v>
      </c>
      <c r="E193" s="90" t="s">
        <v>11</v>
      </c>
      <c r="F193" s="90" t="s">
        <v>12</v>
      </c>
      <c r="G193" s="89" t="s">
        <v>13</v>
      </c>
      <c r="H193" s="314" t="s">
        <v>14</v>
      </c>
      <c r="I193" s="325" t="s">
        <v>15</v>
      </c>
      <c r="J193" s="91" t="s">
        <v>16</v>
      </c>
      <c r="L193" s="24">
        <v>200</v>
      </c>
    </row>
    <row r="194" spans="1:12" ht="26.4">
      <c r="A194" s="139">
        <v>112</v>
      </c>
      <c r="B194" s="39" t="s">
        <v>91</v>
      </c>
      <c r="C194" s="186" t="s">
        <v>92</v>
      </c>
      <c r="D194" s="220" t="s">
        <v>55</v>
      </c>
      <c r="E194" s="238">
        <v>30</v>
      </c>
      <c r="F194" s="5" t="s">
        <v>29</v>
      </c>
      <c r="G194" s="5" t="s">
        <v>51</v>
      </c>
      <c r="H194" s="266">
        <v>4325</v>
      </c>
      <c r="I194" s="326">
        <f t="shared" ref="I194:I200" si="17">H194*E194</f>
        <v>129750</v>
      </c>
      <c r="J194" s="185">
        <f>I194</f>
        <v>129750</v>
      </c>
    </row>
    <row r="195" spans="1:12" ht="26.25" customHeight="1">
      <c r="A195" s="187">
        <v>113</v>
      </c>
      <c r="B195" s="446" t="s">
        <v>267</v>
      </c>
      <c r="C195" s="31" t="s">
        <v>268</v>
      </c>
      <c r="D195" s="45" t="s">
        <v>55</v>
      </c>
      <c r="E195" s="45">
        <v>1</v>
      </c>
      <c r="F195" s="31" t="s">
        <v>29</v>
      </c>
      <c r="G195" s="187" t="s">
        <v>55</v>
      </c>
      <c r="H195" s="265">
        <v>0</v>
      </c>
      <c r="I195" s="326">
        <f t="shared" si="17"/>
        <v>0</v>
      </c>
      <c r="J195" s="188">
        <v>400000</v>
      </c>
      <c r="K195" s="58"/>
    </row>
    <row r="196" spans="1:12" ht="26.4">
      <c r="A196" s="139">
        <v>114</v>
      </c>
      <c r="B196" s="45" t="s">
        <v>269</v>
      </c>
      <c r="C196" s="45" t="s">
        <v>86</v>
      </c>
      <c r="D196" s="45" t="s">
        <v>55</v>
      </c>
      <c r="E196" s="239">
        <v>100</v>
      </c>
      <c r="F196" s="31" t="s">
        <v>29</v>
      </c>
      <c r="G196" s="187" t="s">
        <v>55</v>
      </c>
      <c r="H196" s="265">
        <v>4002</v>
      </c>
      <c r="I196" s="327">
        <f t="shared" si="17"/>
        <v>400200</v>
      </c>
      <c r="J196" s="189">
        <f t="shared" ref="J196:J197" si="18">I196</f>
        <v>400200</v>
      </c>
    </row>
    <row r="197" spans="1:12" ht="83.25" customHeight="1">
      <c r="A197" s="187">
        <v>115</v>
      </c>
      <c r="B197" s="45" t="s">
        <v>253</v>
      </c>
      <c r="C197" s="45" t="s">
        <v>270</v>
      </c>
      <c r="D197" s="45" t="s">
        <v>55</v>
      </c>
      <c r="E197" s="239">
        <v>100</v>
      </c>
      <c r="F197" s="31" t="s">
        <v>29</v>
      </c>
      <c r="G197" s="187" t="s">
        <v>55</v>
      </c>
      <c r="H197" s="265">
        <v>69086</v>
      </c>
      <c r="I197" s="327">
        <f t="shared" si="17"/>
        <v>6908600</v>
      </c>
      <c r="J197" s="189">
        <f t="shared" si="18"/>
        <v>6908600</v>
      </c>
    </row>
    <row r="198" spans="1:12" ht="23.25" customHeight="1">
      <c r="A198" s="139">
        <v>116</v>
      </c>
      <c r="B198" s="45" t="s">
        <v>271</v>
      </c>
      <c r="C198" s="31" t="s">
        <v>272</v>
      </c>
      <c r="D198" s="45" t="s">
        <v>55</v>
      </c>
      <c r="E198" s="239">
        <v>100</v>
      </c>
      <c r="F198" s="31" t="s">
        <v>29</v>
      </c>
      <c r="G198" s="31" t="s">
        <v>51</v>
      </c>
      <c r="H198" s="265">
        <v>23000</v>
      </c>
      <c r="I198" s="328">
        <f t="shared" si="17"/>
        <v>2300000</v>
      </c>
      <c r="J198" s="188">
        <f>I198</f>
        <v>2300000</v>
      </c>
    </row>
    <row r="199" spans="1:12" ht="54.75" customHeight="1">
      <c r="A199" s="187">
        <v>117</v>
      </c>
      <c r="B199" s="27" t="s">
        <v>185</v>
      </c>
      <c r="C199" s="31" t="s">
        <v>186</v>
      </c>
      <c r="D199" s="45" t="s">
        <v>55</v>
      </c>
      <c r="E199" s="190">
        <v>100</v>
      </c>
      <c r="F199" s="31" t="s">
        <v>29</v>
      </c>
      <c r="G199" s="191" t="s">
        <v>51</v>
      </c>
      <c r="H199" s="265">
        <v>22000</v>
      </c>
      <c r="I199" s="329">
        <f t="shared" si="17"/>
        <v>2200000</v>
      </c>
      <c r="J199" s="192">
        <f>I199</f>
        <v>2200000</v>
      </c>
    </row>
    <row r="200" spans="1:12" ht="39.6">
      <c r="A200" s="139">
        <v>118</v>
      </c>
      <c r="B200" s="139" t="s">
        <v>273</v>
      </c>
      <c r="C200" s="27" t="s">
        <v>506</v>
      </c>
      <c r="D200" s="239" t="s">
        <v>275</v>
      </c>
      <c r="E200" s="239">
        <v>100</v>
      </c>
      <c r="F200" s="31" t="s">
        <v>29</v>
      </c>
      <c r="G200" s="191" t="s">
        <v>51</v>
      </c>
      <c r="H200" s="265">
        <v>1100000</v>
      </c>
      <c r="I200" s="330">
        <f t="shared" si="17"/>
        <v>110000000</v>
      </c>
      <c r="J200" s="188">
        <f>+I200</f>
        <v>110000000</v>
      </c>
      <c r="K200" s="304" t="s">
        <v>276</v>
      </c>
    </row>
    <row r="201" spans="1:12" ht="13.2">
      <c r="A201" s="728" t="s">
        <v>277</v>
      </c>
      <c r="B201" s="728"/>
      <c r="C201" s="728"/>
      <c r="D201" s="728"/>
      <c r="E201" s="728"/>
      <c r="F201" s="728"/>
      <c r="G201" s="728"/>
      <c r="H201" s="728"/>
      <c r="I201" s="320">
        <f>SUM(I194:I200)</f>
        <v>121938550</v>
      </c>
      <c r="J201" s="237">
        <f>SUM(J194:J200)</f>
        <v>122338550</v>
      </c>
    </row>
    <row r="202" spans="1:12" ht="13.2">
      <c r="A202" s="660" t="s">
        <v>278</v>
      </c>
      <c r="B202" s="661"/>
      <c r="C202" s="661"/>
      <c r="D202" s="661"/>
      <c r="E202" s="661"/>
      <c r="F202" s="661"/>
      <c r="G202" s="661"/>
      <c r="H202" s="661"/>
      <c r="I202" s="661"/>
      <c r="J202" s="662"/>
    </row>
    <row r="203" spans="1:12" ht="26.4">
      <c r="A203" s="69" t="s">
        <v>7</v>
      </c>
      <c r="B203" s="70" t="s">
        <v>8</v>
      </c>
      <c r="C203" s="70" t="s">
        <v>9</v>
      </c>
      <c r="D203" s="353" t="s">
        <v>10</v>
      </c>
      <c r="E203" s="70" t="s">
        <v>11</v>
      </c>
      <c r="F203" s="70" t="s">
        <v>12</v>
      </c>
      <c r="G203" s="69" t="s">
        <v>13</v>
      </c>
      <c r="H203" s="314" t="s">
        <v>14</v>
      </c>
      <c r="I203" s="314" t="s">
        <v>15</v>
      </c>
      <c r="J203" s="71" t="s">
        <v>16</v>
      </c>
      <c r="L203" s="24">
        <v>30</v>
      </c>
    </row>
    <row r="204" spans="1:12" ht="26.4">
      <c r="A204" s="139">
        <v>119</v>
      </c>
      <c r="B204" s="469" t="s">
        <v>91</v>
      </c>
      <c r="C204" s="36" t="s">
        <v>92</v>
      </c>
      <c r="D204" s="220">
        <v>8</v>
      </c>
      <c r="E204" s="2">
        <v>20</v>
      </c>
      <c r="F204" s="13" t="s">
        <v>29</v>
      </c>
      <c r="G204" s="13" t="s">
        <v>51</v>
      </c>
      <c r="H204" s="266">
        <v>4325</v>
      </c>
      <c r="I204" s="225">
        <f>H204*E204</f>
        <v>86500</v>
      </c>
      <c r="J204" s="6">
        <f>I204</f>
        <v>86500</v>
      </c>
    </row>
    <row r="205" spans="1:12" ht="26.4">
      <c r="A205" s="183">
        <v>120</v>
      </c>
      <c r="B205" s="468" t="s">
        <v>16</v>
      </c>
      <c r="C205" s="5" t="s">
        <v>279</v>
      </c>
      <c r="D205" s="45" t="s">
        <v>29</v>
      </c>
      <c r="E205" s="2">
        <v>1</v>
      </c>
      <c r="F205" s="13" t="s">
        <v>29</v>
      </c>
      <c r="G205" s="13" t="s">
        <v>55</v>
      </c>
      <c r="H205" s="265">
        <v>0</v>
      </c>
      <c r="I205" s="225">
        <f>H205*E205</f>
        <v>0</v>
      </c>
      <c r="J205" s="6">
        <f>I205</f>
        <v>0</v>
      </c>
    </row>
    <row r="206" spans="1:12" ht="26.4">
      <c r="A206" s="139">
        <v>121</v>
      </c>
      <c r="B206" s="469" t="s">
        <v>269</v>
      </c>
      <c r="C206" s="36" t="s">
        <v>86</v>
      </c>
      <c r="D206" s="45">
        <v>33</v>
      </c>
      <c r="E206" s="2">
        <v>30</v>
      </c>
      <c r="F206" s="13" t="s">
        <v>29</v>
      </c>
      <c r="G206" s="13" t="s">
        <v>51</v>
      </c>
      <c r="H206" s="265">
        <v>4002</v>
      </c>
      <c r="I206" s="225">
        <f t="shared" ref="I206:I209" si="19">H206*E206</f>
        <v>120060</v>
      </c>
      <c r="J206" s="6">
        <f t="shared" ref="J206:J214" si="20">I206</f>
        <v>120060</v>
      </c>
    </row>
    <row r="207" spans="1:12" ht="66">
      <c r="A207" s="183">
        <v>122</v>
      </c>
      <c r="B207" s="167" t="s">
        <v>253</v>
      </c>
      <c r="C207" s="240" t="s">
        <v>270</v>
      </c>
      <c r="D207" s="45">
        <v>31</v>
      </c>
      <c r="E207" s="2">
        <v>30</v>
      </c>
      <c r="F207" s="13" t="s">
        <v>29</v>
      </c>
      <c r="G207" s="13" t="s">
        <v>51</v>
      </c>
      <c r="H207" s="265">
        <v>69086</v>
      </c>
      <c r="I207" s="225">
        <f t="shared" si="19"/>
        <v>2072580</v>
      </c>
      <c r="J207" s="6">
        <f t="shared" si="20"/>
        <v>2072580</v>
      </c>
    </row>
    <row r="208" spans="1:12" ht="49.2" customHeight="1">
      <c r="A208" s="139">
        <v>123</v>
      </c>
      <c r="B208" s="468" t="s">
        <v>280</v>
      </c>
      <c r="C208" s="5" t="s">
        <v>281</v>
      </c>
      <c r="D208" s="220" t="s">
        <v>29</v>
      </c>
      <c r="E208" s="2">
        <v>30</v>
      </c>
      <c r="F208" s="13" t="s">
        <v>29</v>
      </c>
      <c r="G208" s="13" t="s">
        <v>282</v>
      </c>
      <c r="H208" s="265">
        <v>437000</v>
      </c>
      <c r="I208" s="225">
        <f t="shared" si="19"/>
        <v>13110000</v>
      </c>
      <c r="J208" s="6">
        <f t="shared" si="20"/>
        <v>13110000</v>
      </c>
    </row>
    <row r="209" spans="1:12" ht="56.25" customHeight="1">
      <c r="A209" s="183">
        <v>124</v>
      </c>
      <c r="B209" s="27" t="s">
        <v>185</v>
      </c>
      <c r="C209" s="5" t="s">
        <v>186</v>
      </c>
      <c r="D209" s="45">
        <v>100</v>
      </c>
      <c r="E209" s="2">
        <v>60</v>
      </c>
      <c r="F209" s="13" t="s">
        <v>29</v>
      </c>
      <c r="G209" s="13" t="s">
        <v>51</v>
      </c>
      <c r="H209" s="265">
        <v>22000</v>
      </c>
      <c r="I209" s="225">
        <f t="shared" si="19"/>
        <v>1320000</v>
      </c>
      <c r="J209" s="6">
        <f t="shared" si="20"/>
        <v>1320000</v>
      </c>
    </row>
    <row r="210" spans="1:12" ht="39.6">
      <c r="A210" s="139">
        <v>125</v>
      </c>
      <c r="B210" s="469" t="s">
        <v>283</v>
      </c>
      <c r="C210" s="36" t="s">
        <v>284</v>
      </c>
      <c r="D210" s="45">
        <v>76</v>
      </c>
      <c r="E210" s="2">
        <v>1</v>
      </c>
      <c r="F210" s="13" t="s">
        <v>285</v>
      </c>
      <c r="G210" s="13" t="s">
        <v>286</v>
      </c>
      <c r="H210" s="265">
        <v>4266500</v>
      </c>
      <c r="I210" s="225">
        <f>E210*H210</f>
        <v>4266500</v>
      </c>
      <c r="J210" s="6">
        <f t="shared" si="20"/>
        <v>4266500</v>
      </c>
    </row>
    <row r="211" spans="1:12" ht="45" customHeight="1">
      <c r="A211" s="183">
        <v>126</v>
      </c>
      <c r="B211" s="167" t="s">
        <v>287</v>
      </c>
      <c r="C211" s="240" t="s">
        <v>288</v>
      </c>
      <c r="D211" s="370" t="s">
        <v>289</v>
      </c>
      <c r="E211" s="7">
        <v>1</v>
      </c>
      <c r="F211" s="13">
        <v>1</v>
      </c>
      <c r="G211" s="13" t="s">
        <v>45</v>
      </c>
      <c r="H211" s="265">
        <v>450000</v>
      </c>
      <c r="I211" s="225">
        <f>H211*E211</f>
        <v>450000</v>
      </c>
      <c r="J211" s="6">
        <f t="shared" si="20"/>
        <v>450000</v>
      </c>
    </row>
    <row r="212" spans="1:12" ht="43.2" customHeight="1">
      <c r="A212" s="139">
        <v>127</v>
      </c>
      <c r="B212" s="468" t="s">
        <v>290</v>
      </c>
      <c r="C212" s="5" t="s">
        <v>291</v>
      </c>
      <c r="D212" s="220" t="s">
        <v>275</v>
      </c>
      <c r="E212" s="2">
        <v>30</v>
      </c>
      <c r="F212" s="13" t="s">
        <v>29</v>
      </c>
      <c r="G212" s="13" t="s">
        <v>51</v>
      </c>
      <c r="H212" s="265">
        <v>1700000</v>
      </c>
      <c r="I212" s="225">
        <f>H212*E212</f>
        <v>51000000</v>
      </c>
      <c r="J212" s="6">
        <f t="shared" si="20"/>
        <v>51000000</v>
      </c>
    </row>
    <row r="213" spans="1:12" ht="66">
      <c r="A213" s="183">
        <v>128</v>
      </c>
      <c r="B213" s="469" t="s">
        <v>292</v>
      </c>
      <c r="C213" s="36" t="s">
        <v>293</v>
      </c>
      <c r="D213" s="352" t="s">
        <v>27</v>
      </c>
      <c r="E213" s="2">
        <v>1</v>
      </c>
      <c r="F213" s="13">
        <v>1</v>
      </c>
      <c r="G213" s="13" t="s">
        <v>37</v>
      </c>
      <c r="H213" s="265">
        <v>5389000</v>
      </c>
      <c r="I213" s="225">
        <f>H213*F213</f>
        <v>5389000</v>
      </c>
      <c r="J213" s="6">
        <f t="shared" si="20"/>
        <v>5389000</v>
      </c>
    </row>
    <row r="214" spans="1:12" ht="32.25" customHeight="1">
      <c r="A214" s="139">
        <v>129</v>
      </c>
      <c r="B214" s="13" t="s">
        <v>294</v>
      </c>
      <c r="C214" s="5" t="s">
        <v>295</v>
      </c>
      <c r="D214" s="352" t="s">
        <v>296</v>
      </c>
      <c r="E214" s="2">
        <v>30</v>
      </c>
      <c r="F214" s="13" t="s">
        <v>29</v>
      </c>
      <c r="G214" s="13" t="s">
        <v>51</v>
      </c>
      <c r="H214" s="265">
        <v>371450</v>
      </c>
      <c r="I214" s="225">
        <f>H214*E214</f>
        <v>11143500</v>
      </c>
      <c r="J214" s="6">
        <f t="shared" si="20"/>
        <v>11143500</v>
      </c>
    </row>
    <row r="215" spans="1:12" ht="39" customHeight="1">
      <c r="A215" s="183">
        <v>130</v>
      </c>
      <c r="B215" s="42" t="s">
        <v>297</v>
      </c>
      <c r="C215" s="285" t="s">
        <v>507</v>
      </c>
      <c r="D215" s="358" t="s">
        <v>275</v>
      </c>
      <c r="E215" s="2">
        <v>30</v>
      </c>
      <c r="F215" s="13" t="s">
        <v>508</v>
      </c>
      <c r="G215" s="13" t="s">
        <v>204</v>
      </c>
      <c r="H215" s="265">
        <v>3999900</v>
      </c>
      <c r="I215" s="225">
        <f>H215*E215</f>
        <v>119997000</v>
      </c>
      <c r="J215" s="6">
        <f>I215</f>
        <v>119997000</v>
      </c>
      <c r="K215" s="304"/>
    </row>
    <row r="216" spans="1:12" ht="13.2">
      <c r="A216" s="663" t="s">
        <v>93</v>
      </c>
      <c r="B216" s="664"/>
      <c r="C216" s="664"/>
      <c r="D216" s="664"/>
      <c r="E216" s="664"/>
      <c r="F216" s="664"/>
      <c r="G216" s="664"/>
      <c r="H216" s="665"/>
      <c r="I216" s="320">
        <f>SUM(I204:I215)</f>
        <v>208955140</v>
      </c>
      <c r="J216" s="121">
        <f>SUM(J204:J215)</f>
        <v>208955140</v>
      </c>
    </row>
    <row r="217" spans="1:12" ht="13.2">
      <c r="A217" s="669" t="s">
        <v>299</v>
      </c>
      <c r="B217" s="670"/>
      <c r="C217" s="670"/>
      <c r="D217" s="670"/>
      <c r="E217" s="670"/>
      <c r="F217" s="670"/>
      <c r="G217" s="670"/>
      <c r="H217" s="670"/>
      <c r="I217" s="670"/>
      <c r="J217" s="671"/>
    </row>
    <row r="218" spans="1:12" ht="13.2">
      <c r="A218" s="672"/>
      <c r="B218" s="599"/>
      <c r="C218" s="599"/>
      <c r="D218" s="599"/>
      <c r="E218" s="599"/>
      <c r="F218" s="599"/>
      <c r="G218" s="599"/>
      <c r="H218" s="599"/>
      <c r="I218" s="599"/>
      <c r="J218" s="673"/>
    </row>
    <row r="219" spans="1:12" ht="26.4">
      <c r="A219" s="89" t="s">
        <v>7</v>
      </c>
      <c r="B219" s="90" t="s">
        <v>8</v>
      </c>
      <c r="C219" s="90" t="s">
        <v>9</v>
      </c>
      <c r="D219" s="364" t="s">
        <v>10</v>
      </c>
      <c r="E219" s="90" t="s">
        <v>11</v>
      </c>
      <c r="F219" s="90" t="s">
        <v>12</v>
      </c>
      <c r="G219" s="89" t="s">
        <v>13</v>
      </c>
      <c r="H219" s="325" t="s">
        <v>14</v>
      </c>
      <c r="I219" s="325" t="s">
        <v>15</v>
      </c>
      <c r="J219" s="91" t="s">
        <v>16</v>
      </c>
      <c r="L219" s="24">
        <v>200</v>
      </c>
    </row>
    <row r="220" spans="1:12" ht="118.5" customHeight="1">
      <c r="A220" s="245">
        <v>131</v>
      </c>
      <c r="B220" s="5" t="s">
        <v>300</v>
      </c>
      <c r="C220" s="385" t="s">
        <v>301</v>
      </c>
      <c r="D220" s="358" t="s">
        <v>27</v>
      </c>
      <c r="E220" s="249">
        <v>1</v>
      </c>
      <c r="F220" s="232">
        <v>1</v>
      </c>
      <c r="G220" s="232" t="s">
        <v>139</v>
      </c>
      <c r="H220" s="265">
        <v>7000000</v>
      </c>
      <c r="I220" s="225">
        <f>+H220*E220*F220</f>
        <v>7000000</v>
      </c>
      <c r="J220" s="6">
        <f>I220</f>
        <v>7000000</v>
      </c>
    </row>
    <row r="221" spans="1:12" ht="52.8">
      <c r="A221" s="245">
        <v>132</v>
      </c>
      <c r="B221" s="5" t="s">
        <v>509</v>
      </c>
      <c r="C221" s="5" t="s">
        <v>303</v>
      </c>
      <c r="D221" s="371" t="s">
        <v>29</v>
      </c>
      <c r="E221" s="239">
        <v>300</v>
      </c>
      <c r="F221" s="241" t="s">
        <v>29</v>
      </c>
      <c r="G221" s="232" t="s">
        <v>304</v>
      </c>
      <c r="H221" s="265">
        <v>14000</v>
      </c>
      <c r="I221" s="317">
        <f>+H221*E221</f>
        <v>4200000</v>
      </c>
      <c r="J221" s="111">
        <f t="shared" ref="J221:J231" si="21">I221</f>
        <v>4200000</v>
      </c>
    </row>
    <row r="222" spans="1:12" ht="26.4">
      <c r="A222" s="676">
        <v>133</v>
      </c>
      <c r="B222" s="666" t="s">
        <v>305</v>
      </c>
      <c r="C222" s="5" t="s">
        <v>306</v>
      </c>
      <c r="D222" s="371" t="s">
        <v>29</v>
      </c>
      <c r="E222" s="250">
        <v>50</v>
      </c>
      <c r="F222" s="241" t="s">
        <v>29</v>
      </c>
      <c r="G222" s="273" t="s">
        <v>304</v>
      </c>
      <c r="H222" s="265">
        <v>4002</v>
      </c>
      <c r="I222" s="230">
        <f>+H222*E222</f>
        <v>200100</v>
      </c>
      <c r="J222" s="168">
        <f t="shared" si="21"/>
        <v>200100</v>
      </c>
    </row>
    <row r="223" spans="1:12" ht="13.2">
      <c r="A223" s="677"/>
      <c r="B223" s="667"/>
      <c r="C223" s="257" t="s">
        <v>307</v>
      </c>
      <c r="D223" s="371" t="s">
        <v>29</v>
      </c>
      <c r="E223" s="242">
        <v>50</v>
      </c>
      <c r="F223" s="232" t="s">
        <v>29</v>
      </c>
      <c r="G223" s="273" t="s">
        <v>304</v>
      </c>
      <c r="H223" s="265">
        <v>69086</v>
      </c>
      <c r="I223" s="230">
        <f>H223*E223</f>
        <v>3454300</v>
      </c>
      <c r="J223" s="168">
        <f>H223*E223</f>
        <v>3454300</v>
      </c>
    </row>
    <row r="224" spans="1:12" ht="54.75" customHeight="1">
      <c r="A224" s="677"/>
      <c r="B224" s="667"/>
      <c r="C224" s="5" t="s">
        <v>308</v>
      </c>
      <c r="D224" s="371" t="s">
        <v>29</v>
      </c>
      <c r="E224" s="231">
        <v>50</v>
      </c>
      <c r="F224" s="232" t="s">
        <v>29</v>
      </c>
      <c r="G224" s="273" t="s">
        <v>304</v>
      </c>
      <c r="H224" s="265">
        <v>13000</v>
      </c>
      <c r="I224" s="230">
        <f>H224*E224</f>
        <v>650000</v>
      </c>
      <c r="J224" s="168">
        <f>H224*E224</f>
        <v>650000</v>
      </c>
    </row>
    <row r="225" spans="1:13" ht="26.4">
      <c r="A225" s="678"/>
      <c r="B225" s="668"/>
      <c r="C225" s="257" t="s">
        <v>309</v>
      </c>
      <c r="D225" s="371" t="s">
        <v>29</v>
      </c>
      <c r="E225" s="231">
        <v>50</v>
      </c>
      <c r="F225" s="232" t="s">
        <v>29</v>
      </c>
      <c r="G225" s="273" t="s">
        <v>304</v>
      </c>
      <c r="H225" s="265">
        <v>135000</v>
      </c>
      <c r="I225" s="230">
        <f>H225*E225</f>
        <v>6750000</v>
      </c>
      <c r="J225" s="168">
        <f>H225*E225</f>
        <v>6750000</v>
      </c>
    </row>
    <row r="226" spans="1:13" ht="52.8">
      <c r="A226" s="245">
        <v>134</v>
      </c>
      <c r="B226" s="5" t="s">
        <v>310</v>
      </c>
      <c r="C226" s="481" t="s">
        <v>510</v>
      </c>
      <c r="D226" s="371" t="s">
        <v>29</v>
      </c>
      <c r="E226" s="243">
        <v>50</v>
      </c>
      <c r="F226" s="232" t="s">
        <v>29</v>
      </c>
      <c r="G226" s="232" t="s">
        <v>312</v>
      </c>
      <c r="H226" s="265">
        <v>2500000</v>
      </c>
      <c r="I226" s="315">
        <f t="shared" ref="I226" si="22">+H226*E226</f>
        <v>125000000</v>
      </c>
      <c r="J226" s="21">
        <f t="shared" si="21"/>
        <v>125000000</v>
      </c>
      <c r="K226" s="304" t="s">
        <v>313</v>
      </c>
    </row>
    <row r="227" spans="1:13" ht="52.8">
      <c r="A227" s="676">
        <v>135</v>
      </c>
      <c r="B227" s="666" t="s">
        <v>314</v>
      </c>
      <c r="C227" s="5" t="s">
        <v>315</v>
      </c>
      <c r="D227" s="371" t="s">
        <v>29</v>
      </c>
      <c r="E227" s="231">
        <v>100</v>
      </c>
      <c r="F227" s="232" t="s">
        <v>29</v>
      </c>
      <c r="G227" s="232" t="s">
        <v>304</v>
      </c>
      <c r="H227" s="265">
        <v>22000</v>
      </c>
      <c r="I227" s="225">
        <f>+H227*E227</f>
        <v>2200000</v>
      </c>
      <c r="J227" s="6">
        <f t="shared" si="21"/>
        <v>2200000</v>
      </c>
      <c r="K227" s="463"/>
    </row>
    <row r="228" spans="1:13" s="498" customFormat="1" ht="13.2">
      <c r="A228" s="677"/>
      <c r="B228" s="667"/>
      <c r="C228" s="5" t="s">
        <v>511</v>
      </c>
      <c r="D228" s="371" t="s">
        <v>29</v>
      </c>
      <c r="E228" s="231">
        <v>1</v>
      </c>
      <c r="F228" s="232" t="s">
        <v>29</v>
      </c>
      <c r="G228" s="232" t="s">
        <v>304</v>
      </c>
      <c r="H228" s="266">
        <v>618000</v>
      </c>
      <c r="I228" s="225">
        <f>H228*E228</f>
        <v>618000</v>
      </c>
      <c r="J228" s="6">
        <f t="shared" si="21"/>
        <v>618000</v>
      </c>
      <c r="K228" s="463"/>
    </row>
    <row r="229" spans="1:13" s="498" customFormat="1" ht="42" customHeight="1">
      <c r="A229" s="678"/>
      <c r="B229" s="668"/>
      <c r="C229" s="5" t="s">
        <v>317</v>
      </c>
      <c r="D229" s="371" t="s">
        <v>29</v>
      </c>
      <c r="E229" s="243">
        <v>1</v>
      </c>
      <c r="F229" s="232">
        <v>1</v>
      </c>
      <c r="G229" s="232" t="s">
        <v>45</v>
      </c>
      <c r="H229" s="266">
        <v>450000</v>
      </c>
      <c r="I229" s="225">
        <f>H229*E229</f>
        <v>450000</v>
      </c>
      <c r="J229" s="6">
        <f t="shared" si="21"/>
        <v>450000</v>
      </c>
      <c r="K229" s="463"/>
    </row>
    <row r="230" spans="1:13" s="498" customFormat="1" ht="50.25" customHeight="1">
      <c r="A230" s="8">
        <v>136</v>
      </c>
      <c r="B230" s="5" t="s">
        <v>318</v>
      </c>
      <c r="C230" s="5" t="s">
        <v>284</v>
      </c>
      <c r="D230" s="371" t="s">
        <v>29</v>
      </c>
      <c r="E230" s="231">
        <v>1</v>
      </c>
      <c r="F230" s="232">
        <v>1</v>
      </c>
      <c r="G230" s="232" t="s">
        <v>286</v>
      </c>
      <c r="H230" s="266">
        <v>4266000</v>
      </c>
      <c r="I230" s="225">
        <f>+H230*E230</f>
        <v>4266000</v>
      </c>
      <c r="J230" s="6">
        <f t="shared" si="21"/>
        <v>4266000</v>
      </c>
      <c r="K230" s="463"/>
    </row>
    <row r="231" spans="1:13" s="498" customFormat="1" ht="63.75" customHeight="1">
      <c r="A231" s="8">
        <v>137</v>
      </c>
      <c r="B231" s="5" t="s">
        <v>16</v>
      </c>
      <c r="C231" s="5" t="s">
        <v>319</v>
      </c>
      <c r="D231" s="371" t="s">
        <v>29</v>
      </c>
      <c r="E231" s="231">
        <v>1</v>
      </c>
      <c r="F231" s="232" t="s">
        <v>29</v>
      </c>
      <c r="G231" s="232" t="s">
        <v>55</v>
      </c>
      <c r="H231" s="266">
        <v>0</v>
      </c>
      <c r="I231" s="225">
        <v>800000</v>
      </c>
      <c r="J231" s="6">
        <f t="shared" si="21"/>
        <v>800000</v>
      </c>
      <c r="K231" s="463"/>
    </row>
    <row r="232" spans="1:13" s="498" customFormat="1" ht="13.2">
      <c r="A232" s="603" t="s">
        <v>277</v>
      </c>
      <c r="B232" s="604"/>
      <c r="C232" s="604"/>
      <c r="D232" s="604"/>
      <c r="E232" s="604"/>
      <c r="F232" s="604"/>
      <c r="G232" s="604"/>
      <c r="H232" s="605"/>
      <c r="I232" s="320">
        <f>SUM(I220:I231)</f>
        <v>155588400</v>
      </c>
      <c r="J232" s="121">
        <f>SUM(J220:J231)</f>
        <v>155588400</v>
      </c>
      <c r="K232" s="463"/>
    </row>
    <row r="233" spans="1:13" s="498" customFormat="1" ht="13.2">
      <c r="A233" s="660" t="s">
        <v>320</v>
      </c>
      <c r="B233" s="661"/>
      <c r="C233" s="661"/>
      <c r="D233" s="661"/>
      <c r="E233" s="661"/>
      <c r="F233" s="661"/>
      <c r="G233" s="661"/>
      <c r="H233" s="661"/>
      <c r="I233" s="661"/>
      <c r="J233" s="662"/>
      <c r="K233" s="463"/>
      <c r="M233" s="24"/>
    </row>
    <row r="234" spans="1:13" s="498" customFormat="1" ht="26.4">
      <c r="A234" s="49" t="s">
        <v>7</v>
      </c>
      <c r="B234" s="50" t="s">
        <v>8</v>
      </c>
      <c r="C234" s="50" t="s">
        <v>9</v>
      </c>
      <c r="D234" s="372" t="s">
        <v>10</v>
      </c>
      <c r="E234" s="50" t="s">
        <v>11</v>
      </c>
      <c r="F234" s="50" t="s">
        <v>12</v>
      </c>
      <c r="G234" s="49" t="s">
        <v>13</v>
      </c>
      <c r="H234" s="346" t="s">
        <v>14</v>
      </c>
      <c r="I234" s="314" t="s">
        <v>15</v>
      </c>
      <c r="J234" s="80" t="s">
        <v>16</v>
      </c>
      <c r="K234" s="463"/>
      <c r="L234" s="498">
        <v>150</v>
      </c>
    </row>
    <row r="235" spans="1:13" ht="26.4">
      <c r="A235" s="187">
        <v>138</v>
      </c>
      <c r="B235" s="39" t="s">
        <v>91</v>
      </c>
      <c r="C235" s="19" t="s">
        <v>92</v>
      </c>
      <c r="D235" s="371" t="s">
        <v>29</v>
      </c>
      <c r="E235" s="13">
        <v>12</v>
      </c>
      <c r="F235" s="13" t="s">
        <v>29</v>
      </c>
      <c r="G235" s="52" t="s">
        <v>51</v>
      </c>
      <c r="H235" s="266">
        <v>4325</v>
      </c>
      <c r="I235" s="225">
        <f t="shared" ref="I235:I240" si="23">H235*E235</f>
        <v>51900</v>
      </c>
      <c r="J235" s="6">
        <f t="shared" ref="J235:J239" si="24">I235</f>
        <v>51900</v>
      </c>
    </row>
    <row r="236" spans="1:13" ht="46.5" customHeight="1">
      <c r="A236" s="187">
        <v>139</v>
      </c>
      <c r="B236" s="446" t="s">
        <v>55</v>
      </c>
      <c r="C236" s="19" t="s">
        <v>321</v>
      </c>
      <c r="D236" s="231" t="s">
        <v>55</v>
      </c>
      <c r="E236" s="13">
        <v>1</v>
      </c>
      <c r="F236" s="13" t="s">
        <v>29</v>
      </c>
      <c r="G236" s="52" t="s">
        <v>55</v>
      </c>
      <c r="H236" s="265">
        <v>0</v>
      </c>
      <c r="I236" s="225">
        <f t="shared" si="23"/>
        <v>0</v>
      </c>
      <c r="J236" s="6">
        <f t="shared" si="24"/>
        <v>0</v>
      </c>
    </row>
    <row r="237" spans="1:13" ht="46.5" customHeight="1">
      <c r="A237" s="187">
        <v>140</v>
      </c>
      <c r="B237" s="45" t="s">
        <v>322</v>
      </c>
      <c r="C237" s="19" t="s">
        <v>86</v>
      </c>
      <c r="D237" s="371" t="s">
        <v>29</v>
      </c>
      <c r="E237" s="13">
        <v>150</v>
      </c>
      <c r="F237" s="13" t="s">
        <v>29</v>
      </c>
      <c r="G237" s="52" t="s">
        <v>55</v>
      </c>
      <c r="H237" s="265">
        <v>4002</v>
      </c>
      <c r="I237" s="225">
        <f t="shared" si="23"/>
        <v>600300</v>
      </c>
      <c r="J237" s="6">
        <f t="shared" si="24"/>
        <v>600300</v>
      </c>
    </row>
    <row r="238" spans="1:13" ht="75" customHeight="1">
      <c r="A238" s="187">
        <v>141</v>
      </c>
      <c r="B238" s="45" t="s">
        <v>323</v>
      </c>
      <c r="C238" s="19" t="s">
        <v>270</v>
      </c>
      <c r="D238" s="371" t="s">
        <v>29</v>
      </c>
      <c r="E238" s="13">
        <v>150</v>
      </c>
      <c r="F238" s="13" t="s">
        <v>29</v>
      </c>
      <c r="G238" s="52" t="s">
        <v>55</v>
      </c>
      <c r="H238" s="265">
        <v>69086</v>
      </c>
      <c r="I238" s="225">
        <f t="shared" si="23"/>
        <v>10362900</v>
      </c>
      <c r="J238" s="6">
        <f t="shared" si="24"/>
        <v>10362900</v>
      </c>
    </row>
    <row r="239" spans="1:13" ht="39.6">
      <c r="A239" s="187">
        <v>142</v>
      </c>
      <c r="B239" s="27" t="s">
        <v>185</v>
      </c>
      <c r="C239" s="19" t="s">
        <v>186</v>
      </c>
      <c r="D239" s="371" t="s">
        <v>29</v>
      </c>
      <c r="E239" s="13">
        <v>300</v>
      </c>
      <c r="F239" s="13" t="s">
        <v>29</v>
      </c>
      <c r="G239" s="52" t="s">
        <v>51</v>
      </c>
      <c r="H239" s="265">
        <v>22000</v>
      </c>
      <c r="I239" s="225">
        <f t="shared" si="23"/>
        <v>6600000</v>
      </c>
      <c r="J239" s="6">
        <f t="shared" si="24"/>
        <v>6600000</v>
      </c>
    </row>
    <row r="240" spans="1:13" ht="52.8">
      <c r="A240" s="187">
        <v>143</v>
      </c>
      <c r="B240" s="139" t="s">
        <v>324</v>
      </c>
      <c r="C240" s="19" t="s">
        <v>325</v>
      </c>
      <c r="D240" s="220" t="s">
        <v>29</v>
      </c>
      <c r="E240" s="19">
        <v>150</v>
      </c>
      <c r="F240" s="13" t="s">
        <v>29</v>
      </c>
      <c r="G240" s="52" t="s">
        <v>51</v>
      </c>
      <c r="H240" s="265">
        <v>1650000</v>
      </c>
      <c r="I240" s="225">
        <f t="shared" si="23"/>
        <v>247500000</v>
      </c>
      <c r="J240" s="6">
        <f>I240</f>
        <v>247500000</v>
      </c>
      <c r="K240" s="304" t="s">
        <v>326</v>
      </c>
    </row>
    <row r="241" spans="1:12" ht="13.2">
      <c r="A241" s="603" t="s">
        <v>277</v>
      </c>
      <c r="B241" s="604"/>
      <c r="C241" s="604"/>
      <c r="D241" s="604"/>
      <c r="E241" s="604"/>
      <c r="F241" s="604"/>
      <c r="G241" s="604"/>
      <c r="H241" s="605"/>
      <c r="I241" s="320">
        <f>SUM(I235:I240)</f>
        <v>265115100</v>
      </c>
      <c r="J241" s="121">
        <f>SUM(J235:J240)</f>
        <v>265115100</v>
      </c>
    </row>
    <row r="242" spans="1:12" ht="13.2">
      <c r="A242" s="598" t="s">
        <v>327</v>
      </c>
      <c r="B242" s="599"/>
      <c r="C242" s="599"/>
      <c r="D242" s="599"/>
      <c r="E242" s="599"/>
      <c r="F242" s="599"/>
      <c r="G242" s="599"/>
      <c r="H242" s="599"/>
      <c r="I242" s="599"/>
      <c r="J242" s="600"/>
    </row>
    <row r="243" spans="1:12" ht="26.4">
      <c r="A243" s="69" t="s">
        <v>328</v>
      </c>
      <c r="B243" s="70" t="s">
        <v>8</v>
      </c>
      <c r="C243" s="70" t="s">
        <v>9</v>
      </c>
      <c r="D243" s="353" t="s">
        <v>329</v>
      </c>
      <c r="E243" s="70" t="s">
        <v>330</v>
      </c>
      <c r="F243" s="70" t="s">
        <v>12</v>
      </c>
      <c r="G243" s="69" t="s">
        <v>13</v>
      </c>
      <c r="H243" s="314" t="s">
        <v>331</v>
      </c>
      <c r="I243" s="314" t="s">
        <v>332</v>
      </c>
      <c r="J243" s="71" t="s">
        <v>16</v>
      </c>
      <c r="L243" s="24">
        <v>80</v>
      </c>
    </row>
    <row r="244" spans="1:12" ht="26.4">
      <c r="A244" s="139">
        <v>144</v>
      </c>
      <c r="B244" s="39" t="s">
        <v>91</v>
      </c>
      <c r="C244" s="186" t="s">
        <v>92</v>
      </c>
      <c r="D244" s="231">
        <v>8</v>
      </c>
      <c r="E244" s="2">
        <v>27</v>
      </c>
      <c r="F244" s="13" t="s">
        <v>29</v>
      </c>
      <c r="G244" s="13" t="s">
        <v>51</v>
      </c>
      <c r="H244" s="266">
        <v>4325</v>
      </c>
      <c r="I244" s="225">
        <f t="shared" ref="I244:I250" si="25">H244*E244</f>
        <v>116775</v>
      </c>
      <c r="J244" s="6">
        <f>I244</f>
        <v>116775</v>
      </c>
    </row>
    <row r="245" spans="1:12" ht="39" customHeight="1">
      <c r="A245" s="139">
        <v>145</v>
      </c>
      <c r="B245" s="42" t="s">
        <v>55</v>
      </c>
      <c r="C245" s="31" t="s">
        <v>321</v>
      </c>
      <c r="D245" s="358" t="s">
        <v>29</v>
      </c>
      <c r="E245" s="2">
        <v>1</v>
      </c>
      <c r="F245" s="13" t="s">
        <v>29</v>
      </c>
      <c r="G245" s="13" t="s">
        <v>55</v>
      </c>
      <c r="H245" s="265">
        <v>0</v>
      </c>
      <c r="I245" s="225">
        <f t="shared" si="25"/>
        <v>0</v>
      </c>
      <c r="J245" s="6">
        <f>I245</f>
        <v>0</v>
      </c>
    </row>
    <row r="246" spans="1:12" ht="26.4">
      <c r="A246" s="139">
        <v>146</v>
      </c>
      <c r="B246" s="44" t="s">
        <v>322</v>
      </c>
      <c r="C246" s="191" t="s">
        <v>86</v>
      </c>
      <c r="D246" s="231">
        <v>33</v>
      </c>
      <c r="E246" s="255">
        <v>40</v>
      </c>
      <c r="F246" s="13" t="s">
        <v>29</v>
      </c>
      <c r="G246" s="13" t="s">
        <v>51</v>
      </c>
      <c r="H246" s="265">
        <v>4002</v>
      </c>
      <c r="I246" s="225">
        <f t="shared" si="25"/>
        <v>160080</v>
      </c>
      <c r="J246" s="6">
        <f>I246</f>
        <v>160080</v>
      </c>
    </row>
    <row r="247" spans="1:12" ht="73.5" customHeight="1">
      <c r="A247" s="139">
        <v>147</v>
      </c>
      <c r="B247" s="45" t="s">
        <v>323</v>
      </c>
      <c r="C247" s="45" t="s">
        <v>270</v>
      </c>
      <c r="D247" s="231">
        <v>31</v>
      </c>
      <c r="E247" s="255">
        <v>40</v>
      </c>
      <c r="F247" s="13" t="s">
        <v>29</v>
      </c>
      <c r="G247" s="13" t="s">
        <v>51</v>
      </c>
      <c r="H247" s="265">
        <v>69086</v>
      </c>
      <c r="I247" s="225">
        <f t="shared" si="25"/>
        <v>2763440</v>
      </c>
      <c r="J247" s="6">
        <f t="shared" ref="J247:J251" si="26">I247</f>
        <v>2763440</v>
      </c>
    </row>
    <row r="248" spans="1:12" ht="26.4">
      <c r="A248" s="139">
        <v>148</v>
      </c>
      <c r="B248" s="31" t="s">
        <v>333</v>
      </c>
      <c r="C248" s="27" t="s">
        <v>334</v>
      </c>
      <c r="D248" s="220" t="s">
        <v>29</v>
      </c>
      <c r="E248" s="255">
        <v>40</v>
      </c>
      <c r="F248" s="13" t="s">
        <v>29</v>
      </c>
      <c r="G248" s="13" t="s">
        <v>204</v>
      </c>
      <c r="H248" s="265">
        <v>152000</v>
      </c>
      <c r="I248" s="225">
        <f>H248*E248</f>
        <v>6080000</v>
      </c>
      <c r="J248" s="6">
        <f t="shared" si="26"/>
        <v>6080000</v>
      </c>
    </row>
    <row r="249" spans="1:12" ht="50.25" customHeight="1">
      <c r="A249" s="139">
        <v>149</v>
      </c>
      <c r="B249" s="27" t="s">
        <v>185</v>
      </c>
      <c r="C249" s="31" t="s">
        <v>186</v>
      </c>
      <c r="D249" s="231">
        <v>100</v>
      </c>
      <c r="E249" s="255">
        <v>80</v>
      </c>
      <c r="F249" s="13" t="s">
        <v>29</v>
      </c>
      <c r="G249" s="13" t="s">
        <v>51</v>
      </c>
      <c r="H249" s="265">
        <v>22000</v>
      </c>
      <c r="I249" s="225">
        <f t="shared" si="25"/>
        <v>1760000</v>
      </c>
      <c r="J249" s="6">
        <f t="shared" si="26"/>
        <v>1760000</v>
      </c>
    </row>
    <row r="250" spans="1:12" ht="39.6">
      <c r="A250" s="139">
        <v>150</v>
      </c>
      <c r="B250" s="45" t="s">
        <v>335</v>
      </c>
      <c r="C250" s="45" t="s">
        <v>284</v>
      </c>
      <c r="D250" s="358">
        <v>76</v>
      </c>
      <c r="E250" s="2">
        <v>1</v>
      </c>
      <c r="F250" s="13" t="s">
        <v>285</v>
      </c>
      <c r="G250" s="13" t="s">
        <v>286</v>
      </c>
      <c r="H250" s="265">
        <v>4906475</v>
      </c>
      <c r="I250" s="225">
        <f t="shared" si="25"/>
        <v>4906475</v>
      </c>
      <c r="J250" s="6">
        <f t="shared" si="26"/>
        <v>4906475</v>
      </c>
    </row>
    <row r="251" spans="1:12" ht="79.2">
      <c r="A251" s="139">
        <v>151</v>
      </c>
      <c r="B251" s="42" t="s">
        <v>336</v>
      </c>
      <c r="C251" s="482" t="s">
        <v>337</v>
      </c>
      <c r="D251" s="358" t="s">
        <v>275</v>
      </c>
      <c r="E251" s="2">
        <v>40</v>
      </c>
      <c r="F251" s="13" t="s">
        <v>508</v>
      </c>
      <c r="G251" s="13" t="s">
        <v>204</v>
      </c>
      <c r="H251" s="265">
        <v>4100000</v>
      </c>
      <c r="I251" s="318">
        <f>H251*E251</f>
        <v>164000000</v>
      </c>
      <c r="J251" s="99">
        <f t="shared" si="26"/>
        <v>164000000</v>
      </c>
      <c r="K251" s="304" t="s">
        <v>338</v>
      </c>
    </row>
    <row r="252" spans="1:12" ht="13.2">
      <c r="A252" s="603" t="s">
        <v>93</v>
      </c>
      <c r="B252" s="604"/>
      <c r="C252" s="604"/>
      <c r="D252" s="604"/>
      <c r="E252" s="604"/>
      <c r="F252" s="604"/>
      <c r="G252" s="604"/>
      <c r="H252" s="605"/>
      <c r="I252" s="223">
        <f>SUM(I244:I251)</f>
        <v>179786770</v>
      </c>
      <c r="J252" s="121">
        <f>SUM(J244:J251)</f>
        <v>179786770</v>
      </c>
    </row>
    <row r="253" spans="1:12" ht="13.2">
      <c r="A253" s="598" t="s">
        <v>339</v>
      </c>
      <c r="B253" s="599"/>
      <c r="C253" s="599"/>
      <c r="D253" s="599"/>
      <c r="E253" s="599"/>
      <c r="F253" s="599"/>
      <c r="G253" s="599"/>
      <c r="H253" s="599"/>
      <c r="I253" s="599"/>
      <c r="J253" s="600"/>
    </row>
    <row r="254" spans="1:12" ht="26.4">
      <c r="A254" s="69" t="s">
        <v>328</v>
      </c>
      <c r="B254" s="70" t="s">
        <v>8</v>
      </c>
      <c r="C254" s="70" t="s">
        <v>9</v>
      </c>
      <c r="D254" s="353" t="s">
        <v>329</v>
      </c>
      <c r="E254" s="70" t="s">
        <v>330</v>
      </c>
      <c r="F254" s="70" t="s">
        <v>12</v>
      </c>
      <c r="G254" s="69" t="s">
        <v>13</v>
      </c>
      <c r="H254" s="314" t="s">
        <v>331</v>
      </c>
      <c r="I254" s="325" t="s">
        <v>332</v>
      </c>
      <c r="J254" s="91" t="s">
        <v>16</v>
      </c>
      <c r="L254" s="24">
        <v>80</v>
      </c>
    </row>
    <row r="255" spans="1:12" ht="26.4">
      <c r="A255" s="139">
        <v>152</v>
      </c>
      <c r="B255" s="39" t="s">
        <v>91</v>
      </c>
      <c r="C255" s="186" t="s">
        <v>92</v>
      </c>
      <c r="D255" s="220" t="s">
        <v>55</v>
      </c>
      <c r="E255" s="238">
        <v>27</v>
      </c>
      <c r="F255" s="5" t="s">
        <v>29</v>
      </c>
      <c r="G255" s="5" t="s">
        <v>51</v>
      </c>
      <c r="H255" s="266">
        <v>4325</v>
      </c>
      <c r="I255" s="196">
        <f t="shared" ref="I255:I260" si="27">H255*E255</f>
        <v>116775</v>
      </c>
      <c r="J255" s="196">
        <f>I255</f>
        <v>116775</v>
      </c>
      <c r="K255" s="24"/>
    </row>
    <row r="256" spans="1:12" ht="66">
      <c r="A256" s="183">
        <v>153</v>
      </c>
      <c r="B256" s="281" t="s">
        <v>52</v>
      </c>
      <c r="C256" s="191" t="s">
        <v>512</v>
      </c>
      <c r="D256" s="45" t="s">
        <v>55</v>
      </c>
      <c r="E256" s="238">
        <v>1</v>
      </c>
      <c r="F256" s="184" t="s">
        <v>29</v>
      </c>
      <c r="G256" s="282" t="s">
        <v>55</v>
      </c>
      <c r="H256" s="265">
        <v>1070282</v>
      </c>
      <c r="I256" s="196">
        <f t="shared" si="27"/>
        <v>1070282</v>
      </c>
      <c r="J256" s="196">
        <f>I256</f>
        <v>1070282</v>
      </c>
      <c r="K256" s="24"/>
    </row>
    <row r="257" spans="1:12" ht="33" customHeight="1">
      <c r="A257" s="139">
        <v>154</v>
      </c>
      <c r="B257" s="42" t="s">
        <v>267</v>
      </c>
      <c r="C257" s="31" t="s">
        <v>268</v>
      </c>
      <c r="D257" s="45" t="s">
        <v>55</v>
      </c>
      <c r="E257" s="45">
        <v>1</v>
      </c>
      <c r="F257" s="31" t="s">
        <v>29</v>
      </c>
      <c r="G257" s="187" t="s">
        <v>55</v>
      </c>
      <c r="H257" s="265">
        <v>0</v>
      </c>
      <c r="I257" s="196">
        <f t="shared" si="27"/>
        <v>0</v>
      </c>
      <c r="J257" s="196">
        <f>I257</f>
        <v>0</v>
      </c>
      <c r="K257" s="24"/>
    </row>
    <row r="258" spans="1:12" ht="26.4">
      <c r="A258" s="139">
        <v>155</v>
      </c>
      <c r="B258" s="44" t="s">
        <v>322</v>
      </c>
      <c r="C258" s="191" t="s">
        <v>86</v>
      </c>
      <c r="D258" s="45" t="s">
        <v>55</v>
      </c>
      <c r="E258" s="283">
        <v>20</v>
      </c>
      <c r="F258" s="31" t="s">
        <v>29</v>
      </c>
      <c r="G258" s="187" t="s">
        <v>51</v>
      </c>
      <c r="H258" s="265">
        <v>4002</v>
      </c>
      <c r="I258" s="196">
        <f t="shared" si="27"/>
        <v>80040</v>
      </c>
      <c r="J258" s="196">
        <f>I258</f>
        <v>80040</v>
      </c>
      <c r="K258" s="506"/>
    </row>
    <row r="259" spans="1:12" ht="66">
      <c r="A259" s="139">
        <v>156</v>
      </c>
      <c r="B259" s="45" t="s">
        <v>323</v>
      </c>
      <c r="C259" s="45" t="s">
        <v>270</v>
      </c>
      <c r="D259" s="45" t="s">
        <v>55</v>
      </c>
      <c r="E259" s="239">
        <v>20</v>
      </c>
      <c r="F259" s="31" t="s">
        <v>29</v>
      </c>
      <c r="G259" s="139" t="s">
        <v>51</v>
      </c>
      <c r="H259" s="265">
        <v>69086</v>
      </c>
      <c r="I259" s="196">
        <f t="shared" si="27"/>
        <v>1381720</v>
      </c>
      <c r="J259" s="196">
        <f t="shared" ref="J259:J265" si="28">I259</f>
        <v>1381720</v>
      </c>
      <c r="K259" s="24"/>
    </row>
    <row r="260" spans="1:12" ht="39.6">
      <c r="A260" s="139">
        <v>157</v>
      </c>
      <c r="B260" s="27" t="s">
        <v>185</v>
      </c>
      <c r="C260" s="31" t="s">
        <v>186</v>
      </c>
      <c r="D260" s="45" t="s">
        <v>55</v>
      </c>
      <c r="E260" s="190">
        <v>40</v>
      </c>
      <c r="F260" s="191" t="s">
        <v>29</v>
      </c>
      <c r="G260" s="191" t="s">
        <v>51</v>
      </c>
      <c r="H260" s="265">
        <v>22000</v>
      </c>
      <c r="I260" s="196">
        <f t="shared" si="27"/>
        <v>880000</v>
      </c>
      <c r="J260" s="196">
        <f t="shared" si="28"/>
        <v>880000</v>
      </c>
      <c r="K260" s="24"/>
    </row>
    <row r="261" spans="1:12" ht="13.2">
      <c r="A261" s="139">
        <v>158</v>
      </c>
      <c r="B261" s="627" t="s">
        <v>340</v>
      </c>
      <c r="C261" s="31" t="s">
        <v>341</v>
      </c>
      <c r="D261" s="244" t="s">
        <v>29</v>
      </c>
      <c r="E261" s="247">
        <v>20</v>
      </c>
      <c r="F261" s="31" t="s">
        <v>29</v>
      </c>
      <c r="G261" s="31" t="s">
        <v>51</v>
      </c>
      <c r="H261" s="265">
        <v>85000</v>
      </c>
      <c r="I261" s="196">
        <f>H261*E261</f>
        <v>1700000</v>
      </c>
      <c r="J261" s="196">
        <f t="shared" si="28"/>
        <v>1700000</v>
      </c>
      <c r="K261" s="24"/>
    </row>
    <row r="262" spans="1:12" ht="13.2">
      <c r="A262" s="139">
        <v>159</v>
      </c>
      <c r="B262" s="628"/>
      <c r="C262" s="285" t="s">
        <v>342</v>
      </c>
      <c r="D262" s="244" t="s">
        <v>29</v>
      </c>
      <c r="E262" s="247">
        <v>20</v>
      </c>
      <c r="F262" s="31" t="s">
        <v>29</v>
      </c>
      <c r="G262" s="31" t="s">
        <v>51</v>
      </c>
      <c r="H262" s="265">
        <v>40250</v>
      </c>
      <c r="I262" s="196">
        <f t="shared" ref="I262:I264" si="29">H262*E262</f>
        <v>805000</v>
      </c>
      <c r="J262" s="196">
        <f t="shared" si="28"/>
        <v>805000</v>
      </c>
      <c r="K262" s="24"/>
    </row>
    <row r="263" spans="1:12" ht="13.2">
      <c r="A263" s="139">
        <v>160</v>
      </c>
      <c r="B263" s="628"/>
      <c r="C263" s="285" t="s">
        <v>343</v>
      </c>
      <c r="D263" s="244" t="s">
        <v>29</v>
      </c>
      <c r="E263" s="247">
        <v>20</v>
      </c>
      <c r="F263" s="31" t="s">
        <v>29</v>
      </c>
      <c r="G263" s="31" t="s">
        <v>51</v>
      </c>
      <c r="H263" s="265">
        <v>50000</v>
      </c>
      <c r="I263" s="196">
        <f t="shared" si="29"/>
        <v>1000000</v>
      </c>
      <c r="J263" s="196">
        <f t="shared" si="28"/>
        <v>1000000</v>
      </c>
      <c r="K263" s="24"/>
    </row>
    <row r="264" spans="1:12" ht="26.4">
      <c r="A264" s="139">
        <v>161</v>
      </c>
      <c r="B264" s="629"/>
      <c r="C264" s="285" t="s">
        <v>344</v>
      </c>
      <c r="D264" s="244" t="s">
        <v>29</v>
      </c>
      <c r="E264" s="247">
        <v>20</v>
      </c>
      <c r="F264" s="31" t="s">
        <v>29</v>
      </c>
      <c r="G264" s="31" t="s">
        <v>51</v>
      </c>
      <c r="H264" s="265">
        <v>36800</v>
      </c>
      <c r="I264" s="196">
        <f t="shared" si="29"/>
        <v>736000</v>
      </c>
      <c r="J264" s="196">
        <f t="shared" si="28"/>
        <v>736000</v>
      </c>
      <c r="K264" s="24"/>
    </row>
    <row r="265" spans="1:12" ht="52.8">
      <c r="A265" s="183">
        <v>162</v>
      </c>
      <c r="B265" s="286" t="s">
        <v>345</v>
      </c>
      <c r="C265" s="483" t="s">
        <v>346</v>
      </c>
      <c r="D265" s="45" t="s">
        <v>55</v>
      </c>
      <c r="E265" s="247">
        <v>20</v>
      </c>
      <c r="F265" s="191" t="s">
        <v>29</v>
      </c>
      <c r="G265" s="191" t="s">
        <v>139</v>
      </c>
      <c r="H265" s="265">
        <v>1100000</v>
      </c>
      <c r="I265" s="196">
        <f>H265*E265</f>
        <v>22000000</v>
      </c>
      <c r="J265" s="196">
        <f t="shared" si="28"/>
        <v>22000000</v>
      </c>
      <c r="K265" s="507" t="s">
        <v>347</v>
      </c>
    </row>
    <row r="266" spans="1:12" ht="13.2">
      <c r="A266" s="603" t="s">
        <v>93</v>
      </c>
      <c r="B266" s="604"/>
      <c r="C266" s="604"/>
      <c r="D266" s="604"/>
      <c r="E266" s="604"/>
      <c r="F266" s="604"/>
      <c r="G266" s="604"/>
      <c r="H266" s="605"/>
      <c r="I266" s="331">
        <f>SUM(I255:I265)</f>
        <v>29769817</v>
      </c>
      <c r="J266" s="237">
        <f>SUM(J255:J265)</f>
        <v>29769817</v>
      </c>
    </row>
    <row r="267" spans="1:12" ht="13.2">
      <c r="A267" s="601" t="s">
        <v>348</v>
      </c>
      <c r="B267" s="602"/>
      <c r="C267" s="602"/>
      <c r="D267" s="602"/>
      <c r="E267" s="602"/>
      <c r="F267" s="602"/>
      <c r="G267" s="602"/>
      <c r="H267" s="602"/>
      <c r="I267" s="602"/>
      <c r="J267" s="602"/>
      <c r="K267" s="505"/>
    </row>
    <row r="268" spans="1:12" ht="26.4">
      <c r="A268" s="89" t="s">
        <v>7</v>
      </c>
      <c r="B268" s="90" t="s">
        <v>8</v>
      </c>
      <c r="C268" s="90" t="s">
        <v>9</v>
      </c>
      <c r="D268" s="364" t="s">
        <v>10</v>
      </c>
      <c r="E268" s="90" t="s">
        <v>11</v>
      </c>
      <c r="F268" s="90" t="s">
        <v>12</v>
      </c>
      <c r="G268" s="89" t="s">
        <v>13</v>
      </c>
      <c r="H268" s="314" t="s">
        <v>14</v>
      </c>
      <c r="I268" s="325" t="s">
        <v>15</v>
      </c>
      <c r="J268" s="91" t="s">
        <v>16</v>
      </c>
      <c r="L268" s="24">
        <v>50</v>
      </c>
    </row>
    <row r="269" spans="1:12" ht="26.4">
      <c r="A269" s="243">
        <v>163</v>
      </c>
      <c r="B269" s="206" t="s">
        <v>91</v>
      </c>
      <c r="C269" s="288" t="s">
        <v>92</v>
      </c>
      <c r="D269" s="220" t="s">
        <v>55</v>
      </c>
      <c r="E269" s="238">
        <v>30</v>
      </c>
      <c r="F269" s="220" t="s">
        <v>29</v>
      </c>
      <c r="G269" s="220" t="s">
        <v>51</v>
      </c>
      <c r="H269" s="266">
        <v>4325</v>
      </c>
      <c r="I269" s="197">
        <f>H269*E269</f>
        <v>129750</v>
      </c>
      <c r="J269" s="196">
        <f>I269</f>
        <v>129750</v>
      </c>
    </row>
    <row r="270" spans="1:12" ht="32.25" customHeight="1">
      <c r="A270" s="243">
        <v>164</v>
      </c>
      <c r="B270" s="290" t="s">
        <v>267</v>
      </c>
      <c r="C270" s="45" t="s">
        <v>268</v>
      </c>
      <c r="D270" s="45" t="s">
        <v>55</v>
      </c>
      <c r="E270" s="45">
        <v>1</v>
      </c>
      <c r="F270" s="45" t="s">
        <v>29</v>
      </c>
      <c r="G270" s="239" t="s">
        <v>55</v>
      </c>
      <c r="H270" s="265">
        <v>0</v>
      </c>
      <c r="I270" s="197">
        <f t="shared" ref="I270:I274" si="30">H270*E270</f>
        <v>0</v>
      </c>
      <c r="J270" s="196">
        <v>400000</v>
      </c>
      <c r="K270" s="58"/>
    </row>
    <row r="271" spans="1:12" ht="26.4">
      <c r="A271" s="243">
        <v>165</v>
      </c>
      <c r="B271" s="205" t="s">
        <v>269</v>
      </c>
      <c r="C271" s="45" t="s">
        <v>86</v>
      </c>
      <c r="D271" s="45" t="s">
        <v>55</v>
      </c>
      <c r="E271" s="239">
        <v>20</v>
      </c>
      <c r="F271" s="45" t="s">
        <v>29</v>
      </c>
      <c r="G271" s="239" t="s">
        <v>55</v>
      </c>
      <c r="H271" s="265">
        <v>4002</v>
      </c>
      <c r="I271" s="197">
        <f t="shared" si="30"/>
        <v>80040</v>
      </c>
      <c r="J271" s="196">
        <f t="shared" ref="J271:J272" si="31">I271</f>
        <v>80040</v>
      </c>
    </row>
    <row r="272" spans="1:12" ht="66">
      <c r="A272" s="243">
        <v>166</v>
      </c>
      <c r="B272" s="205" t="s">
        <v>253</v>
      </c>
      <c r="C272" s="45" t="s">
        <v>270</v>
      </c>
      <c r="D272" s="45" t="s">
        <v>55</v>
      </c>
      <c r="E272" s="239">
        <v>20</v>
      </c>
      <c r="F272" s="45" t="s">
        <v>29</v>
      </c>
      <c r="G272" s="239" t="s">
        <v>55</v>
      </c>
      <c r="H272" s="265">
        <v>69086</v>
      </c>
      <c r="I272" s="197">
        <f>H272*E272</f>
        <v>1381720</v>
      </c>
      <c r="J272" s="196">
        <f t="shared" si="31"/>
        <v>1381720</v>
      </c>
    </row>
    <row r="273" spans="1:12" ht="68.25" customHeight="1">
      <c r="A273" s="243">
        <v>167</v>
      </c>
      <c r="B273" s="45" t="s">
        <v>185</v>
      </c>
      <c r="C273" s="45" t="s">
        <v>186</v>
      </c>
      <c r="D273" s="45" t="s">
        <v>55</v>
      </c>
      <c r="E273" s="291">
        <v>40</v>
      </c>
      <c r="F273" s="45" t="s">
        <v>29</v>
      </c>
      <c r="G273" s="190" t="s">
        <v>51</v>
      </c>
      <c r="H273" s="265">
        <v>22000</v>
      </c>
      <c r="I273" s="197">
        <f t="shared" si="30"/>
        <v>880000</v>
      </c>
      <c r="J273" s="196">
        <f>I273</f>
        <v>880000</v>
      </c>
    </row>
    <row r="274" spans="1:12" ht="39" customHeight="1">
      <c r="A274" s="243">
        <v>168</v>
      </c>
      <c r="B274" s="292" t="s">
        <v>273</v>
      </c>
      <c r="C274" s="45" t="s">
        <v>349</v>
      </c>
      <c r="D274" s="244" t="s">
        <v>29</v>
      </c>
      <c r="E274" s="239">
        <v>20</v>
      </c>
      <c r="F274" s="45" t="s">
        <v>29</v>
      </c>
      <c r="G274" s="190" t="s">
        <v>51</v>
      </c>
      <c r="H274" s="265">
        <v>1610000</v>
      </c>
      <c r="I274" s="197">
        <f t="shared" si="30"/>
        <v>32200000</v>
      </c>
      <c r="J274" s="196">
        <f>+I274</f>
        <v>32200000</v>
      </c>
      <c r="K274" s="304" t="s">
        <v>350</v>
      </c>
    </row>
    <row r="275" spans="1:12" ht="13.2">
      <c r="A275" s="630" t="s">
        <v>93</v>
      </c>
      <c r="B275" s="631"/>
      <c r="C275" s="631"/>
      <c r="D275" s="631"/>
      <c r="E275" s="631"/>
      <c r="F275" s="631"/>
      <c r="G275" s="631"/>
      <c r="H275" s="632"/>
      <c r="I275" s="198">
        <f>SUM(I269:I274)</f>
        <v>34671510</v>
      </c>
      <c r="J275" s="275">
        <f>SUM(J269:J274)</f>
        <v>35071510</v>
      </c>
    </row>
    <row r="276" spans="1:12" ht="13.2">
      <c r="A276" s="601" t="s">
        <v>351</v>
      </c>
      <c r="B276" s="602"/>
      <c r="C276" s="602"/>
      <c r="D276" s="602"/>
      <c r="E276" s="602"/>
      <c r="F276" s="602"/>
      <c r="G276" s="602"/>
      <c r="H276" s="602"/>
      <c r="I276" s="602"/>
      <c r="J276" s="602"/>
    </row>
    <row r="277" spans="1:12" ht="26.4">
      <c r="A277" s="89" t="s">
        <v>7</v>
      </c>
      <c r="B277" s="90" t="s">
        <v>8</v>
      </c>
      <c r="C277" s="90" t="s">
        <v>9</v>
      </c>
      <c r="D277" s="364" t="s">
        <v>10</v>
      </c>
      <c r="E277" s="90" t="s">
        <v>11</v>
      </c>
      <c r="F277" s="90" t="s">
        <v>12</v>
      </c>
      <c r="G277" s="89" t="s">
        <v>13</v>
      </c>
      <c r="H277" s="314" t="s">
        <v>14</v>
      </c>
      <c r="I277" s="325" t="s">
        <v>15</v>
      </c>
      <c r="J277" s="91" t="s">
        <v>16</v>
      </c>
    </row>
    <row r="278" spans="1:12" ht="35.25" customHeight="1">
      <c r="A278" s="243">
        <v>169</v>
      </c>
      <c r="B278" s="206" t="s">
        <v>91</v>
      </c>
      <c r="C278" s="288" t="s">
        <v>92</v>
      </c>
      <c r="D278" s="220" t="s">
        <v>55</v>
      </c>
      <c r="E278" s="238">
        <v>50</v>
      </c>
      <c r="F278" s="220" t="s">
        <v>29</v>
      </c>
      <c r="G278" s="220" t="s">
        <v>51</v>
      </c>
      <c r="H278" s="266">
        <v>4325</v>
      </c>
      <c r="I278" s="197">
        <f>H278*E278</f>
        <v>216250</v>
      </c>
      <c r="J278" s="196">
        <f>I278</f>
        <v>216250</v>
      </c>
    </row>
    <row r="279" spans="1:12" ht="39" customHeight="1">
      <c r="A279" s="243">
        <v>170</v>
      </c>
      <c r="B279" s="290" t="s">
        <v>267</v>
      </c>
      <c r="C279" s="45" t="s">
        <v>268</v>
      </c>
      <c r="D279" s="45" t="s">
        <v>55</v>
      </c>
      <c r="E279" s="45">
        <v>1</v>
      </c>
      <c r="F279" s="45" t="s">
        <v>29</v>
      </c>
      <c r="G279" s="239" t="s">
        <v>55</v>
      </c>
      <c r="H279" s="265">
        <v>0</v>
      </c>
      <c r="I279" s="197">
        <f t="shared" ref="I279:I286" si="32">H279*E279</f>
        <v>0</v>
      </c>
      <c r="J279" s="196">
        <f>I279</f>
        <v>0</v>
      </c>
      <c r="L279" s="24">
        <v>150</v>
      </c>
    </row>
    <row r="280" spans="1:12" ht="116.25" customHeight="1">
      <c r="A280" s="243">
        <v>171</v>
      </c>
      <c r="B280" s="5" t="s">
        <v>300</v>
      </c>
      <c r="C280" s="385" t="s">
        <v>301</v>
      </c>
      <c r="D280" s="358" t="s">
        <v>27</v>
      </c>
      <c r="E280" s="249">
        <v>1</v>
      </c>
      <c r="F280" s="232">
        <v>1</v>
      </c>
      <c r="G280" s="232" t="s">
        <v>139</v>
      </c>
      <c r="H280" s="265">
        <v>7000000</v>
      </c>
      <c r="I280" s="197">
        <f t="shared" si="32"/>
        <v>7000000</v>
      </c>
      <c r="J280" s="6">
        <f>I280</f>
        <v>7000000</v>
      </c>
    </row>
    <row r="281" spans="1:12" ht="33" customHeight="1">
      <c r="A281" s="243">
        <v>172</v>
      </c>
      <c r="B281" s="205" t="s">
        <v>269</v>
      </c>
      <c r="C281" s="45" t="s">
        <v>86</v>
      </c>
      <c r="D281" s="45" t="s">
        <v>55</v>
      </c>
      <c r="E281" s="239">
        <v>150</v>
      </c>
      <c r="F281" s="45" t="s">
        <v>29</v>
      </c>
      <c r="G281" s="239" t="s">
        <v>55</v>
      </c>
      <c r="H281" s="265">
        <v>4002</v>
      </c>
      <c r="I281" s="197">
        <f t="shared" si="32"/>
        <v>600300</v>
      </c>
      <c r="J281" s="196">
        <f t="shared" ref="J281:J286" si="33">I281</f>
        <v>600300</v>
      </c>
      <c r="K281" s="58"/>
    </row>
    <row r="282" spans="1:12" ht="66">
      <c r="A282" s="295">
        <v>173</v>
      </c>
      <c r="B282" s="205" t="s">
        <v>253</v>
      </c>
      <c r="C282" s="45" t="s">
        <v>270</v>
      </c>
      <c r="D282" s="45" t="s">
        <v>55</v>
      </c>
      <c r="E282" s="239">
        <v>150</v>
      </c>
      <c r="F282" s="45" t="s">
        <v>29</v>
      </c>
      <c r="G282" s="239" t="s">
        <v>55</v>
      </c>
      <c r="H282" s="265">
        <v>69086</v>
      </c>
      <c r="I282" s="197">
        <f t="shared" si="32"/>
        <v>10362900</v>
      </c>
      <c r="J282" s="196">
        <f t="shared" si="33"/>
        <v>10362900</v>
      </c>
    </row>
    <row r="283" spans="1:12" ht="48.75" customHeight="1">
      <c r="A283" s="239">
        <v>174</v>
      </c>
      <c r="B283" s="247" t="s">
        <v>185</v>
      </c>
      <c r="C283" s="247" t="s">
        <v>186</v>
      </c>
      <c r="D283" s="247" t="s">
        <v>55</v>
      </c>
      <c r="E283" s="297">
        <v>450</v>
      </c>
      <c r="F283" s="247" t="s">
        <v>29</v>
      </c>
      <c r="G283" s="297" t="s">
        <v>51</v>
      </c>
      <c r="H283" s="265">
        <v>22000</v>
      </c>
      <c r="I283" s="197">
        <f t="shared" si="32"/>
        <v>9900000</v>
      </c>
      <c r="J283" s="248">
        <f t="shared" si="33"/>
        <v>9900000</v>
      </c>
    </row>
    <row r="284" spans="1:12" ht="23.25" customHeight="1">
      <c r="A284" s="239">
        <v>175</v>
      </c>
      <c r="B284" s="239" t="s">
        <v>352</v>
      </c>
      <c r="C284" s="45" t="s">
        <v>353</v>
      </c>
      <c r="D284" s="45" t="s">
        <v>29</v>
      </c>
      <c r="E284" s="239">
        <v>150</v>
      </c>
      <c r="F284" s="247" t="s">
        <v>29</v>
      </c>
      <c r="G284" s="190" t="s">
        <v>51</v>
      </c>
      <c r="H284" s="265">
        <v>820000</v>
      </c>
      <c r="I284" s="197">
        <f t="shared" si="32"/>
        <v>123000000</v>
      </c>
      <c r="J284" s="196">
        <f t="shared" si="33"/>
        <v>123000000</v>
      </c>
    </row>
    <row r="285" spans="1:12" ht="13.2">
      <c r="A285" s="239">
        <v>176</v>
      </c>
      <c r="B285" s="45" t="s">
        <v>324</v>
      </c>
      <c r="C285" s="45" t="s">
        <v>354</v>
      </c>
      <c r="D285" s="45" t="s">
        <v>29</v>
      </c>
      <c r="E285" s="239">
        <v>150</v>
      </c>
      <c r="F285" s="247" t="s">
        <v>29</v>
      </c>
      <c r="G285" s="190" t="s">
        <v>51</v>
      </c>
      <c r="H285" s="265">
        <v>1650000</v>
      </c>
      <c r="I285" s="197">
        <f>H285*E285</f>
        <v>247500000</v>
      </c>
      <c r="J285" s="196">
        <f t="shared" si="33"/>
        <v>247500000</v>
      </c>
    </row>
    <row r="286" spans="1:12" ht="24" customHeight="1">
      <c r="A286" s="239">
        <v>177</v>
      </c>
      <c r="B286" s="303" t="s">
        <v>355</v>
      </c>
      <c r="C286" s="247" t="s">
        <v>356</v>
      </c>
      <c r="D286" s="247" t="s">
        <v>29</v>
      </c>
      <c r="E286" s="303">
        <v>150</v>
      </c>
      <c r="F286" s="247" t="s">
        <v>29</v>
      </c>
      <c r="G286" s="297" t="s">
        <v>51</v>
      </c>
      <c r="H286" s="265">
        <v>91400</v>
      </c>
      <c r="I286" s="224">
        <f t="shared" si="32"/>
        <v>13710000</v>
      </c>
      <c r="J286" s="248">
        <f t="shared" si="33"/>
        <v>13710000</v>
      </c>
    </row>
    <row r="287" spans="1:12" ht="57.75" customHeight="1">
      <c r="A287" s="239">
        <v>178</v>
      </c>
      <c r="B287" s="239" t="s">
        <v>357</v>
      </c>
      <c r="C287" s="45" t="s">
        <v>358</v>
      </c>
      <c r="D287" s="45" t="s">
        <v>55</v>
      </c>
      <c r="E287" s="239">
        <v>1</v>
      </c>
      <c r="F287" s="247" t="s">
        <v>29</v>
      </c>
      <c r="G287" s="190" t="s">
        <v>55</v>
      </c>
      <c r="H287" s="265">
        <v>0</v>
      </c>
      <c r="I287" s="196">
        <v>10000000</v>
      </c>
      <c r="J287" s="196">
        <v>10000000</v>
      </c>
    </row>
    <row r="288" spans="1:12" ht="13.2">
      <c r="A288" s="622" t="s">
        <v>93</v>
      </c>
      <c r="B288" s="623"/>
      <c r="C288" s="623"/>
      <c r="D288" s="623"/>
      <c r="E288" s="623"/>
      <c r="F288" s="623"/>
      <c r="G288" s="623"/>
      <c r="H288" s="624"/>
      <c r="I288" s="202">
        <f>SUM(I278:I287)</f>
        <v>422289450</v>
      </c>
      <c r="J288" s="276">
        <f>SUM(J278:J287)</f>
        <v>422289450</v>
      </c>
    </row>
    <row r="289" spans="1:12" ht="13.2">
      <c r="A289" s="601" t="s">
        <v>359</v>
      </c>
      <c r="B289" s="602"/>
      <c r="C289" s="602"/>
      <c r="D289" s="602"/>
      <c r="E289" s="602"/>
      <c r="F289" s="602"/>
      <c r="G289" s="602"/>
      <c r="H289" s="602"/>
      <c r="I289" s="602"/>
      <c r="J289" s="602"/>
    </row>
    <row r="290" spans="1:12" ht="26.4">
      <c r="A290" s="89" t="s">
        <v>7</v>
      </c>
      <c r="B290" s="90" t="s">
        <v>8</v>
      </c>
      <c r="C290" s="90" t="s">
        <v>9</v>
      </c>
      <c r="D290" s="364" t="s">
        <v>10</v>
      </c>
      <c r="E290" s="90" t="s">
        <v>11</v>
      </c>
      <c r="F290" s="90" t="s">
        <v>12</v>
      </c>
      <c r="G290" s="89" t="s">
        <v>13</v>
      </c>
      <c r="H290" s="314" t="s">
        <v>14</v>
      </c>
      <c r="I290" s="325" t="s">
        <v>15</v>
      </c>
      <c r="J290" s="91" t="s">
        <v>16</v>
      </c>
    </row>
    <row r="291" spans="1:12" ht="106.5" customHeight="1">
      <c r="A291" s="201">
        <v>179</v>
      </c>
      <c r="B291" s="388" t="s">
        <v>360</v>
      </c>
      <c r="C291" s="508" t="s">
        <v>361</v>
      </c>
      <c r="D291" s="389" t="s">
        <v>29</v>
      </c>
      <c r="E291" s="187">
        <v>1</v>
      </c>
      <c r="F291" s="106" t="s">
        <v>29</v>
      </c>
      <c r="G291" s="190" t="s">
        <v>55</v>
      </c>
      <c r="H291" s="265">
        <v>26818000</v>
      </c>
      <c r="I291" s="196">
        <f>H291*E291</f>
        <v>26818000</v>
      </c>
      <c r="J291" s="196">
        <f>H291*E291</f>
        <v>26818000</v>
      </c>
    </row>
    <row r="292" spans="1:12" ht="52.8">
      <c r="A292" s="201">
        <v>180</v>
      </c>
      <c r="B292" s="390" t="s">
        <v>362</v>
      </c>
      <c r="C292" s="370" t="s">
        <v>363</v>
      </c>
      <c r="D292" s="391" t="s">
        <v>29</v>
      </c>
      <c r="E292" s="187">
        <v>1</v>
      </c>
      <c r="F292" s="240" t="s">
        <v>364</v>
      </c>
      <c r="G292" s="390" t="s">
        <v>51</v>
      </c>
      <c r="H292" s="265">
        <v>4500000</v>
      </c>
      <c r="I292" s="196">
        <f t="shared" ref="I292:I299" si="34">H292*E292</f>
        <v>4500000</v>
      </c>
      <c r="J292" s="196">
        <f t="shared" ref="J292:J296" si="35">H292*E292</f>
        <v>4500000</v>
      </c>
    </row>
    <row r="293" spans="1:12" ht="33.75" customHeight="1">
      <c r="A293" s="201">
        <v>181</v>
      </c>
      <c r="B293" s="390" t="s">
        <v>365</v>
      </c>
      <c r="C293" s="390" t="s">
        <v>366</v>
      </c>
      <c r="D293" s="391" t="s">
        <v>29</v>
      </c>
      <c r="E293" s="187">
        <v>1</v>
      </c>
      <c r="F293" s="240" t="s">
        <v>29</v>
      </c>
      <c r="G293" s="390" t="s">
        <v>55</v>
      </c>
      <c r="H293" s="265">
        <v>0</v>
      </c>
      <c r="I293" s="196">
        <f t="shared" si="34"/>
        <v>0</v>
      </c>
      <c r="J293" s="196">
        <f t="shared" si="35"/>
        <v>0</v>
      </c>
    </row>
    <row r="294" spans="1:12" ht="39.6">
      <c r="A294" s="201">
        <v>182</v>
      </c>
      <c r="B294" s="390" t="s">
        <v>258</v>
      </c>
      <c r="C294" s="390" t="s">
        <v>49</v>
      </c>
      <c r="D294" s="391" t="s">
        <v>29</v>
      </c>
      <c r="E294" s="187">
        <v>2160</v>
      </c>
      <c r="F294" s="106" t="s">
        <v>29</v>
      </c>
      <c r="G294" s="390" t="s">
        <v>51</v>
      </c>
      <c r="H294" s="265">
        <v>14000</v>
      </c>
      <c r="I294" s="196">
        <f t="shared" si="34"/>
        <v>30240000</v>
      </c>
      <c r="J294" s="196">
        <f t="shared" si="35"/>
        <v>30240000</v>
      </c>
      <c r="K294" s="304"/>
    </row>
    <row r="295" spans="1:12" ht="79.2">
      <c r="A295" s="201">
        <v>183</v>
      </c>
      <c r="B295" s="392" t="s">
        <v>367</v>
      </c>
      <c r="C295" s="392" t="s">
        <v>368</v>
      </c>
      <c r="D295" s="391" t="s">
        <v>29</v>
      </c>
      <c r="E295" s="187">
        <v>200</v>
      </c>
      <c r="F295" s="393">
        <v>1</v>
      </c>
      <c r="G295" s="394" t="s">
        <v>369</v>
      </c>
      <c r="H295" s="265">
        <v>70000</v>
      </c>
      <c r="I295" s="196">
        <f t="shared" si="34"/>
        <v>14000000</v>
      </c>
      <c r="J295" s="196">
        <f t="shared" si="35"/>
        <v>14000000</v>
      </c>
      <c r="K295" s="304"/>
    </row>
    <row r="296" spans="1:12" ht="44.25" customHeight="1">
      <c r="A296" s="201">
        <v>184</v>
      </c>
      <c r="B296" s="5" t="s">
        <v>513</v>
      </c>
      <c r="C296" s="5" t="s">
        <v>371</v>
      </c>
      <c r="D296" s="391" t="s">
        <v>29</v>
      </c>
      <c r="E296" s="187">
        <v>200</v>
      </c>
      <c r="F296" s="211" t="s">
        <v>29</v>
      </c>
      <c r="G296" s="211" t="s">
        <v>369</v>
      </c>
      <c r="H296" s="265">
        <v>160000</v>
      </c>
      <c r="I296" s="196">
        <f t="shared" si="34"/>
        <v>32000000</v>
      </c>
      <c r="J296" s="196">
        <f t="shared" si="35"/>
        <v>32000000</v>
      </c>
      <c r="K296" s="304"/>
    </row>
    <row r="297" spans="1:12" ht="49.2" customHeight="1">
      <c r="A297" s="201">
        <v>185</v>
      </c>
      <c r="B297" s="23" t="s">
        <v>372</v>
      </c>
      <c r="C297" s="19" t="s">
        <v>373</v>
      </c>
      <c r="D297" s="391" t="s">
        <v>29</v>
      </c>
      <c r="E297" s="19">
        <v>1</v>
      </c>
      <c r="F297" s="181">
        <v>1</v>
      </c>
      <c r="G297" s="19" t="s">
        <v>374</v>
      </c>
      <c r="H297" s="265">
        <v>15000000</v>
      </c>
      <c r="I297" s="196">
        <f t="shared" si="34"/>
        <v>15000000</v>
      </c>
      <c r="J297" s="219">
        <f t="shared" ref="J297" si="36">+I297</f>
        <v>15000000</v>
      </c>
      <c r="L297" s="24">
        <v>0</v>
      </c>
    </row>
    <row r="298" spans="1:12" ht="38.25" customHeight="1">
      <c r="A298" s="201">
        <v>186</v>
      </c>
      <c r="B298" s="27" t="s">
        <v>185</v>
      </c>
      <c r="C298" s="31" t="s">
        <v>186</v>
      </c>
      <c r="D298" s="45" t="s">
        <v>55</v>
      </c>
      <c r="E298" s="190">
        <v>720</v>
      </c>
      <c r="F298" s="31" t="s">
        <v>29</v>
      </c>
      <c r="G298" s="191" t="s">
        <v>51</v>
      </c>
      <c r="H298" s="265">
        <v>22000</v>
      </c>
      <c r="I298" s="196">
        <f t="shared" si="34"/>
        <v>15840000</v>
      </c>
      <c r="J298" s="196">
        <f t="shared" ref="J298" si="37">I298</f>
        <v>15840000</v>
      </c>
    </row>
    <row r="299" spans="1:12" ht="255" customHeight="1">
      <c r="A299" s="201">
        <v>187</v>
      </c>
      <c r="B299" s="5" t="s">
        <v>375</v>
      </c>
      <c r="C299" s="5" t="s">
        <v>376</v>
      </c>
      <c r="D299" s="391" t="s">
        <v>29</v>
      </c>
      <c r="E299" s="187">
        <v>720</v>
      </c>
      <c r="F299" s="184" t="s">
        <v>29</v>
      </c>
      <c r="G299" s="184" t="s">
        <v>204</v>
      </c>
      <c r="H299" s="265">
        <v>124000</v>
      </c>
      <c r="I299" s="196">
        <f t="shared" si="34"/>
        <v>89280000</v>
      </c>
      <c r="J299" s="196">
        <f>H299*E299</f>
        <v>89280000</v>
      </c>
    </row>
    <row r="300" spans="1:12" ht="13.2">
      <c r="A300" s="761" t="s">
        <v>93</v>
      </c>
      <c r="B300" s="762"/>
      <c r="C300" s="762"/>
      <c r="D300" s="762"/>
      <c r="E300" s="762"/>
      <c r="F300" s="762"/>
      <c r="G300" s="762"/>
      <c r="H300" s="763"/>
      <c r="I300" s="331">
        <f>SUM(I291:I299)</f>
        <v>227678000</v>
      </c>
      <c r="J300" s="237">
        <f>SUM(J291:J299)</f>
        <v>227678000</v>
      </c>
      <c r="L300" s="24">
        <v>100</v>
      </c>
    </row>
    <row r="301" spans="1:12" ht="13.2">
      <c r="A301" s="648" t="s">
        <v>377</v>
      </c>
      <c r="B301" s="649"/>
      <c r="C301" s="649"/>
      <c r="D301" s="649"/>
      <c r="E301" s="649"/>
      <c r="F301" s="649"/>
      <c r="G301" s="649"/>
      <c r="H301" s="649"/>
      <c r="I301" s="649"/>
      <c r="J301" s="649"/>
    </row>
    <row r="302" spans="1:12" ht="26.4">
      <c r="A302" s="89" t="s">
        <v>7</v>
      </c>
      <c r="B302" s="90" t="s">
        <v>8</v>
      </c>
      <c r="C302" s="90" t="s">
        <v>9</v>
      </c>
      <c r="D302" s="364" t="s">
        <v>10</v>
      </c>
      <c r="E302" s="90" t="s">
        <v>11</v>
      </c>
      <c r="F302" s="90" t="s">
        <v>12</v>
      </c>
      <c r="G302" s="89" t="s">
        <v>13</v>
      </c>
      <c r="H302" s="314" t="s">
        <v>14</v>
      </c>
      <c r="I302" s="325" t="s">
        <v>15</v>
      </c>
      <c r="J302" s="91" t="s">
        <v>16</v>
      </c>
    </row>
    <row r="303" spans="1:12" ht="26.4">
      <c r="A303" s="210">
        <v>188</v>
      </c>
      <c r="B303" s="206" t="s">
        <v>91</v>
      </c>
      <c r="C303" s="186" t="s">
        <v>92</v>
      </c>
      <c r="D303" s="220" t="s">
        <v>55</v>
      </c>
      <c r="E303" s="184">
        <v>30</v>
      </c>
      <c r="F303" s="5" t="s">
        <v>29</v>
      </c>
      <c r="G303" s="5" t="s">
        <v>51</v>
      </c>
      <c r="H303" s="266">
        <v>4325</v>
      </c>
      <c r="I303" s="196">
        <f t="shared" ref="I303:I309" si="38">H303*E303</f>
        <v>129750</v>
      </c>
      <c r="J303" s="196">
        <f t="shared" ref="J303:J309" si="39">I303</f>
        <v>129750</v>
      </c>
    </row>
    <row r="304" spans="1:12" ht="117.75" customHeight="1">
      <c r="A304" s="7">
        <v>189</v>
      </c>
      <c r="B304" s="207" t="s">
        <v>267</v>
      </c>
      <c r="C304" s="31" t="s">
        <v>268</v>
      </c>
      <c r="D304" s="45" t="s">
        <v>55</v>
      </c>
      <c r="E304" s="31">
        <v>1</v>
      </c>
      <c r="F304" s="31" t="s">
        <v>29</v>
      </c>
      <c r="G304" s="187" t="s">
        <v>55</v>
      </c>
      <c r="H304" s="265">
        <v>0</v>
      </c>
      <c r="I304" s="196">
        <f t="shared" si="38"/>
        <v>0</v>
      </c>
      <c r="J304" s="196">
        <f t="shared" si="39"/>
        <v>0</v>
      </c>
      <c r="K304" s="58"/>
    </row>
    <row r="305" spans="1:14" ht="26.4">
      <c r="A305" s="210">
        <v>190</v>
      </c>
      <c r="B305" s="205" t="s">
        <v>269</v>
      </c>
      <c r="C305" s="45" t="s">
        <v>86</v>
      </c>
      <c r="D305" s="45" t="s">
        <v>55</v>
      </c>
      <c r="E305" s="187">
        <v>100</v>
      </c>
      <c r="F305" s="31" t="s">
        <v>29</v>
      </c>
      <c r="G305" s="187" t="s">
        <v>55</v>
      </c>
      <c r="H305" s="265">
        <v>4002</v>
      </c>
      <c r="I305" s="196">
        <f t="shared" si="38"/>
        <v>400200</v>
      </c>
      <c r="J305" s="196">
        <f t="shared" si="39"/>
        <v>400200</v>
      </c>
    </row>
    <row r="306" spans="1:14" ht="66">
      <c r="A306" s="7">
        <v>191</v>
      </c>
      <c r="B306" s="205" t="s">
        <v>253</v>
      </c>
      <c r="C306" s="45" t="s">
        <v>270</v>
      </c>
      <c r="D306" s="45" t="s">
        <v>55</v>
      </c>
      <c r="E306" s="187">
        <v>100</v>
      </c>
      <c r="F306" s="31" t="s">
        <v>29</v>
      </c>
      <c r="G306" s="187" t="s">
        <v>55</v>
      </c>
      <c r="H306" s="265">
        <v>69086</v>
      </c>
      <c r="I306" s="196">
        <f t="shared" si="38"/>
        <v>6908600</v>
      </c>
      <c r="J306" s="196">
        <f t="shared" si="39"/>
        <v>6908600</v>
      </c>
      <c r="K306" s="24"/>
    </row>
    <row r="307" spans="1:14" ht="39.6">
      <c r="A307" s="210">
        <v>192</v>
      </c>
      <c r="B307" s="205" t="s">
        <v>271</v>
      </c>
      <c r="C307" s="31" t="s">
        <v>272</v>
      </c>
      <c r="D307" s="45" t="s">
        <v>55</v>
      </c>
      <c r="E307" s="187">
        <v>100</v>
      </c>
      <c r="F307" s="31" t="s">
        <v>29</v>
      </c>
      <c r="G307" s="31" t="s">
        <v>51</v>
      </c>
      <c r="H307" s="265">
        <v>23000</v>
      </c>
      <c r="I307" s="196">
        <f t="shared" si="38"/>
        <v>2300000</v>
      </c>
      <c r="J307" s="196">
        <f t="shared" si="39"/>
        <v>2300000</v>
      </c>
      <c r="K307" s="304" t="s">
        <v>378</v>
      </c>
    </row>
    <row r="308" spans="1:14" ht="47.25" customHeight="1">
      <c r="A308" s="7">
        <v>193</v>
      </c>
      <c r="B308" s="27" t="s">
        <v>185</v>
      </c>
      <c r="C308" s="31" t="s">
        <v>186</v>
      </c>
      <c r="D308" s="45" t="s">
        <v>55</v>
      </c>
      <c r="E308" s="190">
        <v>200</v>
      </c>
      <c r="F308" s="31" t="s">
        <v>29</v>
      </c>
      <c r="G308" s="191" t="s">
        <v>51</v>
      </c>
      <c r="H308" s="265">
        <v>22000</v>
      </c>
      <c r="I308" s="196">
        <f t="shared" si="38"/>
        <v>4400000</v>
      </c>
      <c r="J308" s="196">
        <f t="shared" si="39"/>
        <v>4400000</v>
      </c>
    </row>
    <row r="309" spans="1:14" ht="60" customHeight="1">
      <c r="A309" s="210">
        <v>194</v>
      </c>
      <c r="B309" s="208" t="s">
        <v>379</v>
      </c>
      <c r="C309" s="27" t="s">
        <v>380</v>
      </c>
      <c r="D309" s="239" t="s">
        <v>275</v>
      </c>
      <c r="E309" s="187">
        <v>100</v>
      </c>
      <c r="F309" s="31" t="s">
        <v>29</v>
      </c>
      <c r="G309" s="191" t="s">
        <v>51</v>
      </c>
      <c r="H309" s="265">
        <v>1100000</v>
      </c>
      <c r="I309" s="196">
        <f t="shared" si="38"/>
        <v>110000000</v>
      </c>
      <c r="J309" s="196">
        <f t="shared" si="39"/>
        <v>110000000</v>
      </c>
    </row>
    <row r="310" spans="1:14" ht="13.2">
      <c r="A310" s="616" t="s">
        <v>93</v>
      </c>
      <c r="B310" s="617"/>
      <c r="C310" s="617"/>
      <c r="D310" s="617"/>
      <c r="E310" s="617"/>
      <c r="F310" s="617"/>
      <c r="G310" s="617"/>
      <c r="H310" s="618"/>
      <c r="I310" s="332">
        <f>SUM(I303:I309)</f>
        <v>124138550</v>
      </c>
      <c r="J310" s="276">
        <f>SUM(J303:J309)</f>
        <v>124138550</v>
      </c>
    </row>
    <row r="311" spans="1:14" ht="13.2" customHeight="1">
      <c r="A311" s="595" t="s">
        <v>381</v>
      </c>
      <c r="B311" s="596"/>
      <c r="C311" s="596"/>
      <c r="D311" s="596"/>
      <c r="E311" s="596"/>
      <c r="F311" s="596"/>
      <c r="G311" s="596"/>
      <c r="H311" s="597"/>
      <c r="I311" s="320">
        <f>I310+I300+I288+I275+I266+I252+I241+I232+I216+I201</f>
        <v>1769931287</v>
      </c>
      <c r="J311" s="121">
        <f>J310+J300+J288+J275+J266+J252+J241+J232+J216+J201</f>
        <v>1770731287</v>
      </c>
    </row>
    <row r="312" spans="1:14" ht="13.2">
      <c r="A312" s="644" t="s">
        <v>382</v>
      </c>
      <c r="B312" s="645"/>
      <c r="C312" s="645"/>
      <c r="D312" s="645"/>
      <c r="E312" s="645"/>
      <c r="F312" s="645"/>
      <c r="G312" s="645"/>
      <c r="H312" s="645"/>
      <c r="I312" s="645"/>
      <c r="J312" s="646"/>
    </row>
    <row r="313" spans="1:14" ht="13.2">
      <c r="A313" s="601" t="s">
        <v>383</v>
      </c>
      <c r="B313" s="602"/>
      <c r="C313" s="602"/>
      <c r="D313" s="602"/>
      <c r="E313" s="602"/>
      <c r="F313" s="602"/>
      <c r="G313" s="602"/>
      <c r="H313" s="602"/>
      <c r="I313" s="602"/>
      <c r="J313" s="647"/>
      <c r="K313" s="475"/>
    </row>
    <row r="314" spans="1:14" ht="26.4">
      <c r="A314" s="89" t="s">
        <v>7</v>
      </c>
      <c r="B314" s="90" t="s">
        <v>8</v>
      </c>
      <c r="C314" s="90" t="s">
        <v>9</v>
      </c>
      <c r="D314" s="364" t="s">
        <v>10</v>
      </c>
      <c r="E314" s="90" t="s">
        <v>11</v>
      </c>
      <c r="F314" s="90" t="s">
        <v>12</v>
      </c>
      <c r="G314" s="89" t="s">
        <v>13</v>
      </c>
      <c r="H314" s="347" t="s">
        <v>14</v>
      </c>
      <c r="I314" s="323" t="s">
        <v>15</v>
      </c>
      <c r="J314" s="175" t="s">
        <v>16</v>
      </c>
    </row>
    <row r="315" spans="1:14" ht="158.25" customHeight="1" thickBot="1">
      <c r="A315" s="210">
        <v>195</v>
      </c>
      <c r="B315" s="5" t="s">
        <v>384</v>
      </c>
      <c r="C315" s="31" t="s">
        <v>385</v>
      </c>
      <c r="D315" s="356" t="s">
        <v>29</v>
      </c>
      <c r="E315" s="257">
        <v>2</v>
      </c>
      <c r="F315" s="210" t="s">
        <v>29</v>
      </c>
      <c r="G315" s="5" t="s">
        <v>386</v>
      </c>
      <c r="H315" s="265">
        <v>7990000</v>
      </c>
      <c r="I315" s="196">
        <f t="shared" ref="I315:I325" si="40">H315*E315</f>
        <v>15980000</v>
      </c>
      <c r="J315" s="196">
        <f t="shared" ref="J315:J328" si="41">I315</f>
        <v>15980000</v>
      </c>
    </row>
    <row r="316" spans="1:14" ht="55.5" customHeight="1" thickBot="1">
      <c r="A316" s="210">
        <v>196</v>
      </c>
      <c r="B316" s="5" t="s">
        <v>387</v>
      </c>
      <c r="C316" s="31" t="s">
        <v>63</v>
      </c>
      <c r="D316" s="238" t="s">
        <v>388</v>
      </c>
      <c r="E316" s="184">
        <v>1</v>
      </c>
      <c r="F316" s="184" t="s">
        <v>29</v>
      </c>
      <c r="G316" s="184" t="s">
        <v>51</v>
      </c>
      <c r="H316" s="265">
        <v>1854000</v>
      </c>
      <c r="I316" s="196">
        <f t="shared" si="40"/>
        <v>1854000</v>
      </c>
      <c r="J316" s="196">
        <f t="shared" si="41"/>
        <v>1854000</v>
      </c>
      <c r="M316" s="509" t="s">
        <v>389</v>
      </c>
      <c r="N316" s="117" t="s">
        <v>390</v>
      </c>
    </row>
    <row r="317" spans="1:14" ht="66">
      <c r="A317" s="210">
        <v>197</v>
      </c>
      <c r="B317" s="5" t="s">
        <v>391</v>
      </c>
      <c r="C317" s="31" t="s">
        <v>392</v>
      </c>
      <c r="D317" s="238" t="s">
        <v>29</v>
      </c>
      <c r="E317" s="184">
        <v>1</v>
      </c>
      <c r="F317" s="184" t="s">
        <v>29</v>
      </c>
      <c r="G317" s="184" t="s">
        <v>51</v>
      </c>
      <c r="H317" s="265">
        <v>1500000</v>
      </c>
      <c r="I317" s="196">
        <f t="shared" si="40"/>
        <v>1500000</v>
      </c>
      <c r="J317" s="196">
        <f t="shared" si="41"/>
        <v>1500000</v>
      </c>
      <c r="M317" s="510" t="s">
        <v>393</v>
      </c>
      <c r="N317" s="511" t="s">
        <v>29</v>
      </c>
    </row>
    <row r="318" spans="1:14" ht="108" customHeight="1">
      <c r="A318" s="210">
        <v>198</v>
      </c>
      <c r="B318" s="5" t="s">
        <v>394</v>
      </c>
      <c r="C318" s="31" t="s">
        <v>395</v>
      </c>
      <c r="D318" s="238" t="s">
        <v>29</v>
      </c>
      <c r="E318" s="220">
        <v>300</v>
      </c>
      <c r="F318" s="210" t="s">
        <v>29</v>
      </c>
      <c r="G318" s="184" t="s">
        <v>51</v>
      </c>
      <c r="H318" s="265">
        <v>14000</v>
      </c>
      <c r="I318" s="196">
        <f t="shared" si="40"/>
        <v>4200000</v>
      </c>
      <c r="J318" s="196">
        <f t="shared" si="41"/>
        <v>4200000</v>
      </c>
      <c r="M318" s="510"/>
      <c r="N318" s="511"/>
    </row>
    <row r="319" spans="1:14" ht="60" customHeight="1">
      <c r="A319" s="210">
        <v>199</v>
      </c>
      <c r="B319" s="5" t="s">
        <v>396</v>
      </c>
      <c r="C319" s="31" t="s">
        <v>397</v>
      </c>
      <c r="D319" s="238" t="s">
        <v>29</v>
      </c>
      <c r="E319" s="220">
        <v>300</v>
      </c>
      <c r="F319" s="210" t="s">
        <v>29</v>
      </c>
      <c r="G319" s="184" t="s">
        <v>51</v>
      </c>
      <c r="H319" s="265">
        <v>23000</v>
      </c>
      <c r="I319" s="196">
        <f t="shared" si="40"/>
        <v>6900000</v>
      </c>
      <c r="J319" s="196">
        <f t="shared" si="41"/>
        <v>6900000</v>
      </c>
      <c r="M319" s="510"/>
      <c r="N319" s="511"/>
    </row>
    <row r="320" spans="1:14" ht="143.25" customHeight="1">
      <c r="A320" s="210">
        <v>200</v>
      </c>
      <c r="B320" s="5" t="s">
        <v>398</v>
      </c>
      <c r="C320" s="31" t="s">
        <v>399</v>
      </c>
      <c r="D320" s="238" t="s">
        <v>29</v>
      </c>
      <c r="E320" s="5">
        <v>1</v>
      </c>
      <c r="F320" s="210">
        <v>5</v>
      </c>
      <c r="G320" s="184" t="s">
        <v>166</v>
      </c>
      <c r="H320" s="265">
        <v>790000</v>
      </c>
      <c r="I320" s="246">
        <f t="shared" si="40"/>
        <v>790000</v>
      </c>
      <c r="J320" s="212">
        <f t="shared" si="41"/>
        <v>790000</v>
      </c>
      <c r="M320" s="510"/>
      <c r="N320" s="511"/>
    </row>
    <row r="321" spans="1:15" ht="99" customHeight="1">
      <c r="A321" s="210">
        <v>201</v>
      </c>
      <c r="B321" s="5" t="s">
        <v>400</v>
      </c>
      <c r="C321" s="31" t="s">
        <v>401</v>
      </c>
      <c r="D321" s="356" t="s">
        <v>29</v>
      </c>
      <c r="E321" s="210">
        <v>1</v>
      </c>
      <c r="F321" s="210">
        <v>2</v>
      </c>
      <c r="G321" s="184" t="s">
        <v>402</v>
      </c>
      <c r="H321" s="265">
        <v>2800000</v>
      </c>
      <c r="I321" s="246">
        <f t="shared" si="40"/>
        <v>2800000</v>
      </c>
      <c r="J321" s="212">
        <f t="shared" si="41"/>
        <v>2800000</v>
      </c>
      <c r="M321" s="512" t="s">
        <v>403</v>
      </c>
      <c r="N321" s="113" t="s">
        <v>404</v>
      </c>
    </row>
    <row r="322" spans="1:15" ht="129.75" customHeight="1">
      <c r="A322" s="210">
        <v>202</v>
      </c>
      <c r="B322" s="5" t="s">
        <v>405</v>
      </c>
      <c r="C322" s="31" t="s">
        <v>406</v>
      </c>
      <c r="D322" s="356" t="s">
        <v>29</v>
      </c>
      <c r="E322" s="210">
        <v>3</v>
      </c>
      <c r="F322" s="210">
        <v>2</v>
      </c>
      <c r="G322" s="184" t="s">
        <v>108</v>
      </c>
      <c r="H322" s="265">
        <v>3280000</v>
      </c>
      <c r="I322" s="246">
        <f t="shared" si="40"/>
        <v>9840000</v>
      </c>
      <c r="J322" s="212">
        <f t="shared" si="41"/>
        <v>9840000</v>
      </c>
      <c r="M322" s="512" t="s">
        <v>407</v>
      </c>
      <c r="N322" s="114" t="s">
        <v>29</v>
      </c>
    </row>
    <row r="323" spans="1:15" ht="54" customHeight="1">
      <c r="A323" s="210">
        <v>203</v>
      </c>
      <c r="B323" s="5" t="s">
        <v>408</v>
      </c>
      <c r="C323" s="31" t="s">
        <v>409</v>
      </c>
      <c r="D323" s="356" t="s">
        <v>29</v>
      </c>
      <c r="E323" s="210">
        <v>1</v>
      </c>
      <c r="F323" s="210">
        <v>1</v>
      </c>
      <c r="G323" s="184" t="s">
        <v>402</v>
      </c>
      <c r="H323" s="265">
        <v>450000</v>
      </c>
      <c r="I323" s="246">
        <f t="shared" si="40"/>
        <v>450000</v>
      </c>
      <c r="J323" s="212">
        <f t="shared" si="41"/>
        <v>450000</v>
      </c>
      <c r="M323" s="512" t="s">
        <v>410</v>
      </c>
      <c r="N323" s="513" t="s">
        <v>411</v>
      </c>
    </row>
    <row r="324" spans="1:15" ht="114.75" customHeight="1">
      <c r="A324" s="210">
        <v>204</v>
      </c>
      <c r="B324" s="5" t="s">
        <v>412</v>
      </c>
      <c r="C324" s="31" t="s">
        <v>413</v>
      </c>
      <c r="D324" s="356" t="s">
        <v>29</v>
      </c>
      <c r="E324" s="210">
        <v>2</v>
      </c>
      <c r="F324" s="210">
        <v>2</v>
      </c>
      <c r="G324" s="184" t="s">
        <v>108</v>
      </c>
      <c r="H324" s="265">
        <v>1050000</v>
      </c>
      <c r="I324" s="246">
        <f t="shared" si="40"/>
        <v>2100000</v>
      </c>
      <c r="J324" s="212">
        <f t="shared" si="41"/>
        <v>2100000</v>
      </c>
      <c r="M324" s="277"/>
      <c r="N324" s="514"/>
    </row>
    <row r="325" spans="1:15" ht="127.2" customHeight="1">
      <c r="A325" s="210">
        <v>205</v>
      </c>
      <c r="B325" s="5" t="s">
        <v>202</v>
      </c>
      <c r="C325" s="31" t="s">
        <v>414</v>
      </c>
      <c r="D325" s="356" t="s">
        <v>29</v>
      </c>
      <c r="E325" s="210">
        <v>2</v>
      </c>
      <c r="F325" s="210">
        <v>2</v>
      </c>
      <c r="G325" s="184" t="s">
        <v>108</v>
      </c>
      <c r="H325" s="265">
        <v>1050000</v>
      </c>
      <c r="I325" s="246">
        <f t="shared" si="40"/>
        <v>2100000</v>
      </c>
      <c r="J325" s="212">
        <f t="shared" si="41"/>
        <v>2100000</v>
      </c>
      <c r="M325" s="277"/>
      <c r="N325" s="514"/>
    </row>
    <row r="326" spans="1:15" ht="77.25" customHeight="1">
      <c r="A326" s="210">
        <v>206</v>
      </c>
      <c r="B326" s="5" t="s">
        <v>415</v>
      </c>
      <c r="C326" s="31" t="s">
        <v>416</v>
      </c>
      <c r="D326" s="356" t="s">
        <v>29</v>
      </c>
      <c r="E326" s="210">
        <v>3</v>
      </c>
      <c r="F326" s="210">
        <v>1</v>
      </c>
      <c r="G326" s="5" t="s">
        <v>402</v>
      </c>
      <c r="H326" s="265">
        <v>1150000</v>
      </c>
      <c r="I326" s="246">
        <f>H326*E326</f>
        <v>3450000</v>
      </c>
      <c r="J326" s="212">
        <f t="shared" si="41"/>
        <v>3450000</v>
      </c>
      <c r="M326" s="277"/>
      <c r="N326" s="514"/>
    </row>
    <row r="327" spans="1:15" ht="52.5" customHeight="1">
      <c r="A327" s="210">
        <v>207</v>
      </c>
      <c r="B327" s="5" t="s">
        <v>417</v>
      </c>
      <c r="C327" s="31" t="s">
        <v>418</v>
      </c>
      <c r="D327" s="356" t="s">
        <v>29</v>
      </c>
      <c r="E327" s="210">
        <v>1</v>
      </c>
      <c r="F327" s="210">
        <v>1</v>
      </c>
      <c r="G327" s="5" t="s">
        <v>402</v>
      </c>
      <c r="H327" s="265">
        <v>1580000</v>
      </c>
      <c r="I327" s="246">
        <f>H327*E327</f>
        <v>1580000</v>
      </c>
      <c r="J327" s="212">
        <f t="shared" si="41"/>
        <v>1580000</v>
      </c>
      <c r="M327" s="277"/>
      <c r="N327" s="514"/>
    </row>
    <row r="328" spans="1:15" ht="174.75" customHeight="1">
      <c r="A328" s="210">
        <v>208</v>
      </c>
      <c r="B328" s="5" t="s">
        <v>243</v>
      </c>
      <c r="C328" s="31" t="s">
        <v>419</v>
      </c>
      <c r="D328" s="356" t="s">
        <v>29</v>
      </c>
      <c r="E328" s="243">
        <v>300</v>
      </c>
      <c r="F328" s="243">
        <v>300</v>
      </c>
      <c r="G328" s="5" t="s">
        <v>51</v>
      </c>
      <c r="H328" s="265">
        <v>124000</v>
      </c>
      <c r="I328" s="246">
        <f>H328*E328</f>
        <v>37200000</v>
      </c>
      <c r="J328" s="212">
        <f t="shared" si="41"/>
        <v>37200000</v>
      </c>
      <c r="M328" s="277"/>
      <c r="N328" s="514"/>
    </row>
    <row r="329" spans="1:15" ht="87.75" customHeight="1">
      <c r="A329" s="210">
        <v>209</v>
      </c>
      <c r="B329" s="5" t="s">
        <v>16</v>
      </c>
      <c r="C329" s="31" t="s">
        <v>420</v>
      </c>
      <c r="D329" s="356" t="s">
        <v>29</v>
      </c>
      <c r="E329" s="5">
        <v>1</v>
      </c>
      <c r="F329" s="210"/>
      <c r="G329" s="5" t="s">
        <v>55</v>
      </c>
      <c r="H329" s="265">
        <v>0</v>
      </c>
      <c r="I329" s="246">
        <f>H329*E329</f>
        <v>0</v>
      </c>
      <c r="J329" s="246">
        <v>7000000</v>
      </c>
    </row>
    <row r="330" spans="1:15" ht="13.2">
      <c r="A330" s="616" t="s">
        <v>93</v>
      </c>
      <c r="B330" s="617"/>
      <c r="C330" s="617"/>
      <c r="D330" s="617"/>
      <c r="E330" s="617"/>
      <c r="F330" s="617"/>
      <c r="G330" s="617"/>
      <c r="H330" s="618"/>
      <c r="I330" s="333">
        <f>SUM(I315:I329)</f>
        <v>90744000</v>
      </c>
      <c r="J330" s="305">
        <f>SUM(J315:J329)</f>
        <v>97744000</v>
      </c>
    </row>
    <row r="331" spans="1:15" ht="13.2">
      <c r="A331" s="595" t="s">
        <v>421</v>
      </c>
      <c r="B331" s="596"/>
      <c r="C331" s="596"/>
      <c r="D331" s="596"/>
      <c r="E331" s="596"/>
      <c r="F331" s="596"/>
      <c r="G331" s="596"/>
      <c r="H331" s="597"/>
      <c r="I331" s="484"/>
      <c r="J331" s="485">
        <f>J330</f>
        <v>97744000</v>
      </c>
      <c r="L331" s="277"/>
      <c r="O331" s="277"/>
    </row>
    <row r="332" spans="1:15" ht="25.2" customHeight="1">
      <c r="A332" s="642" t="s">
        <v>422</v>
      </c>
      <c r="B332" s="643"/>
      <c r="C332" s="643"/>
      <c r="D332" s="643"/>
      <c r="E332" s="643"/>
      <c r="F332" s="643"/>
      <c r="G332" s="643"/>
      <c r="H332" s="643"/>
      <c r="I332" s="643"/>
      <c r="J332" s="643"/>
    </row>
    <row r="333" spans="1:15" ht="34.200000000000003" customHeight="1">
      <c r="A333" s="89" t="s">
        <v>7</v>
      </c>
      <c r="B333" s="90" t="s">
        <v>8</v>
      </c>
      <c r="C333" s="90" t="s">
        <v>9</v>
      </c>
      <c r="D333" s="364" t="s">
        <v>10</v>
      </c>
      <c r="E333" s="90" t="s">
        <v>11</v>
      </c>
      <c r="F333" s="90" t="s">
        <v>12</v>
      </c>
      <c r="G333" s="89" t="s">
        <v>13</v>
      </c>
      <c r="H333" s="346" t="s">
        <v>14</v>
      </c>
      <c r="I333" s="314" t="s">
        <v>15</v>
      </c>
      <c r="J333" s="71" t="s">
        <v>16</v>
      </c>
    </row>
    <row r="334" spans="1:15" ht="64.5" customHeight="1">
      <c r="A334" s="19">
        <v>210</v>
      </c>
      <c r="B334" s="824" t="s">
        <v>423</v>
      </c>
      <c r="C334" s="388" t="s">
        <v>424</v>
      </c>
      <c r="D334" s="356" t="s">
        <v>29</v>
      </c>
      <c r="E334" s="139">
        <v>1</v>
      </c>
      <c r="F334" s="211" t="s">
        <v>29</v>
      </c>
      <c r="G334" s="211" t="s">
        <v>29</v>
      </c>
      <c r="H334" s="396">
        <v>70000000</v>
      </c>
      <c r="I334" s="396">
        <f>H334*1</f>
        <v>70000000</v>
      </c>
      <c r="J334" s="397">
        <f>I334*1</f>
        <v>70000000</v>
      </c>
    </row>
    <row r="335" spans="1:15" ht="72.75" customHeight="1">
      <c r="A335" s="110">
        <v>211</v>
      </c>
      <c r="B335" s="764"/>
      <c r="C335" s="398" t="s">
        <v>425</v>
      </c>
      <c r="D335" s="356" t="s">
        <v>29</v>
      </c>
      <c r="E335" s="145">
        <v>1</v>
      </c>
      <c r="F335" s="211" t="s">
        <v>29</v>
      </c>
      <c r="G335" s="211" t="s">
        <v>29</v>
      </c>
      <c r="H335" s="396">
        <v>70000000</v>
      </c>
      <c r="I335" s="396">
        <f>H335*1</f>
        <v>70000000</v>
      </c>
      <c r="J335" s="397">
        <f>I335*1</f>
        <v>70000000</v>
      </c>
    </row>
    <row r="336" spans="1:15" ht="13.2">
      <c r="A336" s="720" t="s">
        <v>422</v>
      </c>
      <c r="B336" s="720"/>
      <c r="C336" s="720"/>
      <c r="D336" s="720"/>
      <c r="E336" s="720"/>
      <c r="F336" s="720"/>
      <c r="G336" s="720"/>
      <c r="H336" s="720"/>
      <c r="I336" s="486">
        <f>SUM(I334:I335)</f>
        <v>140000000</v>
      </c>
      <c r="J336" s="487">
        <f>SUM(J334:J335)</f>
        <v>140000000</v>
      </c>
      <c r="L336" s="24" t="s">
        <v>426</v>
      </c>
      <c r="M336" s="515">
        <v>5201821000</v>
      </c>
    </row>
    <row r="337" spans="1:13" ht="51" customHeight="1">
      <c r="A337" s="625" t="s">
        <v>427</v>
      </c>
      <c r="B337" s="626"/>
      <c r="C337" s="626"/>
      <c r="D337" s="626"/>
      <c r="E337" s="626"/>
      <c r="F337" s="626"/>
      <c r="G337" s="626"/>
      <c r="H337" s="626"/>
      <c r="I337" s="626"/>
      <c r="J337" s="626"/>
      <c r="L337" s="516">
        <f>L33+L45+L52+L61+L81+L94+L114+L127+L137</f>
        <v>2110</v>
      </c>
      <c r="M337" s="517" t="e">
        <f>M336-#REF!</f>
        <v>#REF!</v>
      </c>
    </row>
    <row r="338" spans="1:13" ht="81.75" customHeight="1">
      <c r="A338" s="252">
        <v>213</v>
      </c>
      <c r="B338" s="146" t="s">
        <v>428</v>
      </c>
      <c r="C338" s="45" t="s">
        <v>517</v>
      </c>
      <c r="D338" s="239" t="s">
        <v>55</v>
      </c>
      <c r="E338" s="139">
        <v>1</v>
      </c>
      <c r="F338" s="139" t="s">
        <v>29</v>
      </c>
      <c r="G338" s="139" t="s">
        <v>29</v>
      </c>
      <c r="H338" s="396">
        <v>40000000</v>
      </c>
      <c r="I338" s="396">
        <v>40000000</v>
      </c>
      <c r="J338" s="397">
        <f>I338*E338</f>
        <v>40000000</v>
      </c>
      <c r="L338" s="24" t="s">
        <v>430</v>
      </c>
    </row>
    <row r="339" spans="1:13" ht="120.75" customHeight="1">
      <c r="A339" s="252">
        <v>214</v>
      </c>
      <c r="B339" s="146" t="s">
        <v>431</v>
      </c>
      <c r="C339" s="31" t="s">
        <v>432</v>
      </c>
      <c r="D339" s="239" t="s">
        <v>55</v>
      </c>
      <c r="E339" s="139">
        <v>1</v>
      </c>
      <c r="F339" s="139" t="s">
        <v>29</v>
      </c>
      <c r="G339" s="139" t="s">
        <v>29</v>
      </c>
      <c r="H339" s="396">
        <v>40000000</v>
      </c>
      <c r="I339" s="396">
        <v>40000000</v>
      </c>
      <c r="J339" s="397">
        <f>I339*E339</f>
        <v>40000000</v>
      </c>
      <c r="L339" s="518">
        <f>L156+L173+L177+L193+L203+L219+L234+L243+L254+L268+L297</f>
        <v>1100</v>
      </c>
    </row>
    <row r="340" spans="1:13" ht="24" customHeight="1">
      <c r="A340" s="612" t="s">
        <v>93</v>
      </c>
      <c r="B340" s="612"/>
      <c r="C340" s="612"/>
      <c r="D340" s="612"/>
      <c r="E340" s="612"/>
      <c r="F340" s="612"/>
      <c r="G340" s="612"/>
      <c r="H340" s="612"/>
      <c r="I340" s="486">
        <f>SUM(I338:I339)</f>
        <v>80000000</v>
      </c>
      <c r="J340" s="487">
        <f>SUM(J338:J339)</f>
        <v>80000000</v>
      </c>
      <c r="L340" s="24" t="s">
        <v>433</v>
      </c>
    </row>
    <row r="341" spans="1:13" ht="13.2">
      <c r="A341" s="252"/>
      <c r="B341" s="252"/>
      <c r="C341" s="252"/>
      <c r="D341" s="349"/>
      <c r="E341" s="252"/>
      <c r="F341" s="252"/>
      <c r="G341" s="252"/>
      <c r="H341" s="349"/>
      <c r="I341" s="486"/>
      <c r="J341" s="253"/>
      <c r="L341" s="24">
        <f>L337+L339</f>
        <v>3210</v>
      </c>
    </row>
    <row r="342" spans="1:13" ht="15.75" customHeight="1">
      <c r="J342" s="213"/>
    </row>
    <row r="343" spans="1:13" ht="15.75" customHeight="1">
      <c r="J343" s="58"/>
    </row>
    <row r="344" spans="1:13" ht="15.75" customHeight="1">
      <c r="J344" s="58"/>
    </row>
    <row r="345" spans="1:13" ht="15.75" customHeight="1">
      <c r="J345" s="58"/>
    </row>
    <row r="346" spans="1:13" ht="15.75" customHeight="1">
      <c r="J346" s="58"/>
    </row>
    <row r="347" spans="1:13" ht="15.75" customHeight="1">
      <c r="J347" s="58"/>
    </row>
    <row r="348" spans="1:13" ht="15.75" customHeight="1">
      <c r="J348" s="58"/>
    </row>
    <row r="349" spans="1:13" ht="15.75" customHeight="1">
      <c r="J349" s="58"/>
    </row>
    <row r="350" spans="1:13" ht="15.75" customHeight="1">
      <c r="J350" s="58"/>
    </row>
    <row r="351" spans="1:13" ht="15.75" customHeight="1">
      <c r="J351" s="58"/>
    </row>
    <row r="352" spans="1:13" ht="15.75" customHeight="1">
      <c r="J352" s="58"/>
    </row>
    <row r="353" spans="10:10" ht="15.75" customHeight="1">
      <c r="J353" s="58"/>
    </row>
    <row r="354" spans="10:10" ht="15.75" customHeight="1">
      <c r="J354" s="58"/>
    </row>
    <row r="355" spans="10:10" ht="15.75" customHeight="1">
      <c r="J355" s="58"/>
    </row>
    <row r="356" spans="10:10" ht="15.75" customHeight="1">
      <c r="J356" s="58"/>
    </row>
    <row r="357" spans="10:10" ht="15.75" customHeight="1">
      <c r="J357" s="58"/>
    </row>
    <row r="358" spans="10:10" ht="15.75" customHeight="1">
      <c r="J358" s="58"/>
    </row>
    <row r="359" spans="10:10" ht="15.75" customHeight="1">
      <c r="J359" s="58"/>
    </row>
    <row r="360" spans="10:10" ht="15.75" customHeight="1">
      <c r="J360" s="58"/>
    </row>
    <row r="361" spans="10:10" ht="15.75" customHeight="1">
      <c r="J361" s="58"/>
    </row>
    <row r="362" spans="10:10" ht="15.75" customHeight="1">
      <c r="J362" s="58"/>
    </row>
    <row r="363" spans="10:10" ht="15.75" customHeight="1">
      <c r="J363" s="58"/>
    </row>
    <row r="364" spans="10:10" ht="15.75" customHeight="1">
      <c r="J364" s="58"/>
    </row>
    <row r="365" spans="10:10" ht="15.75" customHeight="1">
      <c r="J365" s="58"/>
    </row>
    <row r="366" spans="10:10" ht="15.75" customHeight="1">
      <c r="J366" s="58"/>
    </row>
    <row r="367" spans="10:10" ht="15.75" customHeight="1">
      <c r="J367" s="58"/>
    </row>
    <row r="368" spans="10:10" ht="15.75" customHeight="1">
      <c r="J368" s="58"/>
    </row>
    <row r="369" spans="10:10" ht="15.75" customHeight="1">
      <c r="J369" s="58"/>
    </row>
    <row r="370" spans="10:10" ht="15.75" customHeight="1">
      <c r="J370" s="58"/>
    </row>
    <row r="371" spans="10:10" ht="15.75" customHeight="1">
      <c r="J371" s="58"/>
    </row>
    <row r="372" spans="10:10" ht="15.75" customHeight="1">
      <c r="J372" s="58"/>
    </row>
    <row r="373" spans="10:10" ht="15.75" customHeight="1">
      <c r="J373" s="58"/>
    </row>
    <row r="374" spans="10:10" ht="15.75" customHeight="1">
      <c r="J374" s="58"/>
    </row>
    <row r="375" spans="10:10" ht="15.75" customHeight="1">
      <c r="J375" s="58"/>
    </row>
    <row r="376" spans="10:10" ht="15.75" customHeight="1">
      <c r="J376" s="58"/>
    </row>
    <row r="377" spans="10:10" ht="15.75" customHeight="1">
      <c r="J377" s="58"/>
    </row>
    <row r="378" spans="10:10" ht="15.75" customHeight="1">
      <c r="J378" s="58"/>
    </row>
    <row r="379" spans="10:10" ht="15.75" customHeight="1">
      <c r="J379" s="58"/>
    </row>
    <row r="380" spans="10:10" ht="15.75" customHeight="1">
      <c r="J380" s="58"/>
    </row>
    <row r="381" spans="10:10" ht="15.75" customHeight="1">
      <c r="J381" s="58"/>
    </row>
    <row r="382" spans="10:10" ht="15.75" customHeight="1">
      <c r="J382" s="58"/>
    </row>
    <row r="383" spans="10:10" ht="15.75" customHeight="1">
      <c r="J383" s="58"/>
    </row>
    <row r="384" spans="10:10" ht="15.75" customHeight="1">
      <c r="J384" s="58"/>
    </row>
    <row r="385" spans="10:10" ht="15.75" customHeight="1">
      <c r="J385" s="58"/>
    </row>
    <row r="386" spans="10:10" ht="15.75" customHeight="1">
      <c r="J386" s="58"/>
    </row>
    <row r="387" spans="10:10" ht="15.75" customHeight="1">
      <c r="J387" s="58"/>
    </row>
    <row r="388" spans="10:10" ht="15.75" customHeight="1">
      <c r="J388" s="58"/>
    </row>
    <row r="389" spans="10:10" ht="15.75" customHeight="1">
      <c r="J389" s="58"/>
    </row>
    <row r="390" spans="10:10" ht="15.75" customHeight="1">
      <c r="J390" s="58"/>
    </row>
    <row r="391" spans="10:10" ht="15.75" customHeight="1">
      <c r="J391" s="58"/>
    </row>
    <row r="392" spans="10:10" ht="15.75" customHeight="1">
      <c r="J392" s="58"/>
    </row>
    <row r="393" spans="10:10" ht="15.75" customHeight="1">
      <c r="J393" s="58"/>
    </row>
    <row r="394" spans="10:10" ht="15.75" customHeight="1">
      <c r="J394" s="58"/>
    </row>
    <row r="395" spans="10:10" ht="15.75" customHeight="1">
      <c r="J395" s="58"/>
    </row>
    <row r="396" spans="10:10" ht="15.75" customHeight="1">
      <c r="J396" s="58"/>
    </row>
    <row r="397" spans="10:10" ht="15.75" customHeight="1">
      <c r="J397" s="58"/>
    </row>
    <row r="398" spans="10:10" ht="15.75" customHeight="1">
      <c r="J398" s="58"/>
    </row>
    <row r="399" spans="10:10" ht="15.75" customHeight="1">
      <c r="J399" s="58"/>
    </row>
    <row r="400" spans="10:10" ht="15.75" customHeight="1">
      <c r="J400" s="58"/>
    </row>
    <row r="401" spans="10:10" ht="15.75" customHeight="1">
      <c r="J401" s="58"/>
    </row>
    <row r="402" spans="10:10" ht="15.75" customHeight="1">
      <c r="J402" s="58"/>
    </row>
    <row r="403" spans="10:10" ht="15.75" customHeight="1">
      <c r="J403" s="58"/>
    </row>
    <row r="404" spans="10:10" ht="15.75" customHeight="1">
      <c r="J404" s="58"/>
    </row>
    <row r="405" spans="10:10" ht="15.75" customHeight="1">
      <c r="J405" s="58"/>
    </row>
    <row r="406" spans="10:10" ht="15.75" customHeight="1">
      <c r="J406" s="58"/>
    </row>
    <row r="407" spans="10:10" ht="15.75" customHeight="1">
      <c r="J407" s="58"/>
    </row>
    <row r="408" spans="10:10" ht="15.75" customHeight="1">
      <c r="J408" s="58"/>
    </row>
    <row r="409" spans="10:10" ht="15.75" customHeight="1">
      <c r="J409" s="58"/>
    </row>
    <row r="410" spans="10:10" ht="15.75" customHeight="1">
      <c r="J410" s="58"/>
    </row>
    <row r="411" spans="10:10" ht="15.75" customHeight="1">
      <c r="J411" s="58"/>
    </row>
    <row r="412" spans="10:10" ht="15.75" customHeight="1">
      <c r="J412" s="58"/>
    </row>
    <row r="413" spans="10:10" ht="15.75" customHeight="1">
      <c r="J413" s="58"/>
    </row>
    <row r="414" spans="10:10" ht="15.75" customHeight="1">
      <c r="J414" s="58"/>
    </row>
    <row r="415" spans="10:10" ht="15.75" customHeight="1">
      <c r="J415" s="58"/>
    </row>
    <row r="416" spans="10:10" ht="15.75" customHeight="1">
      <c r="J416" s="58"/>
    </row>
    <row r="417" spans="10:10" ht="15.75" customHeight="1">
      <c r="J417" s="58"/>
    </row>
    <row r="418" spans="10:10" ht="15.75" customHeight="1">
      <c r="J418" s="58"/>
    </row>
    <row r="419" spans="10:10" ht="15.75" customHeight="1">
      <c r="J419" s="58"/>
    </row>
    <row r="420" spans="10:10" ht="15.75" customHeight="1">
      <c r="J420" s="58"/>
    </row>
    <row r="421" spans="10:10" ht="15.75" customHeight="1">
      <c r="J421" s="58"/>
    </row>
    <row r="422" spans="10:10" ht="15.75" customHeight="1">
      <c r="J422" s="58"/>
    </row>
    <row r="423" spans="10:10" ht="15.75" customHeight="1">
      <c r="J423" s="58"/>
    </row>
    <row r="424" spans="10:10" ht="15.75" customHeight="1">
      <c r="J424" s="58"/>
    </row>
    <row r="425" spans="10:10" ht="15.75" customHeight="1">
      <c r="J425" s="58"/>
    </row>
    <row r="426" spans="10:10" ht="15.75" customHeight="1">
      <c r="J426" s="58"/>
    </row>
    <row r="427" spans="10:10" ht="15.75" customHeight="1">
      <c r="J427" s="58"/>
    </row>
    <row r="428" spans="10:10" ht="15.75" customHeight="1">
      <c r="J428" s="58"/>
    </row>
    <row r="429" spans="10:10" ht="15.75" customHeight="1">
      <c r="J429" s="58"/>
    </row>
    <row r="430" spans="10:10" ht="15.75" customHeight="1">
      <c r="J430" s="58"/>
    </row>
    <row r="431" spans="10:10" ht="15.75" customHeight="1">
      <c r="J431" s="58"/>
    </row>
    <row r="432" spans="10:10" ht="15.75" customHeight="1">
      <c r="J432" s="58"/>
    </row>
    <row r="433" spans="10:10" ht="15.75" customHeight="1">
      <c r="J433" s="58"/>
    </row>
    <row r="434" spans="10:10" ht="15.75" customHeight="1">
      <c r="J434" s="58"/>
    </row>
    <row r="435" spans="10:10" ht="15.75" customHeight="1">
      <c r="J435" s="58"/>
    </row>
    <row r="436" spans="10:10" ht="15.75" customHeight="1">
      <c r="J436" s="58"/>
    </row>
    <row r="437" spans="10:10" ht="15.75" customHeight="1">
      <c r="J437" s="58"/>
    </row>
    <row r="438" spans="10:10" ht="15.75" customHeight="1">
      <c r="J438" s="58"/>
    </row>
    <row r="439" spans="10:10" ht="15.75" customHeight="1">
      <c r="J439" s="58"/>
    </row>
    <row r="440" spans="10:10" ht="15.75" customHeight="1">
      <c r="J440" s="58"/>
    </row>
    <row r="441" spans="10:10" ht="15.75" customHeight="1">
      <c r="J441" s="58"/>
    </row>
    <row r="442" spans="10:10" ht="15.75" customHeight="1">
      <c r="J442" s="58"/>
    </row>
    <row r="443" spans="10:10" ht="15.75" customHeight="1">
      <c r="J443" s="58"/>
    </row>
    <row r="444" spans="10:10" ht="15.75" customHeight="1">
      <c r="J444" s="58"/>
    </row>
    <row r="445" spans="10:10" ht="15.75" customHeight="1">
      <c r="J445" s="58"/>
    </row>
    <row r="446" spans="10:10" ht="15.75" customHeight="1">
      <c r="J446" s="58"/>
    </row>
    <row r="447" spans="10:10" ht="15.75" customHeight="1">
      <c r="J447" s="58"/>
    </row>
    <row r="448" spans="10:10" ht="15.75" customHeight="1">
      <c r="J448" s="58"/>
    </row>
    <row r="449" spans="10:10" ht="15.75" customHeight="1">
      <c r="J449" s="58"/>
    </row>
    <row r="450" spans="10:10" ht="15.75" customHeight="1">
      <c r="J450" s="58"/>
    </row>
    <row r="451" spans="10:10" ht="15.75" customHeight="1">
      <c r="J451" s="58"/>
    </row>
    <row r="452" spans="10:10" ht="15.75" customHeight="1">
      <c r="J452" s="58"/>
    </row>
    <row r="453" spans="10:10" ht="15.75" customHeight="1">
      <c r="J453" s="58"/>
    </row>
    <row r="454" spans="10:10" ht="15.75" customHeight="1">
      <c r="J454" s="58"/>
    </row>
    <row r="455" spans="10:10" ht="15.75" customHeight="1">
      <c r="J455" s="58"/>
    </row>
    <row r="456" spans="10:10" ht="15.75" customHeight="1">
      <c r="J456" s="58"/>
    </row>
    <row r="457" spans="10:10" ht="15.75" customHeight="1">
      <c r="J457" s="58"/>
    </row>
    <row r="458" spans="10:10" ht="15.75" customHeight="1">
      <c r="J458" s="58"/>
    </row>
    <row r="459" spans="10:10" ht="15.75" customHeight="1">
      <c r="J459" s="58"/>
    </row>
    <row r="460" spans="10:10" ht="15.75" customHeight="1">
      <c r="J460" s="58"/>
    </row>
    <row r="461" spans="10:10" ht="15.75" customHeight="1">
      <c r="J461" s="58"/>
    </row>
    <row r="462" spans="10:10" ht="15.75" customHeight="1">
      <c r="J462" s="58"/>
    </row>
    <row r="463" spans="10:10" ht="15.75" customHeight="1">
      <c r="J463" s="58"/>
    </row>
    <row r="464" spans="10:10" ht="15.75" customHeight="1">
      <c r="J464" s="58"/>
    </row>
    <row r="465" spans="10:10" ht="15.75" customHeight="1">
      <c r="J465" s="58"/>
    </row>
    <row r="466" spans="10:10" ht="15.75" customHeight="1">
      <c r="J466" s="58"/>
    </row>
    <row r="467" spans="10:10" ht="15.75" customHeight="1">
      <c r="J467" s="58"/>
    </row>
    <row r="468" spans="10:10" ht="15.75" customHeight="1">
      <c r="J468" s="58"/>
    </row>
    <row r="469" spans="10:10" ht="15.75" customHeight="1">
      <c r="J469" s="58"/>
    </row>
    <row r="470" spans="10:10" ht="15.75" customHeight="1">
      <c r="J470" s="58"/>
    </row>
    <row r="471" spans="10:10" ht="15.75" customHeight="1">
      <c r="J471" s="58"/>
    </row>
    <row r="472" spans="10:10" ht="15.75" customHeight="1">
      <c r="J472" s="58"/>
    </row>
    <row r="473" spans="10:10" ht="15.75" customHeight="1">
      <c r="J473" s="58"/>
    </row>
    <row r="474" spans="10:10" ht="15.75" customHeight="1">
      <c r="J474" s="58"/>
    </row>
    <row r="475" spans="10:10" ht="15.75" customHeight="1">
      <c r="J475" s="58"/>
    </row>
    <row r="476" spans="10:10" ht="15.75" customHeight="1">
      <c r="J476" s="58"/>
    </row>
    <row r="477" spans="10:10" ht="15.75" customHeight="1">
      <c r="J477" s="58"/>
    </row>
    <row r="478" spans="10:10" ht="15.75" customHeight="1">
      <c r="J478" s="58"/>
    </row>
    <row r="479" spans="10:10" ht="15.75" customHeight="1">
      <c r="J479" s="58"/>
    </row>
    <row r="480" spans="10:10" ht="15.75" customHeight="1">
      <c r="J480" s="58"/>
    </row>
    <row r="481" spans="10:10" ht="15.75" customHeight="1">
      <c r="J481" s="58"/>
    </row>
    <row r="482" spans="10:10" ht="15.75" customHeight="1">
      <c r="J482" s="58"/>
    </row>
    <row r="483" spans="10:10" ht="15.75" customHeight="1">
      <c r="J483" s="58"/>
    </row>
    <row r="484" spans="10:10" ht="15.75" customHeight="1">
      <c r="J484" s="58"/>
    </row>
    <row r="485" spans="10:10" ht="15.75" customHeight="1">
      <c r="J485" s="58"/>
    </row>
    <row r="486" spans="10:10" ht="15.75" customHeight="1">
      <c r="J486" s="58"/>
    </row>
    <row r="487" spans="10:10" ht="15.75" customHeight="1">
      <c r="J487" s="58"/>
    </row>
    <row r="488" spans="10:10" ht="15.75" customHeight="1">
      <c r="J488" s="58"/>
    </row>
    <row r="489" spans="10:10" ht="15.75" customHeight="1">
      <c r="J489" s="58"/>
    </row>
    <row r="490" spans="10:10" ht="15.75" customHeight="1">
      <c r="J490" s="58"/>
    </row>
    <row r="491" spans="10:10" ht="15.75" customHeight="1">
      <c r="J491" s="58"/>
    </row>
    <row r="492" spans="10:10" ht="15.75" customHeight="1">
      <c r="J492" s="58"/>
    </row>
    <row r="493" spans="10:10" ht="15.75" customHeight="1">
      <c r="J493" s="58"/>
    </row>
    <row r="494" spans="10:10" ht="15.75" customHeight="1">
      <c r="J494" s="58"/>
    </row>
    <row r="495" spans="10:10" ht="15.75" customHeight="1">
      <c r="J495" s="58"/>
    </row>
    <row r="496" spans="10:10" ht="15.75" customHeight="1">
      <c r="J496" s="58"/>
    </row>
    <row r="497" spans="10:10" ht="15.75" customHeight="1">
      <c r="J497" s="58"/>
    </row>
    <row r="498" spans="10:10" ht="15.75" customHeight="1">
      <c r="J498" s="58"/>
    </row>
    <row r="499" spans="10:10" ht="15.75" customHeight="1">
      <c r="J499" s="58"/>
    </row>
    <row r="500" spans="10:10" ht="15.75" customHeight="1">
      <c r="J500" s="58"/>
    </row>
    <row r="501" spans="10:10" ht="15.75" customHeight="1">
      <c r="J501" s="58"/>
    </row>
    <row r="502" spans="10:10" ht="15.75" customHeight="1">
      <c r="J502" s="58"/>
    </row>
    <row r="503" spans="10:10" ht="15.75" customHeight="1">
      <c r="J503" s="58"/>
    </row>
    <row r="504" spans="10:10" ht="15.75" customHeight="1">
      <c r="J504" s="58"/>
    </row>
    <row r="505" spans="10:10" ht="15.75" customHeight="1">
      <c r="J505" s="58"/>
    </row>
    <row r="506" spans="10:10" ht="15.75" customHeight="1">
      <c r="J506" s="58"/>
    </row>
    <row r="507" spans="10:10" ht="15.75" customHeight="1">
      <c r="J507" s="58"/>
    </row>
    <row r="508" spans="10:10" ht="15.75" customHeight="1">
      <c r="J508" s="58"/>
    </row>
    <row r="509" spans="10:10" ht="15.75" customHeight="1">
      <c r="J509" s="58"/>
    </row>
    <row r="510" spans="10:10" ht="15.75" customHeight="1">
      <c r="J510" s="58"/>
    </row>
    <row r="511" spans="10:10" ht="15.75" customHeight="1">
      <c r="J511" s="58"/>
    </row>
    <row r="512" spans="10:10" ht="15.75" customHeight="1">
      <c r="J512" s="58"/>
    </row>
    <row r="513" spans="10:10" ht="15.75" customHeight="1">
      <c r="J513" s="58"/>
    </row>
    <row r="514" spans="10:10" ht="15.75" customHeight="1">
      <c r="J514" s="58"/>
    </row>
    <row r="515" spans="10:10" ht="15.75" customHeight="1">
      <c r="J515" s="58"/>
    </row>
    <row r="516" spans="10:10" ht="15.75" customHeight="1">
      <c r="J516" s="58"/>
    </row>
    <row r="517" spans="10:10" ht="15.75" customHeight="1">
      <c r="J517" s="58"/>
    </row>
    <row r="518" spans="10:10" ht="15.75" customHeight="1">
      <c r="J518" s="58"/>
    </row>
    <row r="519" spans="10:10" ht="15.75" customHeight="1">
      <c r="J519" s="58"/>
    </row>
    <row r="520" spans="10:10" ht="15.75" customHeight="1">
      <c r="J520" s="58"/>
    </row>
    <row r="521" spans="10:10" ht="15.75" customHeight="1">
      <c r="J521" s="58"/>
    </row>
    <row r="522" spans="10:10" ht="15.75" customHeight="1">
      <c r="J522" s="58"/>
    </row>
    <row r="523" spans="10:10" ht="15.75" customHeight="1">
      <c r="J523" s="58"/>
    </row>
    <row r="524" spans="10:10" ht="15.75" customHeight="1">
      <c r="J524" s="58"/>
    </row>
    <row r="525" spans="10:10" ht="15.75" customHeight="1">
      <c r="J525" s="58"/>
    </row>
    <row r="526" spans="10:10" ht="15.75" customHeight="1">
      <c r="J526" s="58"/>
    </row>
    <row r="527" spans="10:10" ht="15.75" customHeight="1">
      <c r="J527" s="58"/>
    </row>
    <row r="528" spans="10:10" ht="15.75" customHeight="1">
      <c r="J528" s="58"/>
    </row>
    <row r="529" spans="10:10" ht="15.75" customHeight="1">
      <c r="J529" s="58"/>
    </row>
    <row r="530" spans="10:10" ht="15.75" customHeight="1">
      <c r="J530" s="58"/>
    </row>
    <row r="531" spans="10:10" ht="15.75" customHeight="1">
      <c r="J531" s="58"/>
    </row>
    <row r="532" spans="10:10" ht="15.75" customHeight="1">
      <c r="J532" s="58"/>
    </row>
    <row r="533" spans="10:10" ht="15.75" customHeight="1">
      <c r="J533" s="58"/>
    </row>
    <row r="534" spans="10:10" ht="15.75" customHeight="1">
      <c r="J534" s="58"/>
    </row>
    <row r="535" spans="10:10" ht="15.75" customHeight="1">
      <c r="J535" s="58"/>
    </row>
    <row r="536" spans="10:10" ht="15.75" customHeight="1">
      <c r="J536" s="58"/>
    </row>
    <row r="537" spans="10:10" ht="15.75" customHeight="1">
      <c r="J537" s="58"/>
    </row>
    <row r="538" spans="10:10" ht="15.75" customHeight="1">
      <c r="J538" s="58"/>
    </row>
    <row r="539" spans="10:10" ht="15.75" customHeight="1">
      <c r="J539" s="58"/>
    </row>
    <row r="540" spans="10:10" ht="15.75" customHeight="1">
      <c r="J540" s="58"/>
    </row>
    <row r="541" spans="10:10" ht="15.75" customHeight="1">
      <c r="J541" s="58"/>
    </row>
    <row r="542" spans="10:10" ht="15.75" customHeight="1">
      <c r="J542" s="58"/>
    </row>
    <row r="543" spans="10:10" ht="15.75" customHeight="1">
      <c r="J543" s="58"/>
    </row>
    <row r="544" spans="10:10" ht="15.75" customHeight="1">
      <c r="J544" s="58"/>
    </row>
    <row r="545" spans="10:10" ht="15.75" customHeight="1">
      <c r="J545" s="58"/>
    </row>
    <row r="546" spans="10:10" ht="15.75" customHeight="1">
      <c r="J546" s="58"/>
    </row>
    <row r="547" spans="10:10" ht="15.75" customHeight="1">
      <c r="J547" s="58"/>
    </row>
    <row r="548" spans="10:10" ht="15.75" customHeight="1">
      <c r="J548" s="58"/>
    </row>
    <row r="549" spans="10:10" ht="15.75" customHeight="1">
      <c r="J549" s="58"/>
    </row>
    <row r="550" spans="10:10" ht="15.75" customHeight="1">
      <c r="J550" s="58"/>
    </row>
    <row r="551" spans="10:10" ht="15.75" customHeight="1">
      <c r="J551" s="58"/>
    </row>
    <row r="552" spans="10:10" ht="15.75" customHeight="1">
      <c r="J552" s="58"/>
    </row>
    <row r="553" spans="10:10" ht="15.75" customHeight="1">
      <c r="J553" s="58"/>
    </row>
    <row r="554" spans="10:10" ht="15.75" customHeight="1">
      <c r="J554" s="58"/>
    </row>
    <row r="555" spans="10:10" ht="15.75" customHeight="1">
      <c r="J555" s="58"/>
    </row>
    <row r="556" spans="10:10" ht="15.75" customHeight="1">
      <c r="J556" s="58"/>
    </row>
    <row r="557" spans="10:10" ht="15.75" customHeight="1">
      <c r="J557" s="58"/>
    </row>
    <row r="558" spans="10:10" ht="15.75" customHeight="1">
      <c r="J558" s="58"/>
    </row>
    <row r="559" spans="10:10" ht="15.75" customHeight="1">
      <c r="J559" s="58"/>
    </row>
    <row r="560" spans="10:10" ht="15.75" customHeight="1">
      <c r="J560" s="58"/>
    </row>
    <row r="561" spans="10:10" ht="15.75" customHeight="1">
      <c r="J561" s="58"/>
    </row>
    <row r="562" spans="10:10" ht="15.75" customHeight="1">
      <c r="J562" s="58"/>
    </row>
    <row r="563" spans="10:10" ht="15.75" customHeight="1">
      <c r="J563" s="58"/>
    </row>
    <row r="564" spans="10:10" ht="15.75" customHeight="1">
      <c r="J564" s="58"/>
    </row>
    <row r="565" spans="10:10" ht="15.75" customHeight="1">
      <c r="J565" s="58"/>
    </row>
    <row r="566" spans="10:10" ht="15.75" customHeight="1">
      <c r="J566" s="58"/>
    </row>
    <row r="567" spans="10:10" ht="15.75" customHeight="1">
      <c r="J567" s="58"/>
    </row>
    <row r="568" spans="10:10" ht="15.75" customHeight="1">
      <c r="J568" s="58"/>
    </row>
    <row r="569" spans="10:10" ht="15.75" customHeight="1">
      <c r="J569" s="58"/>
    </row>
    <row r="570" spans="10:10" ht="15.75" customHeight="1">
      <c r="J570" s="58"/>
    </row>
    <row r="571" spans="10:10" ht="15.75" customHeight="1">
      <c r="J571" s="58"/>
    </row>
    <row r="572" spans="10:10" ht="15.75" customHeight="1">
      <c r="J572" s="58"/>
    </row>
    <row r="573" spans="10:10" ht="15.75" customHeight="1">
      <c r="J573" s="58"/>
    </row>
    <row r="574" spans="10:10" ht="15.75" customHeight="1">
      <c r="J574" s="58"/>
    </row>
    <row r="575" spans="10:10" ht="15.75" customHeight="1">
      <c r="J575" s="58"/>
    </row>
    <row r="576" spans="10:10" ht="15.75" customHeight="1">
      <c r="J576" s="58"/>
    </row>
    <row r="577" spans="10:10" ht="15.75" customHeight="1">
      <c r="J577" s="58"/>
    </row>
    <row r="578" spans="10:10" ht="15.75" customHeight="1">
      <c r="J578" s="58"/>
    </row>
    <row r="579" spans="10:10" ht="15.75" customHeight="1">
      <c r="J579" s="58"/>
    </row>
    <row r="580" spans="10:10" ht="15.75" customHeight="1">
      <c r="J580" s="58"/>
    </row>
    <row r="581" spans="10:10" ht="15.75" customHeight="1">
      <c r="J581" s="58"/>
    </row>
    <row r="582" spans="10:10" ht="15.75" customHeight="1">
      <c r="J582" s="58"/>
    </row>
    <row r="583" spans="10:10" ht="15.75" customHeight="1">
      <c r="J583" s="58"/>
    </row>
    <row r="584" spans="10:10" ht="15.75" customHeight="1">
      <c r="J584" s="58"/>
    </row>
    <row r="585" spans="10:10" ht="15.75" customHeight="1">
      <c r="J585" s="58"/>
    </row>
    <row r="586" spans="10:10" ht="15.75" customHeight="1">
      <c r="J586" s="58"/>
    </row>
    <row r="587" spans="10:10" ht="15.75" customHeight="1">
      <c r="J587" s="58"/>
    </row>
    <row r="588" spans="10:10" ht="15.75" customHeight="1">
      <c r="J588" s="58"/>
    </row>
    <row r="589" spans="10:10" ht="15.75" customHeight="1">
      <c r="J589" s="58"/>
    </row>
    <row r="590" spans="10:10" ht="15.75" customHeight="1">
      <c r="J590" s="58"/>
    </row>
    <row r="591" spans="10:10" ht="15.75" customHeight="1">
      <c r="J591" s="58"/>
    </row>
    <row r="592" spans="10:10" ht="15.75" customHeight="1">
      <c r="J592" s="58"/>
    </row>
    <row r="593" spans="10:10" ht="15.75" customHeight="1">
      <c r="J593" s="58"/>
    </row>
    <row r="594" spans="10:10" ht="15.75" customHeight="1">
      <c r="J594" s="58"/>
    </row>
    <row r="595" spans="10:10" ht="15.75" customHeight="1">
      <c r="J595" s="58"/>
    </row>
    <row r="596" spans="10:10" ht="15.75" customHeight="1">
      <c r="J596" s="58"/>
    </row>
    <row r="597" spans="10:10" ht="15.75" customHeight="1">
      <c r="J597" s="58"/>
    </row>
    <row r="598" spans="10:10" ht="15.75" customHeight="1">
      <c r="J598" s="58"/>
    </row>
    <row r="599" spans="10:10" ht="15.75" customHeight="1">
      <c r="J599" s="58"/>
    </row>
    <row r="600" spans="10:10" ht="15.75" customHeight="1">
      <c r="J600" s="58"/>
    </row>
    <row r="601" spans="10:10" ht="15.75" customHeight="1">
      <c r="J601" s="58"/>
    </row>
    <row r="602" spans="10:10" ht="15.75" customHeight="1">
      <c r="J602" s="58"/>
    </row>
    <row r="603" spans="10:10" ht="15.75" customHeight="1">
      <c r="J603" s="58"/>
    </row>
    <row r="604" spans="10:10" ht="15.75" customHeight="1">
      <c r="J604" s="58"/>
    </row>
    <row r="605" spans="10:10" ht="15.75" customHeight="1">
      <c r="J605" s="58"/>
    </row>
    <row r="606" spans="10:10" ht="15.75" customHeight="1">
      <c r="J606" s="58"/>
    </row>
    <row r="607" spans="10:10" ht="15.75" customHeight="1">
      <c r="J607" s="58"/>
    </row>
    <row r="608" spans="10:10" ht="15.75" customHeight="1">
      <c r="J608" s="58"/>
    </row>
    <row r="609" spans="10:10" ht="15.75" customHeight="1">
      <c r="J609" s="58"/>
    </row>
    <row r="610" spans="10:10" ht="15.75" customHeight="1">
      <c r="J610" s="58"/>
    </row>
    <row r="611" spans="10:10" ht="15.75" customHeight="1">
      <c r="J611" s="58"/>
    </row>
    <row r="612" spans="10:10" ht="15.75" customHeight="1">
      <c r="J612" s="58"/>
    </row>
    <row r="613" spans="10:10" ht="15.75" customHeight="1">
      <c r="J613" s="58"/>
    </row>
    <row r="614" spans="10:10" ht="15.75" customHeight="1">
      <c r="J614" s="58"/>
    </row>
    <row r="615" spans="10:10" ht="15.75" customHeight="1">
      <c r="J615" s="58"/>
    </row>
    <row r="616" spans="10:10" ht="15.75" customHeight="1">
      <c r="J616" s="58"/>
    </row>
    <row r="617" spans="10:10" ht="15.75" customHeight="1">
      <c r="J617" s="58"/>
    </row>
    <row r="618" spans="10:10" ht="15.75" customHeight="1">
      <c r="J618" s="58"/>
    </row>
    <row r="619" spans="10:10" ht="15.75" customHeight="1">
      <c r="J619" s="58"/>
    </row>
    <row r="620" spans="10:10" ht="15.75" customHeight="1">
      <c r="J620" s="58"/>
    </row>
    <row r="621" spans="10:10" ht="15.75" customHeight="1">
      <c r="J621" s="58"/>
    </row>
    <row r="622" spans="10:10" ht="15.75" customHeight="1">
      <c r="J622" s="58"/>
    </row>
    <row r="623" spans="10:10" ht="15.75" customHeight="1">
      <c r="J623" s="58"/>
    </row>
    <row r="624" spans="10:10" ht="15.75" customHeight="1">
      <c r="J624" s="58"/>
    </row>
    <row r="625" spans="10:10" ht="15.75" customHeight="1">
      <c r="J625" s="58"/>
    </row>
    <row r="626" spans="10:10" ht="15.75" customHeight="1">
      <c r="J626" s="58"/>
    </row>
    <row r="627" spans="10:10" ht="15.75" customHeight="1">
      <c r="J627" s="58"/>
    </row>
    <row r="628" spans="10:10" ht="15.75" customHeight="1">
      <c r="J628" s="58"/>
    </row>
    <row r="629" spans="10:10" ht="15.75" customHeight="1">
      <c r="J629" s="58"/>
    </row>
    <row r="630" spans="10:10" ht="15.75" customHeight="1">
      <c r="J630" s="58"/>
    </row>
    <row r="631" spans="10:10" ht="15.75" customHeight="1">
      <c r="J631" s="58"/>
    </row>
    <row r="632" spans="10:10" ht="15.75" customHeight="1">
      <c r="J632" s="58"/>
    </row>
    <row r="633" spans="10:10" ht="15.75" customHeight="1">
      <c r="J633" s="58"/>
    </row>
    <row r="634" spans="10:10" ht="15.75" customHeight="1">
      <c r="J634" s="58"/>
    </row>
    <row r="635" spans="10:10" ht="15.75" customHeight="1">
      <c r="J635" s="58"/>
    </row>
    <row r="636" spans="10:10" ht="15.75" customHeight="1">
      <c r="J636" s="58"/>
    </row>
    <row r="637" spans="10:10" ht="15.75" customHeight="1">
      <c r="J637" s="58"/>
    </row>
    <row r="638" spans="10:10" ht="15.75" customHeight="1">
      <c r="J638" s="58"/>
    </row>
    <row r="639" spans="10:10" ht="15.75" customHeight="1">
      <c r="J639" s="58"/>
    </row>
    <row r="640" spans="10:10" ht="15.75" customHeight="1">
      <c r="J640" s="58"/>
    </row>
    <row r="641" spans="10:10" ht="15.75" customHeight="1">
      <c r="J641" s="58"/>
    </row>
    <row r="642" spans="10:10" ht="15.75" customHeight="1">
      <c r="J642" s="58"/>
    </row>
    <row r="643" spans="10:10" ht="15.75" customHeight="1">
      <c r="J643" s="58"/>
    </row>
    <row r="644" spans="10:10" ht="15.75" customHeight="1">
      <c r="J644" s="58"/>
    </row>
    <row r="645" spans="10:10" ht="15.75" customHeight="1">
      <c r="J645" s="58"/>
    </row>
    <row r="646" spans="10:10" ht="15.75" customHeight="1">
      <c r="J646" s="58"/>
    </row>
    <row r="647" spans="10:10" ht="15.75" customHeight="1">
      <c r="J647" s="58"/>
    </row>
    <row r="648" spans="10:10" ht="15.75" customHeight="1">
      <c r="J648" s="58"/>
    </row>
    <row r="649" spans="10:10" ht="15.75" customHeight="1">
      <c r="J649" s="58"/>
    </row>
    <row r="650" spans="10:10" ht="15.75" customHeight="1">
      <c r="J650" s="58"/>
    </row>
    <row r="651" spans="10:10" ht="15.75" customHeight="1">
      <c r="J651" s="58"/>
    </row>
    <row r="652" spans="10:10" ht="15.75" customHeight="1">
      <c r="J652" s="58"/>
    </row>
    <row r="653" spans="10:10" ht="15.75" customHeight="1">
      <c r="J653" s="58"/>
    </row>
    <row r="654" spans="10:10" ht="15.75" customHeight="1">
      <c r="J654" s="58"/>
    </row>
    <row r="655" spans="10:10" ht="15.75" customHeight="1">
      <c r="J655" s="58"/>
    </row>
    <row r="656" spans="10:10" ht="15.75" customHeight="1">
      <c r="J656" s="58"/>
    </row>
    <row r="657" spans="10:10" ht="15.75" customHeight="1">
      <c r="J657" s="58"/>
    </row>
    <row r="658" spans="10:10" ht="15.75" customHeight="1">
      <c r="J658" s="58"/>
    </row>
    <row r="659" spans="10:10" ht="15.75" customHeight="1">
      <c r="J659" s="58"/>
    </row>
    <row r="660" spans="10:10" ht="15.75" customHeight="1">
      <c r="J660" s="58"/>
    </row>
    <row r="661" spans="10:10" ht="15.75" customHeight="1">
      <c r="J661" s="58"/>
    </row>
    <row r="662" spans="10:10" ht="15.75" customHeight="1">
      <c r="J662" s="58"/>
    </row>
    <row r="663" spans="10:10" ht="15.75" customHeight="1">
      <c r="J663" s="58"/>
    </row>
    <row r="664" spans="10:10" ht="15.75" customHeight="1">
      <c r="J664" s="58"/>
    </row>
    <row r="665" spans="10:10" ht="15.75" customHeight="1">
      <c r="J665" s="58"/>
    </row>
    <row r="666" spans="10:10" ht="15.75" customHeight="1">
      <c r="J666" s="58"/>
    </row>
    <row r="667" spans="10:10" ht="15.75" customHeight="1">
      <c r="J667" s="58"/>
    </row>
    <row r="668" spans="10:10" ht="15.75" customHeight="1">
      <c r="J668" s="58"/>
    </row>
    <row r="669" spans="10:10" ht="15.75" customHeight="1">
      <c r="J669" s="58"/>
    </row>
    <row r="670" spans="10:10" ht="15.75" customHeight="1">
      <c r="J670" s="58"/>
    </row>
    <row r="671" spans="10:10" ht="15.75" customHeight="1">
      <c r="J671" s="58"/>
    </row>
    <row r="672" spans="10:10" ht="15.75" customHeight="1">
      <c r="J672" s="58"/>
    </row>
    <row r="673" spans="10:10" ht="15.75" customHeight="1">
      <c r="J673" s="58"/>
    </row>
    <row r="674" spans="10:10" ht="15.75" customHeight="1">
      <c r="J674" s="58"/>
    </row>
    <row r="675" spans="10:10" ht="15.75" customHeight="1">
      <c r="J675" s="58"/>
    </row>
    <row r="676" spans="10:10" ht="15.75" customHeight="1">
      <c r="J676" s="58"/>
    </row>
    <row r="677" spans="10:10" ht="15.75" customHeight="1">
      <c r="J677" s="58"/>
    </row>
    <row r="678" spans="10:10" ht="15.75" customHeight="1">
      <c r="J678" s="58"/>
    </row>
    <row r="679" spans="10:10" ht="15.75" customHeight="1">
      <c r="J679" s="58"/>
    </row>
    <row r="680" spans="10:10" ht="15.75" customHeight="1">
      <c r="J680" s="58"/>
    </row>
    <row r="681" spans="10:10" ht="15.75" customHeight="1">
      <c r="J681" s="58"/>
    </row>
    <row r="682" spans="10:10" ht="15.75" customHeight="1">
      <c r="J682" s="58"/>
    </row>
    <row r="683" spans="10:10" ht="15.75" customHeight="1">
      <c r="J683" s="58"/>
    </row>
    <row r="684" spans="10:10" ht="15.75" customHeight="1">
      <c r="J684" s="58"/>
    </row>
    <row r="685" spans="10:10" ht="15.75" customHeight="1">
      <c r="J685" s="58"/>
    </row>
    <row r="686" spans="10:10" ht="15.75" customHeight="1">
      <c r="J686" s="58"/>
    </row>
    <row r="687" spans="10:10" ht="15.75" customHeight="1">
      <c r="J687" s="58"/>
    </row>
    <row r="688" spans="10:10" ht="15.75" customHeight="1">
      <c r="J688" s="58"/>
    </row>
    <row r="689" spans="10:10" ht="15.75" customHeight="1">
      <c r="J689" s="58"/>
    </row>
    <row r="690" spans="10:10" ht="15.75" customHeight="1">
      <c r="J690" s="58"/>
    </row>
    <row r="691" spans="10:10" ht="15.75" customHeight="1">
      <c r="J691" s="58"/>
    </row>
    <row r="692" spans="10:10" ht="15.75" customHeight="1">
      <c r="J692" s="58"/>
    </row>
    <row r="693" spans="10:10" ht="15.75" customHeight="1">
      <c r="J693" s="58"/>
    </row>
    <row r="694" spans="10:10" ht="15.75" customHeight="1">
      <c r="J694" s="58"/>
    </row>
    <row r="695" spans="10:10" ht="15.75" customHeight="1">
      <c r="J695" s="58"/>
    </row>
    <row r="696" spans="10:10" ht="15.75" customHeight="1">
      <c r="J696" s="58"/>
    </row>
    <row r="697" spans="10:10" ht="15.75" customHeight="1">
      <c r="J697" s="58"/>
    </row>
    <row r="698" spans="10:10" ht="15.75" customHeight="1">
      <c r="J698" s="58"/>
    </row>
    <row r="699" spans="10:10" ht="15.75" customHeight="1">
      <c r="J699" s="58"/>
    </row>
    <row r="700" spans="10:10" ht="15.75" customHeight="1">
      <c r="J700" s="58"/>
    </row>
    <row r="701" spans="10:10" ht="15.75" customHeight="1">
      <c r="J701" s="58"/>
    </row>
    <row r="702" spans="10:10" ht="15.75" customHeight="1">
      <c r="J702" s="58"/>
    </row>
    <row r="703" spans="10:10" ht="15.75" customHeight="1">
      <c r="J703" s="58"/>
    </row>
    <row r="704" spans="10:10" ht="15.75" customHeight="1">
      <c r="J704" s="58"/>
    </row>
    <row r="705" spans="10:10" ht="15.75" customHeight="1">
      <c r="J705" s="58"/>
    </row>
    <row r="706" spans="10:10" ht="15.75" customHeight="1">
      <c r="J706" s="58"/>
    </row>
    <row r="707" spans="10:10" ht="15.75" customHeight="1">
      <c r="J707" s="58"/>
    </row>
    <row r="708" spans="10:10" ht="15.75" customHeight="1">
      <c r="J708" s="58"/>
    </row>
    <row r="709" spans="10:10" ht="15.75" customHeight="1">
      <c r="J709" s="58"/>
    </row>
    <row r="710" spans="10:10" ht="15.75" customHeight="1">
      <c r="J710" s="58"/>
    </row>
    <row r="711" spans="10:10" ht="15.75" customHeight="1">
      <c r="J711" s="58"/>
    </row>
    <row r="712" spans="10:10" ht="15.75" customHeight="1">
      <c r="J712" s="58"/>
    </row>
    <row r="713" spans="10:10" ht="15.75" customHeight="1">
      <c r="J713" s="58"/>
    </row>
    <row r="714" spans="10:10" ht="15.75" customHeight="1">
      <c r="J714" s="58"/>
    </row>
    <row r="715" spans="10:10" ht="15.75" customHeight="1">
      <c r="J715" s="58"/>
    </row>
    <row r="716" spans="10:10" ht="15.75" customHeight="1">
      <c r="J716" s="58"/>
    </row>
    <row r="717" spans="10:10" ht="15.75" customHeight="1">
      <c r="J717" s="58"/>
    </row>
    <row r="718" spans="10:10" ht="15.75" customHeight="1">
      <c r="J718" s="58"/>
    </row>
    <row r="719" spans="10:10" ht="15.75" customHeight="1">
      <c r="J719" s="58"/>
    </row>
    <row r="720" spans="10:10" ht="15.75" customHeight="1">
      <c r="J720" s="58"/>
    </row>
    <row r="721" spans="10:10" ht="15.75" customHeight="1">
      <c r="J721" s="58"/>
    </row>
    <row r="722" spans="10:10" ht="15.75" customHeight="1">
      <c r="J722" s="58"/>
    </row>
    <row r="723" spans="10:10" ht="15.75" customHeight="1">
      <c r="J723" s="58"/>
    </row>
    <row r="724" spans="10:10" ht="15.75" customHeight="1">
      <c r="J724" s="58"/>
    </row>
    <row r="725" spans="10:10" ht="15.75" customHeight="1">
      <c r="J725" s="58"/>
    </row>
    <row r="726" spans="10:10" ht="15.75" customHeight="1">
      <c r="J726" s="58"/>
    </row>
    <row r="727" spans="10:10" ht="15.75" customHeight="1">
      <c r="J727" s="58"/>
    </row>
    <row r="728" spans="10:10" ht="15.75" customHeight="1">
      <c r="J728" s="58"/>
    </row>
    <row r="729" spans="10:10" ht="15.75" customHeight="1">
      <c r="J729" s="58"/>
    </row>
    <row r="730" spans="10:10" ht="15.75" customHeight="1">
      <c r="J730" s="58"/>
    </row>
    <row r="731" spans="10:10" ht="15.75" customHeight="1">
      <c r="J731" s="58"/>
    </row>
    <row r="732" spans="10:10" ht="15.75" customHeight="1">
      <c r="J732" s="58"/>
    </row>
    <row r="733" spans="10:10" ht="15.75" customHeight="1">
      <c r="J733" s="58"/>
    </row>
    <row r="734" spans="10:10" ht="15.75" customHeight="1">
      <c r="J734" s="58"/>
    </row>
    <row r="735" spans="10:10" ht="15.75" customHeight="1">
      <c r="J735" s="58"/>
    </row>
    <row r="736" spans="10:10" ht="15.75" customHeight="1">
      <c r="J736" s="58"/>
    </row>
    <row r="737" spans="10:10" ht="15.75" customHeight="1">
      <c r="J737" s="58"/>
    </row>
    <row r="738" spans="10:10" ht="15.75" customHeight="1">
      <c r="J738" s="58"/>
    </row>
    <row r="739" spans="10:10" ht="15.75" customHeight="1">
      <c r="J739" s="58"/>
    </row>
    <row r="740" spans="10:10" ht="15.75" customHeight="1">
      <c r="J740" s="58"/>
    </row>
    <row r="741" spans="10:10" ht="15.75" customHeight="1">
      <c r="J741" s="58"/>
    </row>
    <row r="742" spans="10:10" ht="15.75" customHeight="1">
      <c r="J742" s="58"/>
    </row>
    <row r="743" spans="10:10" ht="15.75" customHeight="1">
      <c r="J743" s="58"/>
    </row>
    <row r="744" spans="10:10" ht="15.75" customHeight="1">
      <c r="J744" s="58"/>
    </row>
    <row r="745" spans="10:10" ht="15.75" customHeight="1">
      <c r="J745" s="58"/>
    </row>
    <row r="746" spans="10:10" ht="15.75" customHeight="1">
      <c r="J746" s="58"/>
    </row>
    <row r="747" spans="10:10" ht="15.75" customHeight="1">
      <c r="J747" s="58"/>
    </row>
    <row r="748" spans="10:10" ht="15.75" customHeight="1">
      <c r="J748" s="58"/>
    </row>
    <row r="749" spans="10:10" ht="15.75" customHeight="1">
      <c r="J749" s="58"/>
    </row>
    <row r="750" spans="10:10" ht="15.75" customHeight="1">
      <c r="J750" s="58"/>
    </row>
    <row r="751" spans="10:10" ht="15.75" customHeight="1">
      <c r="J751" s="58"/>
    </row>
    <row r="752" spans="10:10" ht="15.75" customHeight="1">
      <c r="J752" s="58"/>
    </row>
    <row r="753" spans="10:10" ht="15.75" customHeight="1">
      <c r="J753" s="58"/>
    </row>
    <row r="754" spans="10:10" ht="15.75" customHeight="1">
      <c r="J754" s="58"/>
    </row>
    <row r="755" spans="10:10" ht="15.75" customHeight="1">
      <c r="J755" s="58"/>
    </row>
    <row r="756" spans="10:10" ht="15.75" customHeight="1">
      <c r="J756" s="58"/>
    </row>
    <row r="757" spans="10:10" ht="15.75" customHeight="1">
      <c r="J757" s="58"/>
    </row>
    <row r="758" spans="10:10" ht="15.75" customHeight="1">
      <c r="J758" s="58"/>
    </row>
    <row r="759" spans="10:10" ht="15.75" customHeight="1">
      <c r="J759" s="58"/>
    </row>
    <row r="760" spans="10:10" ht="15.75" customHeight="1">
      <c r="J760" s="58"/>
    </row>
    <row r="761" spans="10:10" ht="15.75" customHeight="1">
      <c r="J761" s="58"/>
    </row>
    <row r="762" spans="10:10" ht="15.75" customHeight="1">
      <c r="J762" s="58"/>
    </row>
    <row r="763" spans="10:10" ht="15.75" customHeight="1">
      <c r="J763" s="58"/>
    </row>
    <row r="764" spans="10:10" ht="15.75" customHeight="1">
      <c r="J764" s="58"/>
    </row>
    <row r="765" spans="10:10" ht="15.75" customHeight="1">
      <c r="J765" s="58"/>
    </row>
    <row r="766" spans="10:10" ht="15.75" customHeight="1">
      <c r="J766" s="58"/>
    </row>
    <row r="767" spans="10:10" ht="15.75" customHeight="1">
      <c r="J767" s="58"/>
    </row>
    <row r="768" spans="10:10" ht="15.75" customHeight="1">
      <c r="J768" s="58"/>
    </row>
    <row r="769" spans="10:10" ht="15.75" customHeight="1">
      <c r="J769" s="58"/>
    </row>
    <row r="770" spans="10:10" ht="15.75" customHeight="1">
      <c r="J770" s="58"/>
    </row>
    <row r="771" spans="10:10" ht="15.75" customHeight="1">
      <c r="J771" s="58"/>
    </row>
    <row r="772" spans="10:10" ht="15.75" customHeight="1">
      <c r="J772" s="58"/>
    </row>
    <row r="773" spans="10:10" ht="15.75" customHeight="1">
      <c r="J773" s="58"/>
    </row>
    <row r="774" spans="10:10" ht="15.75" customHeight="1">
      <c r="J774" s="58"/>
    </row>
    <row r="775" spans="10:10" ht="15.75" customHeight="1">
      <c r="J775" s="58"/>
    </row>
    <row r="776" spans="10:10" ht="15.75" customHeight="1">
      <c r="J776" s="58"/>
    </row>
    <row r="777" spans="10:10" ht="15.75" customHeight="1">
      <c r="J777" s="58"/>
    </row>
    <row r="778" spans="10:10" ht="15.75" customHeight="1">
      <c r="J778" s="58"/>
    </row>
    <row r="779" spans="10:10" ht="15.75" customHeight="1">
      <c r="J779" s="58"/>
    </row>
    <row r="780" spans="10:10" ht="15.75" customHeight="1">
      <c r="J780" s="58"/>
    </row>
    <row r="781" spans="10:10" ht="15.75" customHeight="1">
      <c r="J781" s="58"/>
    </row>
    <row r="782" spans="10:10" ht="15.75" customHeight="1">
      <c r="J782" s="58"/>
    </row>
    <row r="783" spans="10:10" ht="15.75" customHeight="1">
      <c r="J783" s="58"/>
    </row>
    <row r="784" spans="10:10" ht="15.75" customHeight="1">
      <c r="J784" s="58"/>
    </row>
    <row r="785" spans="10:10" ht="15.75" customHeight="1">
      <c r="J785" s="58"/>
    </row>
    <row r="786" spans="10:10" ht="15.75" customHeight="1">
      <c r="J786" s="58"/>
    </row>
    <row r="787" spans="10:10" ht="15.75" customHeight="1">
      <c r="J787" s="58"/>
    </row>
    <row r="788" spans="10:10" ht="15.75" customHeight="1">
      <c r="J788" s="58"/>
    </row>
    <row r="789" spans="10:10" ht="15.75" customHeight="1">
      <c r="J789" s="58"/>
    </row>
    <row r="790" spans="10:10" ht="15.75" customHeight="1">
      <c r="J790" s="58"/>
    </row>
    <row r="791" spans="10:10" ht="15.75" customHeight="1">
      <c r="J791" s="58"/>
    </row>
    <row r="792" spans="10:10" ht="15.75" customHeight="1">
      <c r="J792" s="58"/>
    </row>
    <row r="793" spans="10:10" ht="15.75" customHeight="1">
      <c r="J793" s="58"/>
    </row>
    <row r="794" spans="10:10" ht="15.75" customHeight="1">
      <c r="J794" s="58"/>
    </row>
    <row r="795" spans="10:10" ht="15.75" customHeight="1">
      <c r="J795" s="58"/>
    </row>
    <row r="796" spans="10:10" ht="15.75" customHeight="1">
      <c r="J796" s="58"/>
    </row>
    <row r="797" spans="10:10" ht="15.75" customHeight="1">
      <c r="J797" s="58"/>
    </row>
    <row r="798" spans="10:10" ht="15.75" customHeight="1">
      <c r="J798" s="58"/>
    </row>
    <row r="799" spans="10:10" ht="15.75" customHeight="1">
      <c r="J799" s="58"/>
    </row>
    <row r="800" spans="10:10" ht="15.75" customHeight="1">
      <c r="J800" s="58"/>
    </row>
    <row r="801" spans="10:10" ht="15.75" customHeight="1">
      <c r="J801" s="58"/>
    </row>
    <row r="802" spans="10:10" ht="15.75" customHeight="1">
      <c r="J802" s="58"/>
    </row>
    <row r="803" spans="10:10" ht="15.75" customHeight="1">
      <c r="J803" s="58"/>
    </row>
    <row r="804" spans="10:10" ht="15.75" customHeight="1">
      <c r="J804" s="58"/>
    </row>
    <row r="805" spans="10:10" ht="15.75" customHeight="1">
      <c r="J805" s="58"/>
    </row>
    <row r="806" spans="10:10" ht="15.75" customHeight="1">
      <c r="J806" s="58"/>
    </row>
    <row r="807" spans="10:10" ht="15.75" customHeight="1">
      <c r="J807" s="58"/>
    </row>
    <row r="808" spans="10:10" ht="15.75" customHeight="1">
      <c r="J808" s="58"/>
    </row>
    <row r="809" spans="10:10" ht="15.75" customHeight="1">
      <c r="J809" s="58"/>
    </row>
    <row r="810" spans="10:10" ht="15.75" customHeight="1">
      <c r="J810" s="58"/>
    </row>
    <row r="811" spans="10:10" ht="15.75" customHeight="1">
      <c r="J811" s="58"/>
    </row>
    <row r="812" spans="10:10" ht="15.75" customHeight="1">
      <c r="J812" s="58"/>
    </row>
    <row r="813" spans="10:10" ht="15.75" customHeight="1">
      <c r="J813" s="58"/>
    </row>
    <row r="814" spans="10:10" ht="15.75" customHeight="1">
      <c r="J814" s="58"/>
    </row>
    <row r="815" spans="10:10" ht="15.75" customHeight="1">
      <c r="J815" s="58"/>
    </row>
    <row r="816" spans="10:10" ht="15.75" customHeight="1">
      <c r="J816" s="58"/>
    </row>
    <row r="817" spans="10:10" ht="15.75" customHeight="1">
      <c r="J817" s="58"/>
    </row>
    <row r="818" spans="10:10" ht="15.75" customHeight="1">
      <c r="J818" s="58"/>
    </row>
    <row r="819" spans="10:10" ht="15.75" customHeight="1">
      <c r="J819" s="58"/>
    </row>
    <row r="820" spans="10:10" ht="15.75" customHeight="1">
      <c r="J820" s="58"/>
    </row>
    <row r="821" spans="10:10" ht="15.75" customHeight="1">
      <c r="J821" s="58"/>
    </row>
    <row r="822" spans="10:10" ht="15.75" customHeight="1">
      <c r="J822" s="58"/>
    </row>
    <row r="823" spans="10:10" ht="15.75" customHeight="1">
      <c r="J823" s="58"/>
    </row>
    <row r="824" spans="10:10" ht="15.75" customHeight="1">
      <c r="J824" s="58"/>
    </row>
    <row r="825" spans="10:10" ht="15.75" customHeight="1">
      <c r="J825" s="58"/>
    </row>
    <row r="826" spans="10:10" ht="15.75" customHeight="1">
      <c r="J826" s="58"/>
    </row>
    <row r="827" spans="10:10" ht="15.75" customHeight="1">
      <c r="J827" s="58"/>
    </row>
    <row r="828" spans="10:10" ht="15.75" customHeight="1">
      <c r="J828" s="58"/>
    </row>
    <row r="829" spans="10:10" ht="15.75" customHeight="1">
      <c r="J829" s="58"/>
    </row>
    <row r="830" spans="10:10" ht="15.75" customHeight="1">
      <c r="J830" s="58"/>
    </row>
    <row r="831" spans="10:10" ht="15.75" customHeight="1">
      <c r="J831" s="58"/>
    </row>
    <row r="832" spans="10:10" ht="15.75" customHeight="1">
      <c r="J832" s="58"/>
    </row>
    <row r="833" spans="10:10" ht="15.75" customHeight="1">
      <c r="J833" s="58"/>
    </row>
    <row r="834" spans="10:10" ht="15.75" customHeight="1">
      <c r="J834" s="58"/>
    </row>
    <row r="835" spans="10:10" ht="15.75" customHeight="1">
      <c r="J835" s="58"/>
    </row>
    <row r="836" spans="10:10" ht="15.75" customHeight="1">
      <c r="J836" s="58"/>
    </row>
    <row r="837" spans="10:10" ht="15.75" customHeight="1">
      <c r="J837" s="58"/>
    </row>
    <row r="838" spans="10:10" ht="15.75" customHeight="1">
      <c r="J838" s="58"/>
    </row>
    <row r="839" spans="10:10" ht="15.75" customHeight="1">
      <c r="J839" s="58"/>
    </row>
    <row r="840" spans="10:10" ht="15.75" customHeight="1">
      <c r="J840" s="58"/>
    </row>
    <row r="841" spans="10:10" ht="15.75" customHeight="1">
      <c r="J841" s="58"/>
    </row>
    <row r="842" spans="10:10" ht="15.75" customHeight="1">
      <c r="J842" s="58"/>
    </row>
    <row r="843" spans="10:10" ht="15.75" customHeight="1">
      <c r="J843" s="58"/>
    </row>
    <row r="844" spans="10:10" ht="15.75" customHeight="1">
      <c r="J844" s="58"/>
    </row>
    <row r="845" spans="10:10" ht="15.75" customHeight="1">
      <c r="J845" s="58"/>
    </row>
    <row r="846" spans="10:10" ht="15.75" customHeight="1">
      <c r="J846" s="58"/>
    </row>
    <row r="847" spans="10:10" ht="15.75" customHeight="1">
      <c r="J847" s="58"/>
    </row>
    <row r="848" spans="10:10" ht="15.75" customHeight="1">
      <c r="J848" s="58"/>
    </row>
    <row r="849" spans="10:10" ht="15.75" customHeight="1">
      <c r="J849" s="58"/>
    </row>
    <row r="850" spans="10:10" ht="15.75" customHeight="1">
      <c r="J850" s="58"/>
    </row>
    <row r="851" spans="10:10" ht="15.75" customHeight="1">
      <c r="J851" s="58"/>
    </row>
    <row r="852" spans="10:10" ht="15.75" customHeight="1">
      <c r="J852" s="58"/>
    </row>
    <row r="853" spans="10:10" ht="15.75" customHeight="1">
      <c r="J853" s="58"/>
    </row>
    <row r="854" spans="10:10" ht="15.75" customHeight="1">
      <c r="J854" s="58"/>
    </row>
    <row r="855" spans="10:10" ht="15.75" customHeight="1">
      <c r="J855" s="58"/>
    </row>
    <row r="856" spans="10:10" ht="15.75" customHeight="1">
      <c r="J856" s="58"/>
    </row>
    <row r="857" spans="10:10" ht="15.75" customHeight="1">
      <c r="J857" s="58"/>
    </row>
    <row r="858" spans="10:10" ht="15.75" customHeight="1">
      <c r="J858" s="58"/>
    </row>
    <row r="859" spans="10:10" ht="15.75" customHeight="1">
      <c r="J859" s="58"/>
    </row>
    <row r="860" spans="10:10" ht="15.75" customHeight="1">
      <c r="J860" s="58"/>
    </row>
    <row r="861" spans="10:10" ht="15.75" customHeight="1">
      <c r="J861" s="58"/>
    </row>
    <row r="862" spans="10:10" ht="15.75" customHeight="1">
      <c r="J862" s="58"/>
    </row>
    <row r="863" spans="10:10" ht="15.75" customHeight="1">
      <c r="J863" s="58"/>
    </row>
    <row r="864" spans="10:10" ht="15.75" customHeight="1">
      <c r="J864" s="58"/>
    </row>
    <row r="865" spans="10:10" ht="15.75" customHeight="1">
      <c r="J865" s="58"/>
    </row>
    <row r="866" spans="10:10" ht="15.75" customHeight="1">
      <c r="J866" s="58"/>
    </row>
    <row r="867" spans="10:10" ht="15.75" customHeight="1">
      <c r="J867" s="58"/>
    </row>
    <row r="868" spans="10:10" ht="15.75" customHeight="1">
      <c r="J868" s="58"/>
    </row>
    <row r="869" spans="10:10" ht="15.75" customHeight="1">
      <c r="J869" s="58"/>
    </row>
    <row r="870" spans="10:10" ht="15.75" customHeight="1">
      <c r="J870" s="58"/>
    </row>
    <row r="871" spans="10:10" ht="15.75" customHeight="1">
      <c r="J871" s="58"/>
    </row>
    <row r="872" spans="10:10" ht="15.75" customHeight="1">
      <c r="J872" s="58"/>
    </row>
    <row r="873" spans="10:10" ht="15.75" customHeight="1">
      <c r="J873" s="58"/>
    </row>
    <row r="874" spans="10:10" ht="15.75" customHeight="1">
      <c r="J874" s="58"/>
    </row>
    <row r="875" spans="10:10" ht="15.75" customHeight="1">
      <c r="J875" s="58"/>
    </row>
    <row r="876" spans="10:10" ht="15.75" customHeight="1">
      <c r="J876" s="58"/>
    </row>
    <row r="877" spans="10:10" ht="15.75" customHeight="1">
      <c r="J877" s="58"/>
    </row>
    <row r="878" spans="10:10" ht="15.75" customHeight="1">
      <c r="J878" s="58"/>
    </row>
    <row r="879" spans="10:10" ht="15.75" customHeight="1">
      <c r="J879" s="58"/>
    </row>
    <row r="880" spans="10:10" ht="15.75" customHeight="1">
      <c r="J880" s="58"/>
    </row>
    <row r="881" spans="10:10" ht="15.75" customHeight="1">
      <c r="J881" s="58"/>
    </row>
    <row r="882" spans="10:10" ht="15.75" customHeight="1">
      <c r="J882" s="58"/>
    </row>
    <row r="883" spans="10:10" ht="15.75" customHeight="1">
      <c r="J883" s="58"/>
    </row>
    <row r="884" spans="10:10" ht="15.75" customHeight="1">
      <c r="J884" s="58"/>
    </row>
    <row r="885" spans="10:10" ht="15.75" customHeight="1">
      <c r="J885" s="58"/>
    </row>
    <row r="886" spans="10:10" ht="15.75" customHeight="1">
      <c r="J886" s="58"/>
    </row>
    <row r="887" spans="10:10" ht="15.75" customHeight="1">
      <c r="J887" s="58"/>
    </row>
    <row r="888" spans="10:10" ht="15.75" customHeight="1">
      <c r="J888" s="58"/>
    </row>
    <row r="889" spans="10:10" ht="15.75" customHeight="1">
      <c r="J889" s="58"/>
    </row>
    <row r="890" spans="10:10" ht="15.75" customHeight="1">
      <c r="J890" s="58"/>
    </row>
    <row r="891" spans="10:10" ht="15.75" customHeight="1">
      <c r="J891" s="58"/>
    </row>
    <row r="892" spans="10:10" ht="15.75" customHeight="1">
      <c r="J892" s="58"/>
    </row>
    <row r="893" spans="10:10" ht="15.75" customHeight="1">
      <c r="J893" s="58"/>
    </row>
    <row r="894" spans="10:10" ht="15.75" customHeight="1">
      <c r="J894" s="58"/>
    </row>
    <row r="895" spans="10:10" ht="15.75" customHeight="1">
      <c r="J895" s="58"/>
    </row>
    <row r="896" spans="10:10" ht="15.75" customHeight="1">
      <c r="J896" s="58"/>
    </row>
    <row r="897" spans="10:10" ht="15.75" customHeight="1">
      <c r="J897" s="58"/>
    </row>
    <row r="898" spans="10:10" ht="15.75" customHeight="1">
      <c r="J898" s="58"/>
    </row>
    <row r="899" spans="10:10" ht="15.75" customHeight="1">
      <c r="J899" s="58"/>
    </row>
    <row r="900" spans="10:10" ht="15.75" customHeight="1">
      <c r="J900" s="58"/>
    </row>
    <row r="901" spans="10:10" ht="15.75" customHeight="1">
      <c r="J901" s="58"/>
    </row>
    <row r="902" spans="10:10" ht="15.75" customHeight="1">
      <c r="J902" s="58"/>
    </row>
    <row r="903" spans="10:10" ht="15.75" customHeight="1">
      <c r="J903" s="58"/>
    </row>
    <row r="904" spans="10:10" ht="15.75" customHeight="1">
      <c r="J904" s="58"/>
    </row>
    <row r="905" spans="10:10" ht="15.75" customHeight="1">
      <c r="J905" s="58"/>
    </row>
    <row r="906" spans="10:10" ht="15.75" customHeight="1">
      <c r="J906" s="58"/>
    </row>
    <row r="907" spans="10:10" ht="15.75" customHeight="1">
      <c r="J907" s="58"/>
    </row>
    <row r="908" spans="10:10" ht="15.75" customHeight="1">
      <c r="J908" s="58"/>
    </row>
    <row r="909" spans="10:10" ht="15.75" customHeight="1">
      <c r="J909" s="58"/>
    </row>
    <row r="910" spans="10:10" ht="15.75" customHeight="1">
      <c r="J910" s="58"/>
    </row>
    <row r="911" spans="10:10" ht="15.75" customHeight="1">
      <c r="J911" s="58"/>
    </row>
    <row r="912" spans="10:10" ht="15.75" customHeight="1">
      <c r="J912" s="58"/>
    </row>
    <row r="913" spans="10:10" ht="15.75" customHeight="1">
      <c r="J913" s="58"/>
    </row>
    <row r="914" spans="10:10" ht="15.75" customHeight="1">
      <c r="J914" s="58"/>
    </row>
    <row r="915" spans="10:10" ht="15.75" customHeight="1">
      <c r="J915" s="58"/>
    </row>
    <row r="916" spans="10:10" ht="15.75" customHeight="1">
      <c r="J916" s="58"/>
    </row>
    <row r="917" spans="10:10" ht="15.75" customHeight="1">
      <c r="J917" s="58"/>
    </row>
    <row r="918" spans="10:10" ht="15.75" customHeight="1">
      <c r="J918" s="58"/>
    </row>
    <row r="919" spans="10:10" ht="15.75" customHeight="1">
      <c r="J919" s="58"/>
    </row>
    <row r="920" spans="10:10" ht="15.75" customHeight="1">
      <c r="J920" s="58"/>
    </row>
    <row r="921" spans="10:10" ht="15.75" customHeight="1">
      <c r="J921" s="58"/>
    </row>
    <row r="922" spans="10:10" ht="15.75" customHeight="1">
      <c r="J922" s="58"/>
    </row>
    <row r="923" spans="10:10" ht="15.75" customHeight="1">
      <c r="J923" s="58"/>
    </row>
    <row r="924" spans="10:10" ht="15.75" customHeight="1">
      <c r="J924" s="58"/>
    </row>
    <row r="925" spans="10:10" ht="15.75" customHeight="1">
      <c r="J925" s="58"/>
    </row>
    <row r="926" spans="10:10" ht="15.75" customHeight="1">
      <c r="J926" s="58"/>
    </row>
    <row r="927" spans="10:10" ht="15.75" customHeight="1">
      <c r="J927" s="58"/>
    </row>
    <row r="928" spans="10:10" ht="15.75" customHeight="1">
      <c r="J928" s="58"/>
    </row>
    <row r="929" spans="10:10" ht="15.75" customHeight="1">
      <c r="J929" s="58"/>
    </row>
    <row r="930" spans="10:10" ht="15.75" customHeight="1">
      <c r="J930" s="58"/>
    </row>
    <row r="931" spans="10:10" ht="15.75" customHeight="1">
      <c r="J931" s="58"/>
    </row>
    <row r="932" spans="10:10" ht="15.75" customHeight="1">
      <c r="J932" s="58"/>
    </row>
    <row r="933" spans="10:10" ht="15.75" customHeight="1">
      <c r="J933" s="58"/>
    </row>
    <row r="934" spans="10:10" ht="15.75" customHeight="1">
      <c r="J934" s="58"/>
    </row>
    <row r="935" spans="10:10" ht="15.75" customHeight="1">
      <c r="J935" s="58"/>
    </row>
    <row r="936" spans="10:10" ht="15.75" customHeight="1">
      <c r="J936" s="58"/>
    </row>
    <row r="937" spans="10:10" ht="15.75" customHeight="1">
      <c r="J937" s="58"/>
    </row>
    <row r="938" spans="10:10" ht="15.75" customHeight="1">
      <c r="J938" s="58"/>
    </row>
    <row r="939" spans="10:10" ht="15.75" customHeight="1">
      <c r="J939" s="58"/>
    </row>
    <row r="940" spans="10:10" ht="15.75" customHeight="1">
      <c r="J940" s="58"/>
    </row>
    <row r="941" spans="10:10" ht="15.75" customHeight="1">
      <c r="J941" s="58"/>
    </row>
    <row r="942" spans="10:10" ht="15.75" customHeight="1">
      <c r="J942" s="58"/>
    </row>
    <row r="943" spans="10:10" ht="15.75" customHeight="1">
      <c r="J943" s="58"/>
    </row>
    <row r="944" spans="10:10" ht="15.75" customHeight="1">
      <c r="J944" s="58"/>
    </row>
    <row r="945" spans="10:10" ht="15.75" customHeight="1">
      <c r="J945" s="58"/>
    </row>
    <row r="946" spans="10:10" ht="15.75" customHeight="1">
      <c r="J946" s="58"/>
    </row>
    <row r="947" spans="10:10" ht="15.75" customHeight="1">
      <c r="J947" s="58"/>
    </row>
    <row r="948" spans="10:10" ht="15.75" customHeight="1">
      <c r="J948" s="58"/>
    </row>
    <row r="949" spans="10:10" ht="15.75" customHeight="1">
      <c r="J949" s="58"/>
    </row>
    <row r="950" spans="10:10" ht="15.75" customHeight="1">
      <c r="J950" s="58"/>
    </row>
    <row r="951" spans="10:10" ht="15.75" customHeight="1">
      <c r="J951" s="58"/>
    </row>
    <row r="952" spans="10:10" ht="15.75" customHeight="1">
      <c r="J952" s="58"/>
    </row>
    <row r="953" spans="10:10" ht="15.75" customHeight="1">
      <c r="J953" s="58"/>
    </row>
    <row r="954" spans="10:10" ht="15.75" customHeight="1">
      <c r="J954" s="58"/>
    </row>
    <row r="955" spans="10:10" ht="15.75" customHeight="1">
      <c r="J955" s="58"/>
    </row>
    <row r="956" spans="10:10" ht="15.75" customHeight="1">
      <c r="J956" s="58"/>
    </row>
    <row r="957" spans="10:10" ht="15.75" customHeight="1">
      <c r="J957" s="58"/>
    </row>
    <row r="958" spans="10:10" ht="15.75" customHeight="1">
      <c r="J958" s="58"/>
    </row>
    <row r="959" spans="10:10" ht="15.75" customHeight="1">
      <c r="J959" s="58"/>
    </row>
    <row r="960" spans="10:10" ht="15.75" customHeight="1">
      <c r="J960" s="58"/>
    </row>
    <row r="961" spans="10:10" ht="15.75" customHeight="1">
      <c r="J961" s="58"/>
    </row>
    <row r="962" spans="10:10" ht="15.75" customHeight="1">
      <c r="J962" s="58"/>
    </row>
    <row r="963" spans="10:10" ht="15.75" customHeight="1">
      <c r="J963" s="58"/>
    </row>
    <row r="964" spans="10:10" ht="15.75" customHeight="1">
      <c r="J964" s="58"/>
    </row>
    <row r="965" spans="10:10" ht="15.75" customHeight="1">
      <c r="J965" s="58"/>
    </row>
    <row r="966" spans="10:10" ht="15.75" customHeight="1">
      <c r="J966" s="58"/>
    </row>
    <row r="967" spans="10:10" ht="15.75" customHeight="1">
      <c r="J967" s="58"/>
    </row>
    <row r="968" spans="10:10" ht="15.75" customHeight="1">
      <c r="J968" s="58"/>
    </row>
    <row r="969" spans="10:10" ht="15.75" customHeight="1">
      <c r="J969" s="58"/>
    </row>
    <row r="970" spans="10:10" ht="15.75" customHeight="1">
      <c r="J970" s="58"/>
    </row>
    <row r="971" spans="10:10" ht="15.75" customHeight="1">
      <c r="J971" s="58"/>
    </row>
    <row r="972" spans="10:10" ht="15.75" customHeight="1">
      <c r="J972" s="58"/>
    </row>
    <row r="973" spans="10:10" ht="15.75" customHeight="1">
      <c r="J973" s="58"/>
    </row>
    <row r="974" spans="10:10" ht="15.75" customHeight="1">
      <c r="J974" s="58"/>
    </row>
    <row r="975" spans="10:10" ht="15.75" customHeight="1">
      <c r="J975" s="58"/>
    </row>
    <row r="976" spans="10:10" ht="15.75" customHeight="1">
      <c r="J976" s="58"/>
    </row>
    <row r="977" spans="10:10" ht="15.75" customHeight="1">
      <c r="J977" s="58"/>
    </row>
    <row r="978" spans="10:10" ht="15.75" customHeight="1">
      <c r="J978" s="58"/>
    </row>
    <row r="979" spans="10:10" ht="15.75" customHeight="1">
      <c r="J979" s="58"/>
    </row>
    <row r="980" spans="10:10" ht="15.75" customHeight="1">
      <c r="J980" s="58"/>
    </row>
    <row r="981" spans="10:10" ht="15.75" customHeight="1">
      <c r="J981" s="58"/>
    </row>
    <row r="982" spans="10:10" ht="15.75" customHeight="1">
      <c r="J982" s="58"/>
    </row>
    <row r="983" spans="10:10" ht="15.75" customHeight="1">
      <c r="J983" s="58"/>
    </row>
    <row r="984" spans="10:10" ht="15.75" customHeight="1">
      <c r="J984" s="58"/>
    </row>
    <row r="985" spans="10:10" ht="15.75" customHeight="1">
      <c r="J985" s="58"/>
    </row>
    <row r="986" spans="10:10" ht="15.75" customHeight="1">
      <c r="J986" s="58"/>
    </row>
    <row r="987" spans="10:10" ht="15.75" customHeight="1">
      <c r="J987" s="58"/>
    </row>
    <row r="988" spans="10:10" ht="15.75" customHeight="1">
      <c r="J988" s="58"/>
    </row>
    <row r="989" spans="10:10" ht="15.75" customHeight="1">
      <c r="J989" s="58"/>
    </row>
    <row r="990" spans="10:10" ht="15.75" customHeight="1">
      <c r="J990" s="58"/>
    </row>
    <row r="991" spans="10:10" ht="15.75" customHeight="1">
      <c r="J991" s="58"/>
    </row>
    <row r="992" spans="10:10" ht="15.75" customHeight="1">
      <c r="J992" s="58"/>
    </row>
    <row r="993" spans="10:10" ht="15.75" customHeight="1">
      <c r="J993" s="58"/>
    </row>
    <row r="994" spans="10:10" ht="15.75" customHeight="1">
      <c r="J994" s="58"/>
    </row>
    <row r="995" spans="10:10" ht="15.75" customHeight="1">
      <c r="J995" s="58"/>
    </row>
    <row r="996" spans="10:10" ht="15.75" customHeight="1">
      <c r="J996" s="58"/>
    </row>
    <row r="997" spans="10:10" ht="15.75" customHeight="1">
      <c r="J997" s="58"/>
    </row>
    <row r="998" spans="10:10" ht="15.75" customHeight="1">
      <c r="J998" s="58"/>
    </row>
    <row r="999" spans="10:10" ht="15.75" customHeight="1">
      <c r="J999" s="58"/>
    </row>
    <row r="1000" spans="10:10" ht="15.75" customHeight="1">
      <c r="J1000" s="58"/>
    </row>
    <row r="1001" spans="10:10" ht="15.75" customHeight="1">
      <c r="J1001" s="58"/>
    </row>
    <row r="1002" spans="10:10" ht="15.75" customHeight="1">
      <c r="J1002" s="58"/>
    </row>
    <row r="1003" spans="10:10" ht="15.75" customHeight="1">
      <c r="J1003" s="58"/>
    </row>
    <row r="1004" spans="10:10" ht="15.75" customHeight="1">
      <c r="J1004" s="58"/>
    </row>
    <row r="1005" spans="10:10" ht="15.75" customHeight="1">
      <c r="J1005" s="58"/>
    </row>
    <row r="1006" spans="10:10" ht="15.75" customHeight="1">
      <c r="J1006" s="58"/>
    </row>
    <row r="1007" spans="10:10" ht="15.75" customHeight="1">
      <c r="J1007" s="58"/>
    </row>
    <row r="1008" spans="10:10" ht="15.75" customHeight="1">
      <c r="J1008" s="58"/>
    </row>
    <row r="1009" spans="10:10" ht="15.75" customHeight="1">
      <c r="J1009" s="58"/>
    </row>
    <row r="1010" spans="10:10" ht="15.75" customHeight="1">
      <c r="J1010" s="58"/>
    </row>
    <row r="1011" spans="10:10" ht="15.75" customHeight="1">
      <c r="J1011" s="58"/>
    </row>
    <row r="1012" spans="10:10" ht="15.75" customHeight="1">
      <c r="J1012" s="58"/>
    </row>
    <row r="1013" spans="10:10" ht="15.75" customHeight="1">
      <c r="J1013" s="58"/>
    </row>
    <row r="1014" spans="10:10" ht="15.75" customHeight="1">
      <c r="J1014" s="58"/>
    </row>
    <row r="1015" spans="10:10" ht="15.75" customHeight="1">
      <c r="J1015" s="58"/>
    </row>
    <row r="1016" spans="10:10" ht="15.75" customHeight="1">
      <c r="J1016" s="58"/>
    </row>
    <row r="1017" spans="10:10" ht="15.75" customHeight="1">
      <c r="J1017" s="58"/>
    </row>
    <row r="1018" spans="10:10" ht="15.75" customHeight="1">
      <c r="J1018" s="58"/>
    </row>
    <row r="1019" spans="10:10" ht="15.75" customHeight="1">
      <c r="J1019" s="58"/>
    </row>
    <row r="1020" spans="10:10" ht="15.75" customHeight="1">
      <c r="J1020" s="58"/>
    </row>
    <row r="1021" spans="10:10" ht="15.75" customHeight="1">
      <c r="J1021" s="58"/>
    </row>
    <row r="1022" spans="10:10" ht="15.75" customHeight="1">
      <c r="J1022" s="58"/>
    </row>
    <row r="1023" spans="10:10" ht="15.75" customHeight="1">
      <c r="J1023" s="58"/>
    </row>
    <row r="1024" spans="10:10" ht="15.75" customHeight="1">
      <c r="J1024" s="58"/>
    </row>
    <row r="1025" spans="10:10" ht="15.75" customHeight="1">
      <c r="J1025" s="58"/>
    </row>
    <row r="1026" spans="10:10" ht="15.75" customHeight="1">
      <c r="J1026" s="58"/>
    </row>
    <row r="1027" spans="10:10" ht="15.75" customHeight="1">
      <c r="J1027" s="58"/>
    </row>
    <row r="1028" spans="10:10" ht="15.75" customHeight="1">
      <c r="J1028" s="58"/>
    </row>
    <row r="1029" spans="10:10" ht="15.75" customHeight="1">
      <c r="J1029" s="58"/>
    </row>
    <row r="1030" spans="10:10" ht="15.75" customHeight="1">
      <c r="J1030" s="58"/>
    </row>
    <row r="1031" spans="10:10" ht="15.75" customHeight="1">
      <c r="J1031" s="58"/>
    </row>
    <row r="1032" spans="10:10" ht="15.75" customHeight="1">
      <c r="J1032" s="58"/>
    </row>
    <row r="1033" spans="10:10" ht="15.75" customHeight="1">
      <c r="J1033" s="58"/>
    </row>
    <row r="1034" spans="10:10" ht="15.75" customHeight="1">
      <c r="J1034" s="58"/>
    </row>
    <row r="1035" spans="10:10" ht="15.75" customHeight="1">
      <c r="J1035" s="58"/>
    </row>
    <row r="1036" spans="10:10" ht="15.75" customHeight="1">
      <c r="J1036" s="58"/>
    </row>
    <row r="1037" spans="10:10" ht="15.75" customHeight="1">
      <c r="J1037" s="58"/>
    </row>
    <row r="1038" spans="10:10" ht="15.75" customHeight="1">
      <c r="J1038" s="58"/>
    </row>
    <row r="1039" spans="10:10" ht="15.75" customHeight="1">
      <c r="J1039" s="58"/>
    </row>
    <row r="1040" spans="10:10" ht="15.75" customHeight="1">
      <c r="J1040" s="58"/>
    </row>
    <row r="1041" spans="10:10" ht="15.75" customHeight="1">
      <c r="J1041" s="58"/>
    </row>
    <row r="1042" spans="10:10" ht="15.75" customHeight="1">
      <c r="J1042" s="58"/>
    </row>
    <row r="1043" spans="10:10" ht="15.75" customHeight="1">
      <c r="J1043" s="58"/>
    </row>
    <row r="1044" spans="10:10" ht="15.75" customHeight="1">
      <c r="J1044" s="58"/>
    </row>
    <row r="1045" spans="10:10" ht="15.75" customHeight="1">
      <c r="J1045" s="58"/>
    </row>
    <row r="1046" spans="10:10" ht="15.75" customHeight="1">
      <c r="J1046" s="58"/>
    </row>
    <row r="1047" spans="10:10" ht="15.75" customHeight="1">
      <c r="J1047" s="58"/>
    </row>
    <row r="1048" spans="10:10" ht="15.75" customHeight="1">
      <c r="J1048" s="58"/>
    </row>
    <row r="1049" spans="10:10" ht="15.75" customHeight="1">
      <c r="J1049" s="58"/>
    </row>
    <row r="1050" spans="10:10" ht="15.75" customHeight="1">
      <c r="J1050" s="58"/>
    </row>
    <row r="1051" spans="10:10" ht="15.75" customHeight="1">
      <c r="J1051" s="58"/>
    </row>
    <row r="1052" spans="10:10" ht="15.75" customHeight="1">
      <c r="J1052" s="58"/>
    </row>
    <row r="1053" spans="10:10" ht="15.75" customHeight="1">
      <c r="J1053" s="58"/>
    </row>
    <row r="1054" spans="10:10" ht="15.75" customHeight="1">
      <c r="J1054" s="58"/>
    </row>
    <row r="1055" spans="10:10" ht="15.75" customHeight="1">
      <c r="J1055" s="58"/>
    </row>
    <row r="1056" spans="10:10" ht="15.75" customHeight="1">
      <c r="J1056" s="58"/>
    </row>
    <row r="1057" spans="10:10" ht="15.75" customHeight="1">
      <c r="J1057" s="58"/>
    </row>
    <row r="1058" spans="10:10" ht="15.75" customHeight="1">
      <c r="J1058" s="58"/>
    </row>
    <row r="1059" spans="10:10" ht="15.75" customHeight="1">
      <c r="J1059" s="58"/>
    </row>
    <row r="1060" spans="10:10" ht="15.75" customHeight="1">
      <c r="J1060" s="58"/>
    </row>
    <row r="1061" spans="10:10" ht="15.75" customHeight="1">
      <c r="J1061" s="58"/>
    </row>
    <row r="1062" spans="10:10" ht="15.75" customHeight="1">
      <c r="J1062" s="58"/>
    </row>
    <row r="1063" spans="10:10" ht="15.75" customHeight="1">
      <c r="J1063" s="58"/>
    </row>
    <row r="1064" spans="10:10" ht="15.75" customHeight="1">
      <c r="J1064" s="58"/>
    </row>
    <row r="1065" spans="10:10" ht="15.75" customHeight="1">
      <c r="J1065" s="58"/>
    </row>
    <row r="1066" spans="10:10" ht="15.75" customHeight="1">
      <c r="J1066" s="58"/>
    </row>
    <row r="1067" spans="10:10" ht="15.75" customHeight="1">
      <c r="J1067" s="58"/>
    </row>
    <row r="1068" spans="10:10" ht="15.75" customHeight="1">
      <c r="J1068" s="58"/>
    </row>
    <row r="1069" spans="10:10" ht="15.75" customHeight="1">
      <c r="J1069" s="58"/>
    </row>
    <row r="1070" spans="10:10" ht="15.75" customHeight="1">
      <c r="J1070" s="58"/>
    </row>
    <row r="1071" spans="10:10" ht="15.75" customHeight="1">
      <c r="J1071" s="58"/>
    </row>
    <row r="1072" spans="10:10" ht="15.75" customHeight="1">
      <c r="J1072" s="58"/>
    </row>
    <row r="1073" spans="10:10" ht="15.75" customHeight="1">
      <c r="J1073" s="58"/>
    </row>
    <row r="1074" spans="10:10" ht="15.75" customHeight="1">
      <c r="J1074" s="58"/>
    </row>
    <row r="1075" spans="10:10" ht="15.75" customHeight="1">
      <c r="J1075" s="58"/>
    </row>
    <row r="1076" spans="10:10" ht="15.75" customHeight="1">
      <c r="J1076" s="58"/>
    </row>
    <row r="1077" spans="10:10" ht="15.75" customHeight="1">
      <c r="J1077" s="58"/>
    </row>
    <row r="1078" spans="10:10" ht="15.75" customHeight="1">
      <c r="J1078" s="58"/>
    </row>
    <row r="1079" spans="10:10" ht="15.75" customHeight="1">
      <c r="J1079" s="58"/>
    </row>
    <row r="1080" spans="10:10" ht="15.75" customHeight="1">
      <c r="J1080" s="58"/>
    </row>
    <row r="1081" spans="10:10" ht="15.75" customHeight="1">
      <c r="J1081" s="58"/>
    </row>
    <row r="1082" spans="10:10" ht="15.75" customHeight="1">
      <c r="J1082" s="58"/>
    </row>
    <row r="1083" spans="10:10" ht="15.75" customHeight="1">
      <c r="J1083" s="58"/>
    </row>
    <row r="1084" spans="10:10" ht="15.75" customHeight="1">
      <c r="J1084" s="58"/>
    </row>
    <row r="1085" spans="10:10" ht="15.75" customHeight="1">
      <c r="J1085" s="58"/>
    </row>
    <row r="1086" spans="10:10" ht="15.75" customHeight="1">
      <c r="J1086" s="58"/>
    </row>
    <row r="1087" spans="10:10" ht="15.75" customHeight="1">
      <c r="J1087" s="58"/>
    </row>
    <row r="1088" spans="10:10" ht="15.75" customHeight="1">
      <c r="J1088" s="58"/>
    </row>
    <row r="1089" spans="10:10" ht="15.75" customHeight="1">
      <c r="J1089" s="58"/>
    </row>
    <row r="1090" spans="10:10" ht="15.75" customHeight="1">
      <c r="J1090" s="58"/>
    </row>
    <row r="1091" spans="10:10" ht="15.75" customHeight="1">
      <c r="J1091" s="58"/>
    </row>
    <row r="1092" spans="10:10" ht="15.75" customHeight="1">
      <c r="J1092" s="58"/>
    </row>
    <row r="1093" spans="10:10" ht="15.75" customHeight="1">
      <c r="J1093" s="58"/>
    </row>
    <row r="1094" spans="10:10" ht="15.75" customHeight="1">
      <c r="J1094" s="58"/>
    </row>
    <row r="1095" spans="10:10" ht="15.75" customHeight="1">
      <c r="J1095" s="58"/>
    </row>
    <row r="1096" spans="10:10" ht="15.75" customHeight="1">
      <c r="J1096" s="58"/>
    </row>
    <row r="1097" spans="10:10" ht="15.75" customHeight="1">
      <c r="J1097" s="58"/>
    </row>
    <row r="1098" spans="10:10" ht="15.75" customHeight="1">
      <c r="J1098" s="58"/>
    </row>
    <row r="1099" spans="10:10" ht="15.75" customHeight="1">
      <c r="J1099" s="58"/>
    </row>
    <row r="1100" spans="10:10" ht="15.75" customHeight="1">
      <c r="J1100" s="58"/>
    </row>
    <row r="1101" spans="10:10" ht="15.75" customHeight="1">
      <c r="J1101" s="58"/>
    </row>
    <row r="1102" spans="10:10" ht="15.75" customHeight="1">
      <c r="J1102" s="58"/>
    </row>
    <row r="1103" spans="10:10" ht="15.75" customHeight="1">
      <c r="J1103" s="58"/>
    </row>
    <row r="1104" spans="10:10" ht="15.75" customHeight="1">
      <c r="J1104" s="58"/>
    </row>
    <row r="1105" spans="10:10" ht="15.75" customHeight="1">
      <c r="J1105" s="58"/>
    </row>
    <row r="1106" spans="10:10" ht="15.75" customHeight="1">
      <c r="J1106" s="58"/>
    </row>
    <row r="1107" spans="10:10" ht="15.75" customHeight="1">
      <c r="J1107" s="58"/>
    </row>
    <row r="1108" spans="10:10" ht="15.75" customHeight="1">
      <c r="J1108" s="58"/>
    </row>
    <row r="1109" spans="10:10" ht="15.75" customHeight="1">
      <c r="J1109" s="58"/>
    </row>
    <row r="1110" spans="10:10" ht="15.75" customHeight="1">
      <c r="J1110" s="58"/>
    </row>
    <row r="1111" spans="10:10" ht="15.75" customHeight="1">
      <c r="J1111" s="58"/>
    </row>
    <row r="1112" spans="10:10" ht="15.75" customHeight="1">
      <c r="J1112" s="58"/>
    </row>
    <row r="1113" spans="10:10" ht="15.75" customHeight="1">
      <c r="J1113" s="58"/>
    </row>
    <row r="1114" spans="10:10" ht="15.75" customHeight="1">
      <c r="J1114" s="58"/>
    </row>
    <row r="1115" spans="10:10" ht="15.75" customHeight="1">
      <c r="J1115" s="58"/>
    </row>
    <row r="1116" spans="10:10" ht="15.75" customHeight="1">
      <c r="J1116" s="58"/>
    </row>
    <row r="1117" spans="10:10" ht="15.75" customHeight="1">
      <c r="J1117" s="58"/>
    </row>
    <row r="1118" spans="10:10" ht="15.75" customHeight="1">
      <c r="J1118" s="58"/>
    </row>
    <row r="1119" spans="10:10" ht="15.75" customHeight="1">
      <c r="J1119" s="58"/>
    </row>
    <row r="1120" spans="10:10" ht="15.75" customHeight="1">
      <c r="J1120" s="58"/>
    </row>
    <row r="1121" spans="10:10" ht="15.75" customHeight="1">
      <c r="J1121" s="58"/>
    </row>
    <row r="1122" spans="10:10" ht="15.75" customHeight="1">
      <c r="J1122" s="58"/>
    </row>
    <row r="1123" spans="10:10" ht="15.75" customHeight="1">
      <c r="J1123" s="58"/>
    </row>
    <row r="1124" spans="10:10" ht="15.75" customHeight="1">
      <c r="J1124" s="58"/>
    </row>
    <row r="1125" spans="10:10" ht="15.75" customHeight="1">
      <c r="J1125" s="58"/>
    </row>
    <row r="1126" spans="10:10" ht="15.75" customHeight="1">
      <c r="J1126" s="58"/>
    </row>
    <row r="1127" spans="10:10" ht="15.75" customHeight="1">
      <c r="J1127" s="58"/>
    </row>
    <row r="1128" spans="10:10" ht="15.75" customHeight="1">
      <c r="J1128" s="58"/>
    </row>
    <row r="1129" spans="10:10" ht="15.75" customHeight="1">
      <c r="J1129" s="58"/>
    </row>
    <row r="1130" spans="10:10" ht="15.75" customHeight="1">
      <c r="J1130" s="58"/>
    </row>
    <row r="1131" spans="10:10" ht="15.75" customHeight="1">
      <c r="J1131" s="58"/>
    </row>
    <row r="1132" spans="10:10" ht="15.75" customHeight="1">
      <c r="J1132" s="58"/>
    </row>
    <row r="1133" spans="10:10" ht="15.75" customHeight="1">
      <c r="J1133" s="58"/>
    </row>
    <row r="1134" spans="10:10" ht="15.75" customHeight="1">
      <c r="J1134" s="58"/>
    </row>
    <row r="1135" spans="10:10" ht="15.75" customHeight="1">
      <c r="J1135" s="58"/>
    </row>
    <row r="1136" spans="10:10" ht="15.75" customHeight="1">
      <c r="J1136" s="58"/>
    </row>
    <row r="1137" spans="10:10" ht="15.75" customHeight="1">
      <c r="J1137" s="58"/>
    </row>
    <row r="1138" spans="10:10" ht="15.75" customHeight="1">
      <c r="J1138" s="58"/>
    </row>
    <row r="1139" spans="10:10" ht="15.75" customHeight="1">
      <c r="J1139" s="58"/>
    </row>
    <row r="1140" spans="10:10" ht="15.75" customHeight="1">
      <c r="J1140" s="58"/>
    </row>
    <row r="1141" spans="10:10" ht="15.75" customHeight="1">
      <c r="J1141" s="58"/>
    </row>
    <row r="1142" spans="10:10" ht="15.75" customHeight="1">
      <c r="J1142" s="58"/>
    </row>
    <row r="1143" spans="10:10" ht="15.75" customHeight="1">
      <c r="J1143" s="58"/>
    </row>
    <row r="1144" spans="10:10" ht="15.75" customHeight="1">
      <c r="J1144" s="58"/>
    </row>
    <row r="1145" spans="10:10" ht="15.75" customHeight="1">
      <c r="J1145" s="58"/>
    </row>
    <row r="1146" spans="10:10" ht="15.75" customHeight="1">
      <c r="J1146" s="58"/>
    </row>
    <row r="1147" spans="10:10" ht="15.75" customHeight="1">
      <c r="J1147" s="58"/>
    </row>
    <row r="1148" spans="10:10" ht="15.75" customHeight="1">
      <c r="J1148" s="58"/>
    </row>
    <row r="1149" spans="10:10" ht="15.75" customHeight="1">
      <c r="J1149" s="58"/>
    </row>
    <row r="1150" spans="10:10" ht="15.75" customHeight="1">
      <c r="J1150" s="58"/>
    </row>
    <row r="1151" spans="10:10" ht="15.75" customHeight="1">
      <c r="J1151" s="58"/>
    </row>
    <row r="1152" spans="10:10" ht="15.75" customHeight="1">
      <c r="J1152" s="58"/>
    </row>
    <row r="1153" spans="10:10" ht="15.75" customHeight="1">
      <c r="J1153" s="58"/>
    </row>
    <row r="1154" spans="10:10" ht="15.75" customHeight="1">
      <c r="J1154" s="58"/>
    </row>
    <row r="1155" spans="10:10" ht="15.75" customHeight="1">
      <c r="J1155" s="58"/>
    </row>
    <row r="1156" spans="10:10" ht="15.75" customHeight="1">
      <c r="J1156" s="58"/>
    </row>
    <row r="1157" spans="10:10" ht="15" customHeight="1">
      <c r="J1157" s="58"/>
    </row>
    <row r="1158" spans="10:10" ht="15" customHeight="1">
      <c r="J1158" s="58"/>
    </row>
    <row r="1159" spans="10:10" ht="15" customHeight="1">
      <c r="J1159" s="58"/>
    </row>
    <row r="1160" spans="10:10" ht="15" customHeight="1">
      <c r="J1160" s="58"/>
    </row>
    <row r="1161" spans="10:10" ht="15" customHeight="1">
      <c r="J1161" s="58"/>
    </row>
    <row r="1162" spans="10:10" ht="15" customHeight="1">
      <c r="J1162" s="58"/>
    </row>
    <row r="1163" spans="10:10" ht="15" customHeight="1">
      <c r="J1163" s="58"/>
    </row>
    <row r="1164" spans="10:10" ht="15" customHeight="1">
      <c r="J1164" s="58"/>
    </row>
    <row r="1165" spans="10:10" ht="15" customHeight="1">
      <c r="J1165" s="58"/>
    </row>
    <row r="1166" spans="10:10" ht="15" customHeight="1">
      <c r="J1166" s="58"/>
    </row>
    <row r="1167" spans="10:10" ht="15" customHeight="1">
      <c r="J1167" s="58"/>
    </row>
    <row r="1168" spans="10:10" ht="15" customHeight="1">
      <c r="J1168" s="58"/>
    </row>
    <row r="1169" spans="10:10" ht="15" customHeight="1">
      <c r="J1169" s="58"/>
    </row>
    <row r="1170" spans="10:10" ht="15" customHeight="1">
      <c r="J1170" s="58"/>
    </row>
    <row r="1171" spans="10:10" ht="15" customHeight="1">
      <c r="J1171" s="58"/>
    </row>
    <row r="1172" spans="10:10" ht="15" customHeight="1">
      <c r="J1172" s="58"/>
    </row>
    <row r="1173" spans="10:10" ht="15" customHeight="1">
      <c r="J1173" s="58"/>
    </row>
    <row r="1174" spans="10:10" ht="15" customHeight="1">
      <c r="J1174" s="58"/>
    </row>
    <row r="1175" spans="10:10" ht="15" customHeight="1">
      <c r="J1175" s="58"/>
    </row>
    <row r="1176" spans="10:10" ht="15" customHeight="1">
      <c r="J1176" s="58"/>
    </row>
    <row r="1177" spans="10:10" ht="15" customHeight="1">
      <c r="J1177" s="58"/>
    </row>
    <row r="1178" spans="10:10" ht="15" customHeight="1">
      <c r="J1178" s="58"/>
    </row>
    <row r="1179" spans="10:10" ht="15" customHeight="1">
      <c r="J1179" s="58"/>
    </row>
    <row r="1180" spans="10:10" ht="15" customHeight="1">
      <c r="J1180" s="58"/>
    </row>
    <row r="1181" spans="10:10" ht="15" customHeight="1">
      <c r="J1181" s="58"/>
    </row>
    <row r="1182" spans="10:10" ht="15" customHeight="1">
      <c r="J1182" s="58"/>
    </row>
    <row r="1183" spans="10:10" ht="15" customHeight="1">
      <c r="J1183" s="58"/>
    </row>
    <row r="1184" spans="10:10" ht="15" customHeight="1">
      <c r="J1184" s="58"/>
    </row>
    <row r="1185" spans="10:10" ht="15" customHeight="1">
      <c r="J1185" s="58"/>
    </row>
    <row r="1186" spans="10:10" ht="15" customHeight="1">
      <c r="J1186" s="58"/>
    </row>
    <row r="1187" spans="10:10" ht="15" customHeight="1">
      <c r="J1187" s="58"/>
    </row>
    <row r="1188" spans="10:10" ht="15" customHeight="1">
      <c r="J1188" s="58"/>
    </row>
    <row r="1189" spans="10:10" ht="15" customHeight="1">
      <c r="J1189" s="58"/>
    </row>
    <row r="1190" spans="10:10" ht="15" customHeight="1">
      <c r="J1190" s="58"/>
    </row>
    <row r="1191" spans="10:10" ht="15" customHeight="1">
      <c r="J1191" s="58"/>
    </row>
    <row r="1192" spans="10:10" ht="15" customHeight="1">
      <c r="J1192" s="58"/>
    </row>
    <row r="1193" spans="10:10" ht="15" customHeight="1">
      <c r="J1193" s="58"/>
    </row>
    <row r="1194" spans="10:10" ht="15" customHeight="1">
      <c r="J1194" s="58"/>
    </row>
    <row r="1195" spans="10:10" ht="15" customHeight="1">
      <c r="J1195" s="58"/>
    </row>
    <row r="1196" spans="10:10" ht="15" customHeight="1">
      <c r="J1196" s="58"/>
    </row>
    <row r="1197" spans="10:10" ht="15" customHeight="1">
      <c r="J1197" s="58"/>
    </row>
    <row r="1198" spans="10:10" ht="15" customHeight="1">
      <c r="J1198" s="58"/>
    </row>
    <row r="1199" spans="10:10" ht="15" customHeight="1">
      <c r="J1199" s="58"/>
    </row>
    <row r="1200" spans="10:10" ht="15" customHeight="1">
      <c r="J1200" s="58"/>
    </row>
    <row r="1201" spans="10:10" ht="15" customHeight="1">
      <c r="J1201" s="58"/>
    </row>
    <row r="1202" spans="10:10" ht="15" customHeight="1">
      <c r="J1202" s="58"/>
    </row>
    <row r="1203" spans="10:10" ht="15" customHeight="1">
      <c r="J1203" s="58"/>
    </row>
    <row r="1204" spans="10:10" ht="15" customHeight="1">
      <c r="J1204" s="58"/>
    </row>
    <row r="1205" spans="10:10" ht="15" customHeight="1">
      <c r="J1205" s="58"/>
    </row>
    <row r="1206" spans="10:10" ht="15" customHeight="1">
      <c r="J1206" s="58"/>
    </row>
    <row r="1207" spans="10:10" ht="15" customHeight="1">
      <c r="J1207" s="58"/>
    </row>
    <row r="1208" spans="10:10" ht="15" customHeight="1">
      <c r="J1208" s="58"/>
    </row>
    <row r="1209" spans="10:10" ht="15" customHeight="1">
      <c r="J1209" s="58"/>
    </row>
    <row r="1210" spans="10:10" ht="15" customHeight="1">
      <c r="J1210" s="58"/>
    </row>
    <row r="1211" spans="10:10" ht="15" customHeight="1">
      <c r="J1211" s="58"/>
    </row>
    <row r="1212" spans="10:10" ht="15" customHeight="1">
      <c r="J1212" s="58"/>
    </row>
    <row r="1213" spans="10:10" ht="15" customHeight="1">
      <c r="J1213" s="58"/>
    </row>
    <row r="1214" spans="10:10" ht="15" customHeight="1">
      <c r="J1214" s="58"/>
    </row>
    <row r="1215" spans="10:10" ht="15" customHeight="1">
      <c r="J1215" s="58"/>
    </row>
    <row r="1216" spans="10:10" ht="15" customHeight="1">
      <c r="J1216" s="58"/>
    </row>
    <row r="1217" spans="10:10" ht="15" customHeight="1">
      <c r="J1217" s="58"/>
    </row>
    <row r="1218" spans="10:10" ht="15" customHeight="1">
      <c r="J1218" s="58"/>
    </row>
    <row r="1219" spans="10:10" ht="15" customHeight="1">
      <c r="J1219" s="58"/>
    </row>
    <row r="1220" spans="10:10" ht="15" customHeight="1">
      <c r="J1220" s="58"/>
    </row>
    <row r="1221" spans="10:10" ht="15" customHeight="1">
      <c r="J1221" s="58"/>
    </row>
    <row r="1222" spans="10:10" ht="15" customHeight="1">
      <c r="J1222" s="58"/>
    </row>
    <row r="1223" spans="10:10" ht="15" customHeight="1">
      <c r="J1223" s="58"/>
    </row>
    <row r="1224" spans="10:10" ht="15" customHeight="1">
      <c r="J1224" s="58"/>
    </row>
    <row r="1225" spans="10:10" ht="15" customHeight="1">
      <c r="J1225" s="58"/>
    </row>
    <row r="1226" spans="10:10" ht="15" customHeight="1">
      <c r="J1226" s="58"/>
    </row>
    <row r="1227" spans="10:10" ht="15" customHeight="1">
      <c r="J1227" s="58"/>
    </row>
    <row r="1228" spans="10:10" ht="15" customHeight="1">
      <c r="J1228" s="58"/>
    </row>
    <row r="1229" spans="10:10" ht="15" customHeight="1">
      <c r="J1229" s="58"/>
    </row>
    <row r="1230" spans="10:10" ht="15" customHeight="1">
      <c r="J1230" s="58"/>
    </row>
    <row r="1231" spans="10:10" ht="15" customHeight="1">
      <c r="J1231" s="58"/>
    </row>
    <row r="1232" spans="10:10" ht="15" customHeight="1">
      <c r="J1232" s="58"/>
    </row>
    <row r="1233" spans="10:10" ht="15" customHeight="1">
      <c r="J1233" s="58"/>
    </row>
    <row r="1234" spans="10:10" ht="15" customHeight="1">
      <c r="J1234" s="58"/>
    </row>
    <row r="1235" spans="10:10" ht="15" customHeight="1">
      <c r="J1235" s="58"/>
    </row>
    <row r="1236" spans="10:10" ht="15" customHeight="1">
      <c r="J1236" s="58"/>
    </row>
    <row r="1237" spans="10:10" ht="15" customHeight="1">
      <c r="J1237" s="58"/>
    </row>
  </sheetData>
  <mergeCells count="96">
    <mergeCell ref="A9:J9"/>
    <mergeCell ref="A10:J10"/>
    <mergeCell ref="A6:S8"/>
    <mergeCell ref="A1:J1"/>
    <mergeCell ref="A2:J2"/>
    <mergeCell ref="A3:C3"/>
    <mergeCell ref="D3:J3"/>
    <mergeCell ref="A4:J4"/>
    <mergeCell ref="A32:J32"/>
    <mergeCell ref="A43:H43"/>
    <mergeCell ref="A44:J44"/>
    <mergeCell ref="A50:H50"/>
    <mergeCell ref="A19:H19"/>
    <mergeCell ref="A20:J20"/>
    <mergeCell ref="A30:H30"/>
    <mergeCell ref="A31:J31"/>
    <mergeCell ref="A51:J51"/>
    <mergeCell ref="A57:H57"/>
    <mergeCell ref="A58:H58"/>
    <mergeCell ref="A59:J59"/>
    <mergeCell ref="A60:J60"/>
    <mergeCell ref="A68:A76"/>
    <mergeCell ref="B68:B76"/>
    <mergeCell ref="A79:H79"/>
    <mergeCell ref="A80:J80"/>
    <mergeCell ref="A87:A90"/>
    <mergeCell ref="B87:B90"/>
    <mergeCell ref="A92:H92"/>
    <mergeCell ref="A93:J93"/>
    <mergeCell ref="A99:A103"/>
    <mergeCell ref="B99:B103"/>
    <mergeCell ref="B108:B111"/>
    <mergeCell ref="A110:A111"/>
    <mergeCell ref="A135:H135"/>
    <mergeCell ref="A136:J136"/>
    <mergeCell ref="A144:H144"/>
    <mergeCell ref="A145:J145"/>
    <mergeCell ref="A112:H112"/>
    <mergeCell ref="A113:J113"/>
    <mergeCell ref="A125:H125"/>
    <mergeCell ref="A126:J126"/>
    <mergeCell ref="A152:H152"/>
    <mergeCell ref="A153:H153"/>
    <mergeCell ref="A154:J154"/>
    <mergeCell ref="A155:J155"/>
    <mergeCell ref="A165:A168"/>
    <mergeCell ref="B165:B168"/>
    <mergeCell ref="C165:C168"/>
    <mergeCell ref="D165:D168"/>
    <mergeCell ref="E165:E168"/>
    <mergeCell ref="A172:J172"/>
    <mergeCell ref="F165:F168"/>
    <mergeCell ref="G165:G168"/>
    <mergeCell ref="H165:H168"/>
    <mergeCell ref="I165:I168"/>
    <mergeCell ref="J165:J168"/>
    <mergeCell ref="A192:J192"/>
    <mergeCell ref="A201:H201"/>
    <mergeCell ref="A202:J202"/>
    <mergeCell ref="A216:H216"/>
    <mergeCell ref="A175:H175"/>
    <mergeCell ref="A176:J176"/>
    <mergeCell ref="A189:H189"/>
    <mergeCell ref="A190:H190"/>
    <mergeCell ref="A191:J191"/>
    <mergeCell ref="A232:H232"/>
    <mergeCell ref="A233:J233"/>
    <mergeCell ref="A241:H241"/>
    <mergeCell ref="A242:J242"/>
    <mergeCell ref="A217:J218"/>
    <mergeCell ref="A222:A225"/>
    <mergeCell ref="B222:B225"/>
    <mergeCell ref="A227:A229"/>
    <mergeCell ref="B227:B229"/>
    <mergeCell ref="A275:H275"/>
    <mergeCell ref="A276:J276"/>
    <mergeCell ref="A288:H288"/>
    <mergeCell ref="A289:J289"/>
    <mergeCell ref="A252:H252"/>
    <mergeCell ref="A253:J253"/>
    <mergeCell ref="B261:B264"/>
    <mergeCell ref="A266:H266"/>
    <mergeCell ref="A267:J267"/>
    <mergeCell ref="A300:H300"/>
    <mergeCell ref="A301:J301"/>
    <mergeCell ref="A310:H310"/>
    <mergeCell ref="A311:H311"/>
    <mergeCell ref="A312:J312"/>
    <mergeCell ref="B334:B335"/>
    <mergeCell ref="A336:H336"/>
    <mergeCell ref="A337:J337"/>
    <mergeCell ref="A340:H340"/>
    <mergeCell ref="A313:J313"/>
    <mergeCell ref="A330:H330"/>
    <mergeCell ref="A331:H331"/>
    <mergeCell ref="A332:J332"/>
  </mergeCells>
  <hyperlinks>
    <hyperlink ref="K200" r:id="rId1" display="PROGRAMA CURSO" xr:uid="{00000000-0004-0000-0400-000000000000}"/>
    <hyperlink ref="K226" r:id="rId2" xr:uid="{00000000-0004-0000-0400-000001000000}"/>
    <hyperlink ref="K251" r:id="rId3" xr:uid="{00000000-0004-0000-0400-000002000000}"/>
    <hyperlink ref="K265" r:id="rId4" xr:uid="{00000000-0004-0000-0400-000003000000}"/>
    <hyperlink ref="K274" r:id="rId5" xr:uid="{00000000-0004-0000-0400-000004000000}"/>
    <hyperlink ref="K240" r:id="rId6" xr:uid="{00000000-0004-0000-0400-000005000000}"/>
    <hyperlink ref="K307" r:id="rId7" xr:uid="{00000000-0004-0000-0400-000006000000}"/>
  </hyperlinks>
  <pageMargins left="0.7" right="0.7" top="0.75" bottom="0.75" header="0.3" footer="0.3"/>
  <drawing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5372873-5197-420a-a931-2cf2039d614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6F4EAA0F2D59E41B98A1EBECA4EA198" ma:contentTypeVersion="11" ma:contentTypeDescription="Crear nuevo documento." ma:contentTypeScope="" ma:versionID="f5d2690f6a54568ce1d2b8008e0d09d9">
  <xsd:schema xmlns:xsd="http://www.w3.org/2001/XMLSchema" xmlns:xs="http://www.w3.org/2001/XMLSchema" xmlns:p="http://schemas.microsoft.com/office/2006/metadata/properties" xmlns:ns3="05372873-5197-420a-a931-2cf2039d6140" targetNamespace="http://schemas.microsoft.com/office/2006/metadata/properties" ma:root="true" ma:fieldsID="f2ab8c8e96e9da3de060e3afc89ddf84" ns3:_="">
    <xsd:import namespace="05372873-5197-420a-a931-2cf2039d6140"/>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372873-5197-420a-a931-2cf2039d6140"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858925A-0777-4E44-BC93-CC3C5B8D9603}">
  <ds:schemaRefs>
    <ds:schemaRef ds:uri="http://schemas.microsoft.com/sharepoint/v3/contenttype/forms"/>
  </ds:schemaRefs>
</ds:datastoreItem>
</file>

<file path=customXml/itemProps2.xml><?xml version="1.0" encoding="utf-8"?>
<ds:datastoreItem xmlns:ds="http://schemas.openxmlformats.org/officeDocument/2006/customXml" ds:itemID="{4AC9CEBE-3F9D-465F-BE74-B0AA63414DCB}">
  <ds:schemaRefs>
    <ds:schemaRef ds:uri="http://schemas.microsoft.com/office/2006/metadata/properties"/>
    <ds:schemaRef ds:uri="http://schemas.microsoft.com/office/infopath/2007/PartnerControls"/>
    <ds:schemaRef ds:uri="05372873-5197-420a-a931-2cf2039d6140"/>
  </ds:schemaRefs>
</ds:datastoreItem>
</file>

<file path=customXml/itemProps3.xml><?xml version="1.0" encoding="utf-8"?>
<ds:datastoreItem xmlns:ds="http://schemas.openxmlformats.org/officeDocument/2006/customXml" ds:itemID="{C6034ED5-8817-4AF8-BFBC-BDF52DD8A2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372873-5197-420a-a931-2cf2039d61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ESTUDIO MERCADO</vt:lpstr>
      <vt:lpstr>Estructura Costos VF</vt:lpstr>
      <vt:lpstr>COTIZACIÓN-1</vt:lpstr>
      <vt:lpstr>COTIZACION 2</vt:lpstr>
      <vt:lpstr>COTIZACION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Nury Lizette Chaves Gachancipá</dc:creator>
  <cp:keywords/>
  <dc:description/>
  <cp:lastModifiedBy>Mayra Isabel Gaitan Peinado</cp:lastModifiedBy>
  <cp:revision/>
  <dcterms:created xsi:type="dcterms:W3CDTF">2024-04-22T21:54:53Z</dcterms:created>
  <dcterms:modified xsi:type="dcterms:W3CDTF">2025-11-28T19:19:10Z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0x01010066F4EAA0F2D59E41B98A1EBECA4EA198</vt:lpwstr>
  </property>
</Properties>
</file>