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PROCESOS SAN MIGUEL 2020-2023\2025\1. MINIMA CUANTIA\MINC-096-2025 - RAMPA JORDAN ORTIZ\"/>
    </mc:Choice>
  </mc:AlternateContent>
  <bookViews>
    <workbookView xWindow="0" yWindow="0" windowWidth="23040" windowHeight="9876" tabRatio="878" firstSheet="1" activeTab="1"/>
  </bookViews>
  <sheets>
    <sheet name="BASICO" sheetId="15" state="hidden" r:id="rId1"/>
    <sheet name="Presupuesto" sheetId="2" r:id="rId2"/>
    <sheet name="MEMORIA DE CANTIDADES DE OBRA " sheetId="20" r:id="rId3"/>
    <sheet name="APU" sheetId="3" r:id="rId4"/>
    <sheet name="CRONOGRAMA" sheetId="16" state="hidden" r:id="rId5"/>
    <sheet name="Memoria de Cantidades" sheetId="1" state="hidden" r:id="rId6"/>
    <sheet name="F.M " sheetId="13" r:id="rId7"/>
    <sheet name="CRONOGRAMA--" sheetId="21" r:id="rId8"/>
    <sheet name="DIAGRAMA DE GANTT" sheetId="28" r:id="rId9"/>
    <sheet name="DESGLOSE AIU" sheetId="23" r:id="rId10"/>
    <sheet name="BASICOS RURAL" sheetId="25" r:id="rId11"/>
    <sheet name="BASICOS URBANOS" sheetId="26"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s>
  <definedNames>
    <definedName name="\0">[1]CRA.MODI!#REF!</definedName>
    <definedName name="\a" localSheetId="0">[2]Insumos!#REF!</definedName>
    <definedName name="\a" localSheetId="4">[2]Insumos!#REF!</definedName>
    <definedName name="\a">[2]Insumos!#REF!</definedName>
    <definedName name="\b" localSheetId="0">[3]INSUMOS!#REF!</definedName>
    <definedName name="\b" localSheetId="4">[3]INSUMOS!#REF!</definedName>
    <definedName name="\b">[3]INSUMOS!#REF!</definedName>
    <definedName name="\c">#REF!</definedName>
    <definedName name="\e">#REF!</definedName>
    <definedName name="\i" localSheetId="0">[3]INSUMOS!#REF!</definedName>
    <definedName name="\i" localSheetId="4">[3]INSUMOS!#REF!</definedName>
    <definedName name="\i">[3]INSUMOS!#REF!</definedName>
    <definedName name="\m" localSheetId="0">[3]INSUMOS!#REF!</definedName>
    <definedName name="\m" localSheetId="4">[3]INSUMOS!#REF!</definedName>
    <definedName name="\m">[3]INSUMOS!#REF!</definedName>
    <definedName name="\r" localSheetId="0">[3]INSUMOS!#REF!</definedName>
    <definedName name="\r" localSheetId="4">[3]INSUMOS!#REF!</definedName>
    <definedName name="\r">[3]INSUMOS!#REF!</definedName>
    <definedName name="\sa">#REF!</definedName>
    <definedName name="\t" localSheetId="0">[3]INSUMOS!#REF!</definedName>
    <definedName name="\t" localSheetId="4">[3]INSUMOS!#REF!</definedName>
    <definedName name="\t">[3]INSUMOS!#REF!</definedName>
    <definedName name="\x" localSheetId="0">[3]INSUMOS!#REF!</definedName>
    <definedName name="\x" localSheetId="4">[3]INSUMOS!#REF!</definedName>
    <definedName name="\x">[3]INSUMOS!#REF!</definedName>
    <definedName name="\z">#REF!</definedName>
    <definedName name="_">#REF!</definedName>
    <definedName name="_________________________________apu1" localSheetId="0">[3]INSUMOS!#REF!</definedName>
    <definedName name="_________________________________apu1" localSheetId="4">[3]INSUMOS!#REF!</definedName>
    <definedName name="_________________________________apu1">[3]INSUMOS!#REF!</definedName>
    <definedName name="________________________________apu1" localSheetId="0">[3]INSUMOS!#REF!</definedName>
    <definedName name="________________________________apu1" localSheetId="4">[3]INSUMOS!#REF!</definedName>
    <definedName name="________________________________apu1">[3]INSUMOS!#REF!</definedName>
    <definedName name="_______________________________apu1" localSheetId="0">[3]INSUMOS!#REF!</definedName>
    <definedName name="_______________________________apu1" localSheetId="4">[3]INSUMOS!#REF!</definedName>
    <definedName name="_______________________________apu1">[3]INSUMOS!#REF!</definedName>
    <definedName name="______________________________apu1" localSheetId="0">[3]INSUMOS!#REF!</definedName>
    <definedName name="______________________________apu1" localSheetId="4">[3]INSUMOS!#REF!</definedName>
    <definedName name="______________________________apu1">[3]INSUMOS!#REF!</definedName>
    <definedName name="____________________________apu1" localSheetId="0">[3]INSUMOS!#REF!</definedName>
    <definedName name="____________________________apu1" localSheetId="4">[3]INSUMOS!#REF!</definedName>
    <definedName name="____________________________apu1">[3]INSUMOS!#REF!</definedName>
    <definedName name="___________________________apu1" localSheetId="0">[3]INSUMOS!#REF!</definedName>
    <definedName name="___________________________apu1" localSheetId="4">[3]INSUMOS!#REF!</definedName>
    <definedName name="___________________________apu1">[3]INSUMOS!#REF!</definedName>
    <definedName name="__________________________apu1" localSheetId="0">[3]INSUMOS!#REF!</definedName>
    <definedName name="__________________________apu1" localSheetId="4">[3]INSUMOS!#REF!</definedName>
    <definedName name="__________________________apu1">[3]INSUMOS!#REF!</definedName>
    <definedName name="_________________________apu1" localSheetId="0">[3]INSUMOS!#REF!</definedName>
    <definedName name="_________________________apu1" localSheetId="4">[3]INSUMOS!#REF!</definedName>
    <definedName name="_________________________apu1">[3]INSUMOS!#REF!</definedName>
    <definedName name="________________________apu1" localSheetId="0">[3]INSUMOS!#REF!</definedName>
    <definedName name="________________________apu1" localSheetId="4">[3]INSUMOS!#REF!</definedName>
    <definedName name="________________________apu1">[3]INSUMOS!#REF!</definedName>
    <definedName name="_______________________apu1" localSheetId="0">[3]INSUMOS!#REF!</definedName>
    <definedName name="_______________________apu1" localSheetId="4">[3]INSUMOS!#REF!</definedName>
    <definedName name="_______________________apu1">[3]INSUMOS!#REF!</definedName>
    <definedName name="_____________________apu1" localSheetId="0">[3]INSUMOS!#REF!</definedName>
    <definedName name="_____________________apu1" localSheetId="4">[3]INSUMOS!#REF!</definedName>
    <definedName name="_____________________apu1">[3]INSUMOS!#REF!</definedName>
    <definedName name="____________________apu1" localSheetId="0">[3]INSUMOS!#REF!</definedName>
    <definedName name="____________________apu1" localSheetId="4">[3]INSUMOS!#REF!</definedName>
    <definedName name="____________________apu1">[3]INSUMOS!#REF!</definedName>
    <definedName name="___________________apu1" localSheetId="0">[3]INSUMOS!#REF!</definedName>
    <definedName name="___________________apu1" localSheetId="4">[3]INSUMOS!#REF!</definedName>
    <definedName name="___________________apu1">[3]INSUMOS!#REF!</definedName>
    <definedName name="__________________apu1" localSheetId="0">[3]INSUMOS!#REF!</definedName>
    <definedName name="__________________apu1" localSheetId="4">[3]INSUMOS!#REF!</definedName>
    <definedName name="__________________apu1">[3]INSUMOS!#REF!</definedName>
    <definedName name="_________________apu1" localSheetId="0">[3]INSUMOS!#REF!</definedName>
    <definedName name="_________________apu1" localSheetId="4">[3]INSUMOS!#REF!</definedName>
    <definedName name="_________________apu1">[3]INSUMOS!#REF!</definedName>
    <definedName name="________________apu1" localSheetId="0">[3]INSUMOS!#REF!</definedName>
    <definedName name="________________apu1" localSheetId="4">[3]INSUMOS!#REF!</definedName>
    <definedName name="________________apu1">[3]INSUMOS!#REF!</definedName>
    <definedName name="_______________apu1" localSheetId="0">[3]INSUMOS!#REF!</definedName>
    <definedName name="_______________apu1" localSheetId="4">[3]INSUMOS!#REF!</definedName>
    <definedName name="_______________apu1">[3]INSUMOS!#REF!</definedName>
    <definedName name="______________apu1" localSheetId="0">[3]INSUMOS!#REF!</definedName>
    <definedName name="______________apu1" localSheetId="4">[3]INSUMOS!#REF!</definedName>
    <definedName name="______________apu1">[3]INSUMOS!#REF!</definedName>
    <definedName name="_____________apu1" localSheetId="0">[3]INSUMOS!#REF!</definedName>
    <definedName name="_____________apu1" localSheetId="4">[3]INSUMOS!#REF!</definedName>
    <definedName name="_____________apu1">[3]INSUMOS!#REF!</definedName>
    <definedName name="____________apu1" localSheetId="0">[3]INSUMOS!#REF!</definedName>
    <definedName name="____________apu1" localSheetId="4">[3]INSUMOS!#REF!</definedName>
    <definedName name="____________apu1">[3]INSUMOS!#REF!</definedName>
    <definedName name="___________apu1" localSheetId="0">[3]INSUMOS!#REF!</definedName>
    <definedName name="___________apu1" localSheetId="4">[3]INSUMOS!#REF!</definedName>
    <definedName name="___________apu1">[3]INSUMOS!#REF!</definedName>
    <definedName name="__________apu1" localSheetId="0">[3]INSUMOS!#REF!</definedName>
    <definedName name="__________apu1" localSheetId="4">[3]INSUMOS!#REF!</definedName>
    <definedName name="__________apu1">[3]INSUMOS!#REF!</definedName>
    <definedName name="_________apu1" localSheetId="0">[3]INSUMOS!#REF!</definedName>
    <definedName name="_________apu1" localSheetId="4">[3]INSUMOS!#REF!</definedName>
    <definedName name="_________apu1">[3]INSUMOS!#REF!</definedName>
    <definedName name="________apu1" localSheetId="0">[3]INSUMOS!#REF!</definedName>
    <definedName name="________apu1" localSheetId="4">[3]INSUMOS!#REF!</definedName>
    <definedName name="________apu1">[3]INSUMOS!#REF!</definedName>
    <definedName name="_______apu1" localSheetId="0">[3]INSUMOS!#REF!</definedName>
    <definedName name="_______apu1" localSheetId="4">[3]INSUMOS!#REF!</definedName>
    <definedName name="_______apu1">[3]INSUMOS!#REF!</definedName>
    <definedName name="______apu1" localSheetId="0">[3]INSUMOS!#REF!</definedName>
    <definedName name="______apu1" localSheetId="4">[3]INSUMOS!#REF!</definedName>
    <definedName name="______apu1">[3]INSUMOS!#REF!</definedName>
    <definedName name="_____apu1" localSheetId="0">[3]INSUMOS!#REF!</definedName>
    <definedName name="_____apu1" localSheetId="4">[3]INSUMOS!#REF!</definedName>
    <definedName name="_____apu1">[3]INSUMOS!#REF!</definedName>
    <definedName name="____apu1" localSheetId="0">[3]INSUMOS!#REF!</definedName>
    <definedName name="____apu1" localSheetId="4">[3]INSUMOS!#REF!</definedName>
    <definedName name="____apu1">[3]INSUMOS!#REF!</definedName>
    <definedName name="___apu1" localSheetId="0">[3]INSUMOS!#REF!</definedName>
    <definedName name="___apu1" localSheetId="4">[3]INSUMOS!#REF!</definedName>
    <definedName name="___apu1">[3]INSUMOS!#REF!</definedName>
    <definedName name="___EST12">#REF!</definedName>
    <definedName name="__A16400">#REF!</definedName>
    <definedName name="__aiu2">[4]AIU!$J$105</definedName>
    <definedName name="__apu1" localSheetId="0">[3]INSUMOS!#REF!</definedName>
    <definedName name="__apu1" localSheetId="4">[3]INSUMOS!#REF!</definedName>
    <definedName name="__apu1">[3]INSUMOS!#REF!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a1">#REF!</definedName>
    <definedName name="_A16400">#REF!</definedName>
    <definedName name="_aiu2">[4]AIU!$J$105</definedName>
    <definedName name="_ANA2">#REF!</definedName>
    <definedName name="_ANA3">#REF!</definedName>
    <definedName name="_ANA4">#REF!</definedName>
    <definedName name="_apu1" localSheetId="0">[3]INSUMOS!#REF!</definedName>
    <definedName name="_apu1" localSheetId="4">[3]INSUMOS!#REF!</definedName>
    <definedName name="_apu1">[3]INSUMOS!#REF!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ill" hidden="1">#REF!</definedName>
    <definedName name="_xlnm._FilterDatabase" localSheetId="5" hidden="1">'Memoria de Cantidades'!$A$7:$A$30</definedName>
    <definedName name="_IPC2002">#REF!</definedName>
    <definedName name="_Key1" localSheetId="0" hidden="1">[3]INSUMOS!#REF!</definedName>
    <definedName name="_Key1" localSheetId="4" hidden="1">[3]INSUMOS!#REF!</definedName>
    <definedName name="_Key1" hidden="1">[3]INSUMOS!#REF!</definedName>
    <definedName name="_Order1" hidden="1">255</definedName>
    <definedName name="_PJ50">#REF!</definedName>
    <definedName name="_Sort" localSheetId="0" hidden="1">[3]INSUMOS!#REF!</definedName>
    <definedName name="_Sort" localSheetId="4" hidden="1">[3]INSUMOS!#REF!</definedName>
    <definedName name="_Sort" hidden="1">[3]INSUMOS!#REF!</definedName>
    <definedName name="_TEE1">#REF!</definedName>
    <definedName name="_TEE3">#REF!</definedName>
    <definedName name="_UNI1">#REF!</definedName>
    <definedName name="_UNI2">#REF!</definedName>
    <definedName name="_z">#REF!</definedName>
    <definedName name="a" localSheetId="0">[2]Insumos!#REF!</definedName>
    <definedName name="a" localSheetId="4">[2]Insumos!#REF!</definedName>
    <definedName name="A" localSheetId="9">#REF!</definedName>
    <definedName name="a">[2]Insumos!#REF!</definedName>
    <definedName name="A_impresión_IM">#REF!</definedName>
    <definedName name="AA">#REF!</definedName>
    <definedName name="aaa">#REF!</definedName>
    <definedName name="AAAA">#REF!</definedName>
    <definedName name="aaaaaa">#REF!</definedName>
    <definedName name="aaaaaaaaaaaaaaaaaaaaaa">#REF!</definedName>
    <definedName name="ab">#REF!</definedName>
    <definedName name="AccessButton">"INSUMOS"</definedName>
    <definedName name="AccessDatabase" hidden="1">"A:\SAIN.mdb"</definedName>
    <definedName name="ACERO" localSheetId="0">#REF!</definedName>
    <definedName name="ACERO" localSheetId="4">#REF!</definedName>
    <definedName name="ACERO" localSheetId="9">#REF!</definedName>
    <definedName name="ACERO">#REF!</definedName>
    <definedName name="ACERO_DE_REFUERZO_34000">#REF!</definedName>
    <definedName name="ACERO_DE_REFUERZO_60000">#REF!</definedName>
    <definedName name="Acometidas">#REF!</definedName>
    <definedName name="ACTIVIDAD">'[5]CONSEJO MCPAL'!$A:$IV</definedName>
    <definedName name="Actividades">#REF!</definedName>
    <definedName name="Actividades_Macro">#REF!</definedName>
    <definedName name="ACTIVOS" localSheetId="0">#REF!</definedName>
    <definedName name="ACTIVOS" localSheetId="4">#REF!</definedName>
    <definedName name="ACTIVOS" localSheetId="9">#REF!</definedName>
    <definedName name="ACTIVOS">#REF!</definedName>
    <definedName name="adfasdfsa" localSheetId="0">[2]Insumos!#REF!</definedName>
    <definedName name="adfasdfsa" localSheetId="4">[2]Insumos!#REF!</definedName>
    <definedName name="adfasdfsa" localSheetId="9">[2]Insumos!#REF!</definedName>
    <definedName name="adfasdfsa">[2]Insumos!#REF!</definedName>
    <definedName name="adfasfadfa" localSheetId="0">[2]Insumos!#REF!</definedName>
    <definedName name="adfasfadfa" localSheetId="4">[2]Insumos!#REF!</definedName>
    <definedName name="adfasfadfa">[2]Insumos!#REF!</definedName>
    <definedName name="ADMON" localSheetId="0">#REF!</definedName>
    <definedName name="ADMON" localSheetId="4">#REF!</definedName>
    <definedName name="ADMON" localSheetId="9">#REF!</definedName>
    <definedName name="ADMON">#REF!</definedName>
    <definedName name="adsfadsfasdfafdasfdasfd" localSheetId="0">[3]INSUMOS!#REF!</definedName>
    <definedName name="adsfadsfasdfafdasfdasfd" localSheetId="4">[3]INSUMOS!#REF!</definedName>
    <definedName name="adsfadsfasdfafdasfdasfd">[3]INSUMOS!#REF!</definedName>
    <definedName name="adsfadsfasfasdfasfdasdfadsfdsafdsa" localSheetId="0">[2]Insumos!#REF!</definedName>
    <definedName name="adsfadsfasfasdfasfdasdfadsfdsafdsa" localSheetId="4">[2]Insumos!#REF!</definedName>
    <definedName name="adsfadsfasfasdfasfdasdfadsfdsafdsa">[2]Insumos!#REF!</definedName>
    <definedName name="af">#REF!</definedName>
    <definedName name="afdaffaf" localSheetId="0">[2]Insumos!#REF!</definedName>
    <definedName name="afdaffaf" localSheetId="4">[2]Insumos!#REF!</definedName>
    <definedName name="afdaffaf">[2]Insumos!#REF!</definedName>
    <definedName name="AGUA">[6]INSUMOS!$D$4</definedName>
    <definedName name="AHER">[7]HER!$A:$C</definedName>
    <definedName name="ALAMB">[6]INSUMOS!$D$169</definedName>
    <definedName name="ALAMBRE" localSheetId="0">#REF!</definedName>
    <definedName name="ALAMBRE" localSheetId="4">#REF!</definedName>
    <definedName name="ALAMBRE" localSheetId="9">#REF!</definedName>
    <definedName name="ALAMBRE">#REF!</definedName>
    <definedName name="ALICIA">#REF!</definedName>
    <definedName name="ALTO">#REF!</definedName>
    <definedName name="altosutro">#REF!</definedName>
    <definedName name="ALTURA">#REF!</definedName>
    <definedName name="alturaarena">#REF!</definedName>
    <definedName name="ALTURAPLACAS">#REF!</definedName>
    <definedName name="AMAT">[7]MAT!$A:$C</definedName>
    <definedName name="ANALISIS">#REF!</definedName>
    <definedName name="ANALISIS_UNITARIOS">#REF!</definedName>
    <definedName name="ancho">#REF!</definedName>
    <definedName name="anchodesarenador">#REF!</definedName>
    <definedName name="ANCHOPLACAS">#REF!</definedName>
    <definedName name="anchosutro">#REF!</definedName>
    <definedName name="ANDENESV" localSheetId="0">#REF!</definedName>
    <definedName name="ANDENESV" localSheetId="4">#REF!</definedName>
    <definedName name="ANDENESV" localSheetId="9">#REF!</definedName>
    <definedName name="ANDENESV">#REF!</definedName>
    <definedName name="ANTISB">[6]INSUMOS!$D$181</definedName>
    <definedName name="ap">[8]Planilla!$D$58</definedName>
    <definedName name="APER">[7]PER!$A:$C</definedName>
    <definedName name="apu" localSheetId="0">[2]Insumos!#REF!</definedName>
    <definedName name="APU" localSheetId="10">[9]APU!$A:$H</definedName>
    <definedName name="APU" localSheetId="11">[9]APU!$A:$H</definedName>
    <definedName name="apu" localSheetId="4">[2]Insumos!#REF!</definedName>
    <definedName name="APU" localSheetId="9">[10]APU!$A:$H</definedName>
    <definedName name="apu">[2]Insumos!#REF!</definedName>
    <definedName name="APUS" localSheetId="10">[11]APU!$A:$H</definedName>
    <definedName name="APUS" localSheetId="11">[11]APU!$A:$H</definedName>
    <definedName name="APUS" localSheetId="9">[12]APU!$A:$H</definedName>
    <definedName name="APUS">[13]APU!$A:$H</definedName>
    <definedName name="_xlnm.Extract">#REF!</definedName>
    <definedName name="_xlnm.Print_Area" localSheetId="3">APU!$A$1:$H$346</definedName>
    <definedName name="_xlnm.Print_Area" localSheetId="0">BASICO!$A$1:$H$58</definedName>
    <definedName name="_xlnm.Print_Area" localSheetId="10">'BASICOS RURAL'!$A$2:$H$207</definedName>
    <definedName name="_xlnm.Print_Area" localSheetId="11">'BASICOS URBANOS'!$A$1:$H$153</definedName>
    <definedName name="_xlnm.Print_Area" localSheetId="4">CRONOGRAMA!$A$1:$H$36</definedName>
    <definedName name="_xlnm.Print_Area" localSheetId="7">'CRONOGRAMA--'!$A$1:$L$38</definedName>
    <definedName name="_xlnm.Print_Area" localSheetId="9">'DESGLOSE AIU'!$A$1:$F$63</definedName>
    <definedName name="_xlnm.Print_Area" localSheetId="8">'DIAGRAMA DE GANTT'!$A$1:$L$38</definedName>
    <definedName name="_xlnm.Print_Area" localSheetId="6">'F.M '!$B$1:$G$39</definedName>
    <definedName name="_xlnm.Print_Area" localSheetId="5">'Memoria de Cantidades'!$A$1:$K$58</definedName>
    <definedName name="_xlnm.Print_Area" localSheetId="2">'MEMORIA DE CANTIDADES DE OBRA '!$A$1:$I$82</definedName>
    <definedName name="_xlnm.Print_Area" localSheetId="1">Presupuesto!$A$1:$G$38</definedName>
    <definedName name="_xlnm.Print_Area">#REF!</definedName>
    <definedName name="ARENA" localSheetId="0">#REF!</definedName>
    <definedName name="ARENA" localSheetId="4">#REF!</definedName>
    <definedName name="ARENA" localSheetId="9">#REF!</definedName>
    <definedName name="ARENA">#REF!</definedName>
    <definedName name="Arial" localSheetId="0">#REF!</definedName>
    <definedName name="Arial" localSheetId="4">#REF!</definedName>
    <definedName name="Arial" localSheetId="9">#REF!</definedName>
    <definedName name="Arial">#REF!</definedName>
    <definedName name="asdfadsfadsfafda" localSheetId="0">[2]Insumos!#REF!</definedName>
    <definedName name="asdfadsfadsfafda" localSheetId="4">[2]Insumos!#REF!</definedName>
    <definedName name="asdfadsfadsfafda" localSheetId="9">[2]Insumos!#REF!</definedName>
    <definedName name="asdfadsfadsfafda">[2]Insumos!#REF!</definedName>
    <definedName name="asdfasdf" localSheetId="0">[3]INSUMOS!#REF!</definedName>
    <definedName name="asdfasdf" localSheetId="4">[3]INSUMOS!#REF!</definedName>
    <definedName name="asdfasdf">[3]INSUMOS!#REF!</definedName>
    <definedName name="ATRS">[7]TRANS!$A:$D</definedName>
    <definedName name="AYU" localSheetId="0">#REF!</definedName>
    <definedName name="AYU" localSheetId="4">#REF!</definedName>
    <definedName name="AYU" localSheetId="9">#REF!</definedName>
    <definedName name="AYU">#REF!</definedName>
    <definedName name="AYUDANTE">#REF!</definedName>
    <definedName name="AYUDATE">#REF!</definedName>
    <definedName name="b" localSheetId="0">[2]Insumos!#REF!</definedName>
    <definedName name="b" localSheetId="4">[2]Insumos!#REF!</definedName>
    <definedName name="b">[2]Insumos!#REF!</definedName>
    <definedName name="BASE" localSheetId="0">#REF!</definedName>
    <definedName name="BASE" localSheetId="4">#REF!</definedName>
    <definedName name="BASE" localSheetId="9">#REF!</definedName>
    <definedName name="BASE">#REF!</definedName>
    <definedName name="Base_datos_IM" localSheetId="0">[2]Insumos!#REF!</definedName>
    <definedName name="Base_datos_IM" localSheetId="4">[2]Insumos!#REF!</definedName>
    <definedName name="Base_datos_IM">[2]Insumos!#REF!</definedName>
    <definedName name="BASE_DE_DATOS">#REF!</definedName>
    <definedName name="_xlnm.Database" localSheetId="0">[2]Insumos!#REF!</definedName>
    <definedName name="_xlnm.Database" localSheetId="4">[2]Insumos!#REF!</definedName>
    <definedName name="_xlnm.Database" localSheetId="9">#REF!</definedName>
    <definedName name="_xlnm.Database">[2]Insumos!#REF!</definedName>
    <definedName name="BASEGRAV" localSheetId="0">#REF!</definedName>
    <definedName name="BASEGRAV" localSheetId="4">#REF!</definedName>
    <definedName name="BASEGRAV" localSheetId="9">#REF!</definedName>
    <definedName name="BASEGRAV">#REF!</definedName>
    <definedName name="BASICO">#REF!</definedName>
    <definedName name="BASICOS">[14]MATERIALES!$1:$1048576</definedName>
    <definedName name="BD_COD" localSheetId="0">#REF!</definedName>
    <definedName name="BD_COD" localSheetId="4">#REF!</definedName>
    <definedName name="BD_COD" localSheetId="9">#REF!</definedName>
    <definedName name="BD_COD">#REF!</definedName>
    <definedName name="BD_DIL" localSheetId="0">#REF!</definedName>
    <definedName name="BD_DIL" localSheetId="4">#REF!</definedName>
    <definedName name="BD_DIL" localSheetId="9">#REF!</definedName>
    <definedName name="BD_DIL">#REF!</definedName>
    <definedName name="beneficios">[15]Listado!$AH$2:$AH$3</definedName>
    <definedName name="beneficios_24">[15]Listado!$AH$2:$AH$3</definedName>
    <definedName name="beneficios_26">[16]Listado!$AH$2:$AH$3</definedName>
    <definedName name="beneficios_27">[16]Listado!$AH$2:$AH$3</definedName>
    <definedName name="beneficios_5">[16]Listado!$AH$2:$AH$3</definedName>
    <definedName name="beneficios_6">[16]Listado!$AH$2:$AH$3</definedName>
    <definedName name="beneficios_7">[16]Listado!$AH$2:$AH$3</definedName>
    <definedName name="BGGG">#REF!</definedName>
    <definedName name="BORDE1">#N/A</definedName>
    <definedName name="BORDE2">#REF!</definedName>
    <definedName name="BORDE3">#REF!</definedName>
    <definedName name="BuiltIn_Print_Area">'[17]PTAR ANDES'!$A$4:$H$272</definedName>
    <definedName name="BuiltIn_Print_Area___0">#REF!</definedName>
    <definedName name="BuiltIn_Print_Titles">#N/A</definedName>
    <definedName name="c_2500">#REF!</definedName>
    <definedName name="C2.3">#REF!</definedName>
    <definedName name="C2.4">#REF!</definedName>
    <definedName name="C2.5">#REF!</definedName>
    <definedName name="C2.6">#REF!</definedName>
    <definedName name="C3.2">#REF!</definedName>
    <definedName name="C3.3">#REF!</definedName>
    <definedName name="C3.5">#REF!</definedName>
    <definedName name="caed">#REF!</definedName>
    <definedName name="canal">#REF!</definedName>
    <definedName name="CANGURO" localSheetId="0">#REF!</definedName>
    <definedName name="CANGURO" localSheetId="4">#REF!</definedName>
    <definedName name="CANGURO" localSheetId="9">#REF!</definedName>
    <definedName name="CANGURO">#REF!</definedName>
    <definedName name="CANTDS">[18]Modelo!$J$7:$J$10,[18]Modelo!$J$13:$J$27,[18]Modelo!$J$30:$J$33,[18]Modelo!$J$36:$J$40</definedName>
    <definedName name="Capitulo">[19]Capitulos!$B$1:$B$65536</definedName>
    <definedName name="CC">#REF!</definedName>
    <definedName name="ccto210">#REF!</definedName>
    <definedName name="CEM">[6]INSUMOS!$D$275</definedName>
    <definedName name="CEMENTO" localSheetId="0">#REF!</definedName>
    <definedName name="CEMENTO" localSheetId="4">#REF!</definedName>
    <definedName name="CEMENTO" localSheetId="9">#REF!</definedName>
    <definedName name="CEMENTO">#REF!</definedName>
    <definedName name="cesped" localSheetId="0">[20]Mater!#REF!</definedName>
    <definedName name="cesped" localSheetId="4">[20]Mater!#REF!</definedName>
    <definedName name="cesped">[20]Mater!#REF!</definedName>
    <definedName name="CICLOPEO">#REF!</definedName>
    <definedName name="CNT_M">[18]Modelo!$H$13:$H$27</definedName>
    <definedName name="Coef.erradas">#REF!</definedName>
    <definedName name="COEF.INFILT">#REF!</definedName>
    <definedName name="coef.retorno">#REF!</definedName>
    <definedName name="col_dos">#REF!</definedName>
    <definedName name="CompanyAddress">#REF!</definedName>
    <definedName name="CompanyCity">#REF!</definedName>
    <definedName name="CompanyCountry">#REF!</definedName>
    <definedName name="CompanyName">#REF!</definedName>
    <definedName name="CompanyState">#REF!</definedName>
    <definedName name="CompanyZip">#REF!</definedName>
    <definedName name="COMPRE" localSheetId="0">#REF!</definedName>
    <definedName name="COMPRE" localSheetId="4">#REF!</definedName>
    <definedName name="COMPRE" localSheetId="9">#REF!</definedName>
    <definedName name="COMPRE">#REF!</definedName>
    <definedName name="CONCRETO_2000">#REF!</definedName>
    <definedName name="CONCRETO_2500">#REF!</definedName>
    <definedName name="CONCRETO_3000">#REF!</definedName>
    <definedName name="CONCRETO25" localSheetId="0">#REF!</definedName>
    <definedName name="CONCRETO25" localSheetId="4">#REF!</definedName>
    <definedName name="CONCRETO25" localSheetId="9">#REF!</definedName>
    <definedName name="CONCRETO25">#REF!</definedName>
    <definedName name="Concreto2500v" localSheetId="0">#REF!</definedName>
    <definedName name="Concreto2500v" localSheetId="4">#REF!</definedName>
    <definedName name="Concreto2500v" localSheetId="9">#REF!</definedName>
    <definedName name="Concreto2500v">#REF!</definedName>
    <definedName name="CONCRETO3" localSheetId="0">#REF!</definedName>
    <definedName name="CONCRETO3" localSheetId="4">#REF!</definedName>
    <definedName name="CONCRETO3" localSheetId="9">#REF!</definedName>
    <definedName name="CONCRETO3">#REF!</definedName>
    <definedName name="concreto5" localSheetId="0">#REF!</definedName>
    <definedName name="concreto5" localSheetId="4">#REF!</definedName>
    <definedName name="concreto5" localSheetId="9">#REF!</definedName>
    <definedName name="concreto5">#REF!</definedName>
    <definedName name="Concreto5500v" localSheetId="0">#REF!</definedName>
    <definedName name="Concreto5500v" localSheetId="4">#REF!</definedName>
    <definedName name="Concreto5500v" localSheetId="9">#REF!</definedName>
    <definedName name="Concreto5500v">#REF!</definedName>
    <definedName name="concretomuro" localSheetId="0">#REF!</definedName>
    <definedName name="concretomuro" localSheetId="4">#REF!</definedName>
    <definedName name="concretomuro" localSheetId="9">#REF!</definedName>
    <definedName name="concretomuro">#REF!</definedName>
    <definedName name="construccion">#REF!</definedName>
    <definedName name="consumo">#REF!</definedName>
    <definedName name="CRITERIO">#REF!</definedName>
    <definedName name="_xlnm.Criteria" localSheetId="0">[3]INSUMOS!#REF!</definedName>
    <definedName name="_xlnm.Criteria" localSheetId="4">[3]INSUMOS!#REF!</definedName>
    <definedName name="_xlnm.Criteria" localSheetId="9">#REF!</definedName>
    <definedName name="_xlnm.Criteria">[3]INSUMOS!#REF!</definedName>
    <definedName name="Criterios_IM" localSheetId="0">[3]INSUMOS!#REF!</definedName>
    <definedName name="Criterios_IM" localSheetId="4">[3]INSUMOS!#REF!</definedName>
    <definedName name="Criterios_IM" localSheetId="9">[3]INSUMOS!#REF!</definedName>
    <definedName name="Criterios_IM">[3]INSUMOS!#REF!</definedName>
    <definedName name="Cronograma" localSheetId="0">[3]INSUMOS!#REF!</definedName>
    <definedName name="Cronograma" localSheetId="4">[3]INSUMOS!#REF!</definedName>
    <definedName name="Cronograma">[3]INSUMOS!#REF!</definedName>
    <definedName name="CUAD" localSheetId="0">#REF!</definedName>
    <definedName name="CUAD" localSheetId="4">#REF!</definedName>
    <definedName name="CUAD" localSheetId="9">#REF!</definedName>
    <definedName name="CUAD">#REF!</definedName>
    <definedName name="Cuadrilla">'[19]Mano Obra'!$B$1:$B$65536</definedName>
    <definedName name="Cuadrillas">#REF!</definedName>
    <definedName name="curva">"Chart 11"</definedName>
    <definedName name="d">#REF!</definedName>
    <definedName name="DA">#REF!</definedName>
    <definedName name="DAT">#REF!</definedName>
    <definedName name="DataDisplayed">"Ejemplo"</definedName>
    <definedName name="datos">#REF!</definedName>
    <definedName name="DDDD">#REF!</definedName>
    <definedName name="DEMOLICIONANDEN" localSheetId="0">#REF!</definedName>
    <definedName name="DEMOLICIONANDEN" localSheetId="4">#REF!</definedName>
    <definedName name="DEMOLICIONANDEN" localSheetId="9">#REF!</definedName>
    <definedName name="DEMOLICIONANDEN">#REF!</definedName>
    <definedName name="demolicionladrillo" localSheetId="0">#REF!</definedName>
    <definedName name="demolicionladrillo" localSheetId="4">#REF!</definedName>
    <definedName name="demolicionladrillo" localSheetId="9">#REF!</definedName>
    <definedName name="demolicionladrillo">#REF!</definedName>
    <definedName name="DEMOLICIONMURO" localSheetId="0">#REF!</definedName>
    <definedName name="DEMOLICIONMURO" localSheetId="4">#REF!</definedName>
    <definedName name="DEMOLICIONMURO" localSheetId="9">#REF!</definedName>
    <definedName name="DEMOLICIONMURO">#REF!</definedName>
    <definedName name="demolicionpav" localSheetId="0">#REF!</definedName>
    <definedName name="demolicionpav" localSheetId="4">#REF!</definedName>
    <definedName name="demolicionpav" localSheetId="9">#REF!</definedName>
    <definedName name="demolicionpav">#REF!</definedName>
    <definedName name="Descrip_cuadrillas">#REF!</definedName>
    <definedName name="Descrip_equipos">#REF!</definedName>
    <definedName name="Descrip_transporte">#REF!</definedName>
    <definedName name="Descripción">#REF!</definedName>
    <definedName name="descrpcion">#REF!</definedName>
    <definedName name="DesgAIU">[21]APU!$A:$H</definedName>
    <definedName name="DETENCION">'[22]CHEQUEO '!#REF!</definedName>
    <definedName name="dfasfdasdfadsfasdfas" localSheetId="0">[2]Insumos!#REF!</definedName>
    <definedName name="dfasfdasdfadsfasdfas" localSheetId="4">[2]Insumos!#REF!</definedName>
    <definedName name="dfasfdasdfadsfasdfas">[2]Insumos!#REF!</definedName>
    <definedName name="DFDDD">#REF!</definedName>
    <definedName name="dfsfsd">[23]Resumen!$A$12:$G$69</definedName>
    <definedName name="DIA" localSheetId="0">#REF!</definedName>
    <definedName name="DIA" localSheetId="4">#REF!</definedName>
    <definedName name="DIA" localSheetId="9">#REF!</definedName>
    <definedName name="DIA">#REF!</definedName>
    <definedName name="Diametros">#REF!</definedName>
    <definedName name="diasacumulacion">#REF!</definedName>
    <definedName name="diegosky">#REF!</definedName>
    <definedName name="DIRECCION">[5]ITEMS!$B$4</definedName>
    <definedName name="e">#REF!</definedName>
    <definedName name="EEEEE">#REF!</definedName>
    <definedName name="ENCABEZA">#REF!</definedName>
    <definedName name="EQUI">[24]EQUIPO!$B$2:$B$36</definedName>
    <definedName name="EQUIPO">#REF!</definedName>
    <definedName name="EQUIPO_1">[24]EQUIPO!$B$2:$D$36</definedName>
    <definedName name="EQUIPOS">#REF!</definedName>
    <definedName name="Equipos_Macro">#REF!</definedName>
    <definedName name="EQUIPOS1">[25]EQUIPOS!$B$13:$D$134</definedName>
    <definedName name="ESPECIFICACION">#REF!</definedName>
    <definedName name="Especificación">#REF!</definedName>
    <definedName name="espejo" localSheetId="0">[2]Insumos!#REF!</definedName>
    <definedName name="espejo" localSheetId="4">[2]Insumos!#REF!</definedName>
    <definedName name="espejo">[2]Insumos!#REF!</definedName>
    <definedName name="ESPESORPLACAS">#REF!</definedName>
    <definedName name="ESTACA" localSheetId="0">#REF!</definedName>
    <definedName name="ESTACA" localSheetId="4">#REF!</definedName>
    <definedName name="ESTACA" localSheetId="9">#REF!</definedName>
    <definedName name="ESTACA">#REF!</definedName>
    <definedName name="estado">[26]Inicio!$V$3:$V$4</definedName>
    <definedName name="ET_DSC">[18]Modelo!$P$2</definedName>
    <definedName name="ET_IMO">[18]Modelo!$O$44</definedName>
    <definedName name="ET_IND">[18]Modelo!$O$42</definedName>
    <definedName name="excavaconglomerado" localSheetId="0">#REF!</definedName>
    <definedName name="excavaconglomerado" localSheetId="4">#REF!</definedName>
    <definedName name="excavaconglomerado" localSheetId="9">#REF!</definedName>
    <definedName name="excavaconglomerado">#REF!</definedName>
    <definedName name="EXCAVAMANOV" localSheetId="0">#REF!</definedName>
    <definedName name="EXCAVAMANOV" localSheetId="4">#REF!</definedName>
    <definedName name="EXCAVAMANOV" localSheetId="9">#REF!</definedName>
    <definedName name="EXCAVAMANOV">#REF!</definedName>
    <definedName name="EXCAVAMAQUINAV" localSheetId="0">#REF!</definedName>
    <definedName name="EXCAVAMAQUINAV" localSheetId="4">#REF!</definedName>
    <definedName name="EXCAVAMAQUINAV" localSheetId="9">#REF!</definedName>
    <definedName name="EXCAVAMAQUINAV">#REF!</definedName>
    <definedName name="EXCAVATIERRA" localSheetId="0">#REF!</definedName>
    <definedName name="EXCAVATIERRA" localSheetId="4">#REF!</definedName>
    <definedName name="EXCAVATIERRA" localSheetId="9">#REF!</definedName>
    <definedName name="EXCAVATIERR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7">#REF!</definedName>
    <definedName name="Excel_BuiltIn_Print_Titles_1">#REF!</definedName>
    <definedName name="Excel_BuiltIn_Print_Titles_1_1">#REF!</definedName>
    <definedName name="Excel_BuiltIn_Print_Titles_1_1_1">#REF!</definedName>
    <definedName name="Excel_BuiltIn_Print_Titles_3">'[27]COSTOS OFICINA'!#REF!</definedName>
    <definedName name="Excel_BuiltIn_Print_Titles_4">'[27]COSTOS CAMPAMENTO'!#REF!</definedName>
    <definedName name="EXPL" localSheetId="0">#REF!</definedName>
    <definedName name="EXPL" localSheetId="4">#REF!</definedName>
    <definedName name="EXPL" localSheetId="9">#REF!</definedName>
    <definedName name="EXPL">#REF!</definedName>
    <definedName name="factorarena">#REF!</definedName>
    <definedName name="FASD">#REF!</definedName>
    <definedName name="fcc">#REF!</definedName>
    <definedName name="Festivos">'[28]días habiles 2015'!$D$2:$D$21</definedName>
    <definedName name="FF">#REF!</definedName>
    <definedName name="FFF">#REF!</definedName>
    <definedName name="FFFFF">#REF!</definedName>
    <definedName name="FFFFFF">#REF!</definedName>
    <definedName name="filtrov" localSheetId="0">#REF!</definedName>
    <definedName name="filtrov" localSheetId="4">#REF!</definedName>
    <definedName name="filtrov" localSheetId="9">#REF!</definedName>
    <definedName name="filtrov">#REF!</definedName>
    <definedName name="Fin_de_semana">'[28]días habiles 2015'!$M$1:$M$2</definedName>
    <definedName name="fni">#REF!</definedName>
    <definedName name="FORMA" localSheetId="0">#REF!</definedName>
    <definedName name="FORMA" localSheetId="4">#REF!</definedName>
    <definedName name="FORMA" localSheetId="9">#REF!</definedName>
    <definedName name="FORMA">#REF!</definedName>
    <definedName name="Format">#REF!</definedName>
    <definedName name="Ft">#REF!</definedName>
    <definedName name="fyy">#REF!</definedName>
    <definedName name="GALON" localSheetId="0">#REF!</definedName>
    <definedName name="GALON" localSheetId="4">#REF!</definedName>
    <definedName name="GALON" localSheetId="9">#REF!</definedName>
    <definedName name="GALON">#REF!</definedName>
    <definedName name="GEO" localSheetId="0">#REF!</definedName>
    <definedName name="GEO" localSheetId="4">#REF!</definedName>
    <definedName name="GEO" localSheetId="9">#REF!</definedName>
    <definedName name="GEO">#REF!</definedName>
    <definedName name="_xlnm.Recorder">#REF!</definedName>
    <definedName name="grados">#REF!</definedName>
    <definedName name="GRAVILLA" localSheetId="0">#REF!</definedName>
    <definedName name="GRAVILLA" localSheetId="4">#REF!</definedName>
    <definedName name="GRAVILLA" localSheetId="9">#REF!</definedName>
    <definedName name="GRAVILLA">#REF!</definedName>
    <definedName name="GSEGSG">#REF!</definedName>
    <definedName name="h" localSheetId="0">#REF!</definedName>
    <definedName name="h" localSheetId="10">#REF!</definedName>
    <definedName name="h" localSheetId="11">#REF!</definedName>
    <definedName name="h" localSheetId="4">#REF!</definedName>
    <definedName name="h" localSheetId="9">#REF!</definedName>
    <definedName name="h">#REF!</definedName>
    <definedName name="Hab.predio">#REF!</definedName>
    <definedName name="HAHAHAHA">#REF!</definedName>
    <definedName name="HHH">#REF!</definedName>
    <definedName name="hierro60v" localSheetId="0">#REF!</definedName>
    <definedName name="hierro60v" localSheetId="4">#REF!</definedName>
    <definedName name="hierro60v" localSheetId="9">#REF!</definedName>
    <definedName name="hierro60v">#REF!</definedName>
    <definedName name="HILERAS">#REF!</definedName>
    <definedName name="HMEN" localSheetId="0">#REF!</definedName>
    <definedName name="HMEN" localSheetId="4">#REF!</definedName>
    <definedName name="HMEN" localSheetId="9">#REF!</definedName>
    <definedName name="HMEN">#REF!</definedName>
    <definedName name="hoja">#REF!</definedName>
    <definedName name="hqmaxsutro">#REF!</definedName>
    <definedName name="hQminsutro">#REF!</definedName>
    <definedName name="i">#REF!</definedName>
    <definedName name="IF">'[29]A. P. U.'!#REF!</definedName>
    <definedName name="IMP" localSheetId="0">#REF!</definedName>
    <definedName name="IMP" localSheetId="4">#REF!</definedName>
    <definedName name="IMP" localSheetId="9">#REF!</definedName>
    <definedName name="IMP">#REF!</definedName>
    <definedName name="inf" localSheetId="0">#REF!</definedName>
    <definedName name="inf" localSheetId="10">#REF!</definedName>
    <definedName name="inf" localSheetId="11">#REF!</definedName>
    <definedName name="inf" localSheetId="4">#REF!</definedName>
    <definedName name="inf" localSheetId="9">#REF!</definedName>
    <definedName name="inf">#REF!</definedName>
    <definedName name="Instalacion">#REF!</definedName>
    <definedName name="Insumos" localSheetId="10">#REF!</definedName>
    <definedName name="Insumos" localSheetId="11">#REF!</definedName>
    <definedName name="Insumos" localSheetId="9">#REF!</definedName>
    <definedName name="INSUMOS">#N/A</definedName>
    <definedName name="INSUMOSTOTAL">#REF!</definedName>
    <definedName name="ITEM">#REF!</definedName>
    <definedName name="ITEMS">#REF!</definedName>
    <definedName name="J">#REF!</definedName>
    <definedName name="JJJ">#REF!</definedName>
    <definedName name="Juan">#REF!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KK">#REF!</definedName>
    <definedName name="L">[1]CRA.MODI!#REF!</definedName>
    <definedName name="largovertedero">#REF!</definedName>
    <definedName name="Lavamanos" localSheetId="0">[2]Insumos!#REF!</definedName>
    <definedName name="Lavamanos" localSheetId="4">[2]Insumos!#REF!</definedName>
    <definedName name="Lavamanos" localSheetId="9">[2]Insumos!#REF!</definedName>
    <definedName name="Lavamanos">[2]Insumos!#REF!</definedName>
    <definedName name="leo" localSheetId="0">#REF!</definedName>
    <definedName name="leo" localSheetId="4">#REF!</definedName>
    <definedName name="leo" localSheetId="9">#REF!</definedName>
    <definedName name="leo">#REF!</definedName>
    <definedName name="List_cuadrillas">#REF!</definedName>
    <definedName name="Lista" localSheetId="0">#REF!</definedName>
    <definedName name="Lista" localSheetId="10">#REF!</definedName>
    <definedName name="Lista" localSheetId="11">#REF!</definedName>
    <definedName name="Lista" localSheetId="4">#REF!</definedName>
    <definedName name="Lista" localSheetId="9">#REF!</definedName>
    <definedName name="Lista">#REF!</definedName>
    <definedName name="LISTADOEQUIPOS">#REF!</definedName>
    <definedName name="LISTADOMATERIALES">#REF!</definedName>
    <definedName name="LISTADOMO">#REF!</definedName>
    <definedName name="LISTADOTRANSPORTES">#REF!</definedName>
    <definedName name="LLANTAS" localSheetId="0">#REF!</definedName>
    <definedName name="LLANTAS" localSheetId="4">#REF!</definedName>
    <definedName name="LLANTAS" localSheetId="9">#REF!</definedName>
    <definedName name="LLANTAS">#REF!</definedName>
    <definedName name="llenov" localSheetId="0">#REF!</definedName>
    <definedName name="llenov" localSheetId="4">#REF!</definedName>
    <definedName name="llenov" localSheetId="9">#REF!</definedName>
    <definedName name="llenov">#REF!</definedName>
    <definedName name="LOCALIZACION_Y_REPLANTEO">#REF!</definedName>
    <definedName name="LOCALIZACIONV" localSheetId="0">#REF!</definedName>
    <definedName name="LOCALIZACIONV" localSheetId="4">#REF!</definedName>
    <definedName name="LOCALIZACIONV" localSheetId="9">#REF!</definedName>
    <definedName name="LOCALIZACIONV">#REF!</definedName>
    <definedName name="localizamuro" localSheetId="0">#REF!</definedName>
    <definedName name="localizamuro" localSheetId="4">#REF!</definedName>
    <definedName name="localizamuro" localSheetId="9">#REF!</definedName>
    <definedName name="localizamuro">#REF!</definedName>
    <definedName name="longituddesarenador">#REF!</definedName>
    <definedName name="LUBR">#REF!</definedName>
    <definedName name="M.OBRA">[23]Lista!$A$270:$H$290</definedName>
    <definedName name="mac">#REF!</definedName>
    <definedName name="MALLA" localSheetId="0">#REF!</definedName>
    <definedName name="MALLA" localSheetId="4">#REF!</definedName>
    <definedName name="MALLA" localSheetId="9">#REF!</definedName>
    <definedName name="MALLA">#REF!</definedName>
    <definedName name="Mano_de_obra">[30]Personal!$A$4:$A$18</definedName>
    <definedName name="MANOBRA">#REF!</definedName>
    <definedName name="MANODEOB">'[25]SALARIOS HH'!$B$12:$B$1397</definedName>
    <definedName name="MANODEOBRA">#REF!</definedName>
    <definedName name="MANODEOBRATOTAL">'[25]SALARIOS HH'!$B$12:$D$515</definedName>
    <definedName name="MAQU.EQUIPOS">[25]MAT.CON!#REF!</definedName>
    <definedName name="MAQUINAR">[31]Insum!$A$68:$H$98</definedName>
    <definedName name="Maquinaria">'[19]Maqui Equip'!$B$1:$B$65536</definedName>
    <definedName name="MAQUINARIA.EQUIPOS">[25]MAT.CON!#REF!</definedName>
    <definedName name="MAT.CON">[25]MAT.CON!$B$5:$B$1157</definedName>
    <definedName name="MAT.CONSTR">[25]MAT.CON!$A$6:$D$45</definedName>
    <definedName name="MATER">[24]MATERIAL!$B$3:$B$580</definedName>
    <definedName name="MATERIAL">#REF!</definedName>
    <definedName name="Materiales" localSheetId="0">#REF!</definedName>
    <definedName name="Materiales" localSheetId="10">#REF!</definedName>
    <definedName name="Materiales" localSheetId="11">#REF!</definedName>
    <definedName name="Materiales" localSheetId="4">#REF!</definedName>
    <definedName name="Materiales" localSheetId="9">#REF!</definedName>
    <definedName name="Materiales">#REF!</definedName>
    <definedName name="Materiales_Macro">#REF!</definedName>
    <definedName name="MATERIALESCONSTRUCCION">[25]MAT.CON!$B$5:$E$110</definedName>
    <definedName name="Mcotas">#REF!</definedName>
    <definedName name="MDC" localSheetId="0">#REF!</definedName>
    <definedName name="MDC" localSheetId="4">#REF!</definedName>
    <definedName name="MDC" localSheetId="9">#REF!</definedName>
    <definedName name="MDC">#REF!</definedName>
    <definedName name="MEZCLADORA" localSheetId="0">#REF!</definedName>
    <definedName name="MEZCLADORA" localSheetId="4">#REF!</definedName>
    <definedName name="MEZCLADORA" localSheetId="9">#REF!</definedName>
    <definedName name="MEZCLADORA">#REF!</definedName>
    <definedName name="MiT">#REF!</definedName>
    <definedName name="MiV">#REF!</definedName>
    <definedName name="MmIL">#REF!</definedName>
    <definedName name="MORT13">#REF!</definedName>
    <definedName name="MORTERO_1A3">#REF!</definedName>
    <definedName name="MORTERO_1A3IMPER">#REF!</definedName>
    <definedName name="MORTERO_1A4">#REF!</definedName>
    <definedName name="MORTERO_1A4IMPER">#REF!</definedName>
    <definedName name="MORTERO_1A6">#REF!</definedName>
    <definedName name="MOTO" localSheetId="0">#REF!</definedName>
    <definedName name="MOTO" localSheetId="4">#REF!</definedName>
    <definedName name="MOTO" localSheetId="9">#REF!</definedName>
    <definedName name="MOTO">#REF!</definedName>
    <definedName name="motosierra" localSheetId="0">[20]Mater!#REF!</definedName>
    <definedName name="motosierra" localSheetId="4">[20]Mater!#REF!</definedName>
    <definedName name="motosierra" localSheetId="9">[20]Mater!#REF!</definedName>
    <definedName name="motosierra">[20]Mater!#REF!</definedName>
    <definedName name="Mtotalizado">#REF!</definedName>
    <definedName name="MUNICISANTANDER">[25]DATOS!$A$24:$B$110</definedName>
    <definedName name="Muro">#REF!</definedName>
    <definedName name="muro.">#REF!</definedName>
    <definedName name="MUROTRE">#REF!</definedName>
    <definedName name="MUROTRES">#REF!</definedName>
    <definedName name="MUROTRES.">#REF!</definedName>
    <definedName name="N">#REF!</definedName>
    <definedName name="ninguno">#REF!</definedName>
    <definedName name="NMA">#REF!</definedName>
    <definedName name="NUEVO">[32]Lista!$A$57:$H$100</definedName>
    <definedName name="NUEVO2">[32]Lista!$A$13:$H$54</definedName>
    <definedName name="NUMERO">#REF!</definedName>
    <definedName name="o">[8]Planilla!$C$60</definedName>
    <definedName name="Obra">#REF!</definedName>
    <definedName name="OfertaColombia">#REF!</definedName>
    <definedName name="OfertaEcuador">'[33]2. Instalación (Presupuesto)'!#REF!</definedName>
    <definedName name="OFI" localSheetId="0">#REF!</definedName>
    <definedName name="OFI" localSheetId="4">#REF!</definedName>
    <definedName name="OFI" localSheetId="9">#REF!</definedName>
    <definedName name="OFI">#REF!</definedName>
    <definedName name="OFICIAL">#REF!</definedName>
    <definedName name="ofyaydnt">'[34]mano de obra'!$E$30</definedName>
    <definedName name="ooo">#REF!</definedName>
    <definedName name="op">[8]Planilla!$D$60</definedName>
    <definedName name="OTROS" localSheetId="0">#REF!</definedName>
    <definedName name="OTROS" localSheetId="4">#REF!</definedName>
    <definedName name="OTROS" localSheetId="9">#REF!</definedName>
    <definedName name="OTROS">#REF!</definedName>
    <definedName name="PAGINA1">#REF!</definedName>
    <definedName name="PARTE1" localSheetId="0">#REF!</definedName>
    <definedName name="PARTE1" localSheetId="4">#REF!</definedName>
    <definedName name="PARTE1" localSheetId="9">#REF!</definedName>
    <definedName name="PARTE1">#REF!</definedName>
    <definedName name="pasamanos">#REF!</definedName>
    <definedName name="PAVA">#REF!</definedName>
    <definedName name="pavimento" localSheetId="0">#REF!</definedName>
    <definedName name="pavimento" localSheetId="4">#REF!</definedName>
    <definedName name="pavimento" localSheetId="9">#REF!</definedName>
    <definedName name="pavimento">#REF!</definedName>
    <definedName name="pntll">[34]mater!$D$56</definedName>
    <definedName name="ppp">#REF!</definedName>
    <definedName name="PRELIMINARES">#REF!</definedName>
    <definedName name="PREST" localSheetId="0">#REF!</definedName>
    <definedName name="PREST" localSheetId="4">#REF!</definedName>
    <definedName name="PREST" localSheetId="9">#REF!</definedName>
    <definedName name="PREST">#REF!</definedName>
    <definedName name="PRESUPUESTO">#REF!</definedName>
    <definedName name="PREUGA">#REF!</definedName>
    <definedName name="PRINT_AREA">#REF!</definedName>
    <definedName name="PRINT_AREA_MI">#REF!</definedName>
    <definedName name="PRINT_TITLES">#N/A</definedName>
    <definedName name="PRINT_TITLES_MI">#N/A</definedName>
    <definedName name="PROPONE" localSheetId="0">#REF!</definedName>
    <definedName name="PROPONE" localSheetId="4">#REF!</definedName>
    <definedName name="PROPONE" localSheetId="9">#REF!</definedName>
    <definedName name="PROPONE">#REF!</definedName>
    <definedName name="Proponente">#REF!</definedName>
    <definedName name="prueba">#REF!</definedName>
    <definedName name="ptmtlcbñ">[34]mater!$I$175</definedName>
    <definedName name="puertas">#REF!</definedName>
    <definedName name="PUNT">[6]INSUMOS!$D$688</definedName>
    <definedName name="Q">#REF!</definedName>
    <definedName name="qdefqfqwreqwerqw" localSheetId="0">[2]Insumos!#REF!</definedName>
    <definedName name="qdefqfqwreqwerqw" localSheetId="4">[2]Insumos!#REF!</definedName>
    <definedName name="qdefqfqwreqwerqw">[2]Insumos!#REF!</definedName>
    <definedName name="QMAX">[22]CALCULOS!$A$3</definedName>
    <definedName name="qmaxdesarenador">#REF!</definedName>
    <definedName name="Qmed">#REF!</definedName>
    <definedName name="QMIN">#REF!</definedName>
    <definedName name="qmindesarenador">#REF!</definedName>
    <definedName name="radianes">#REF!</definedName>
    <definedName name="RAJON" localSheetId="0">#REF!</definedName>
    <definedName name="RAJON" localSheetId="4">#REF!</definedName>
    <definedName name="RAJON" localSheetId="9">#REF!</definedName>
    <definedName name="RAJON">#REF!</definedName>
    <definedName name="RDFDF">#REF!</definedName>
    <definedName name="RECEBO" localSheetId="0">#REF!</definedName>
    <definedName name="RECEBO" localSheetId="4">#REF!</definedName>
    <definedName name="RECEBO" localSheetId="9">#REF!</definedName>
    <definedName name="RECEBO">#REF!</definedName>
    <definedName name="rell">#REF!</definedName>
    <definedName name="RETIROV" localSheetId="0">#REF!</definedName>
    <definedName name="RETIROV" localSheetId="4">#REF!</definedName>
    <definedName name="RETIROV" localSheetId="9">#REF!</definedName>
    <definedName name="RETIROV">#REF!</definedName>
    <definedName name="RETRO" localSheetId="0">#REF!</definedName>
    <definedName name="RETRO" localSheetId="4">#REF!</definedName>
    <definedName name="RETRO" localSheetId="9">#REF!</definedName>
    <definedName name="RETRO">#REF!</definedName>
    <definedName name="rfref">#REF!</definedName>
    <definedName name="RICARDO">#REF!,#REF!,#REF!,#REF!,#REF!,#REF!,#REF!,#REF!,#REF!</definedName>
    <definedName name="S">#REF!</definedName>
    <definedName name="Salarios">#REF!</definedName>
    <definedName name="SARDINELV" localSheetId="0">#REF!</definedName>
    <definedName name="SARDINELV" localSheetId="4">#REF!</definedName>
    <definedName name="SARDINELV" localSheetId="9">#REF!</definedName>
    <definedName name="SARDINELV">#REF!</definedName>
    <definedName name="sbrbasa">[34]mater!$D$29</definedName>
    <definedName name="SDEWR">#REF!</definedName>
    <definedName name="sdf">#REF!</definedName>
    <definedName name="SEPARACIONPLACAS">#REF!</definedName>
    <definedName name="sfnlavplt">[34]mater!$I$122</definedName>
    <definedName name="SHARED_FORMULA_21">#N/A</definedName>
    <definedName name="Slicer_Contact_Type">#N/A</definedName>
    <definedName name="soladov" localSheetId="0">#REF!</definedName>
    <definedName name="soladov" localSheetId="4">#REF!</definedName>
    <definedName name="soladov" localSheetId="9">#REF!</definedName>
    <definedName name="soladov">#REF!</definedName>
    <definedName name="SUBBASE" localSheetId="0">#REF!</definedName>
    <definedName name="SUBBASE" localSheetId="4">#REF!</definedName>
    <definedName name="SUBBASE" localSheetId="9">#REF!</definedName>
    <definedName name="SUBBASE">#REF!</definedName>
    <definedName name="TABLA">[6]INSUMOS!$D$793</definedName>
    <definedName name="tablonx">'[35]BASE DE DATOS'!#REF!</definedName>
    <definedName name="TANQUE" localSheetId="0">#REF!</definedName>
    <definedName name="TANQUE" localSheetId="4">#REF!</definedName>
    <definedName name="TANQUE" localSheetId="9">#REF!</definedName>
    <definedName name="TANQUE">#REF!</definedName>
    <definedName name="TARIFAS">[36]TARIFAS!$A$1:$F$52</definedName>
    <definedName name="tblfrmlt">[34]mater!$D$31</definedName>
    <definedName name="tbpvc4">[34]mater!$D$89</definedName>
    <definedName name="TERMINADORA" localSheetId="0">#REF!</definedName>
    <definedName name="TERMINADORA" localSheetId="4">#REF!</definedName>
    <definedName name="TERMINADORA" localSheetId="9">#REF!</definedName>
    <definedName name="TERMINADORA">#REF!</definedName>
    <definedName name="TEST1" localSheetId="0">#REF!</definedName>
    <definedName name="TEST1" localSheetId="4">#REF!</definedName>
    <definedName name="TEST1" localSheetId="9">#REF!</definedName>
    <definedName name="TEST1">#REF!</definedName>
    <definedName name="TITULOANALISISUNITARIOS">#REF!</definedName>
    <definedName name="TITULOPRESUPUESTO">#REF!</definedName>
    <definedName name="_xlnm.Print_Titles">#N/A</definedName>
    <definedName name="Títulos_a_imprimir_IM">#REF!</definedName>
    <definedName name="TODOANA">#REF!</definedName>
    <definedName name="TODOINSU">#REF!</definedName>
    <definedName name="TODOITEM">#REF!</definedName>
    <definedName name="TOPO" localSheetId="0">#REF!</definedName>
    <definedName name="TOPO" localSheetId="4">#REF!</definedName>
    <definedName name="TOPO" localSheetId="9">#REF!</definedName>
    <definedName name="TOPO">#REF!</definedName>
    <definedName name="TOTAL">#REF!</definedName>
    <definedName name="TOTAL1">#REF!</definedName>
    <definedName name="TRAB">[6]INSUMOS!$D$932</definedName>
    <definedName name="TRANSP">[25]TRANSPORTE!$B$14:$B$65</definedName>
    <definedName name="Transporte">#REF!</definedName>
    <definedName name="Transporte_Macro">#REF!</definedName>
    <definedName name="TRANSPORTES">#REF!</definedName>
    <definedName name="TRANSTOTAL">[25]TRANSPORTE!$B$14:$D$62</definedName>
    <definedName name="TUBO" localSheetId="0">#REF!</definedName>
    <definedName name="TUBO" localSheetId="4">#REF!</definedName>
    <definedName name="TUBO" localSheetId="9">#REF!</definedName>
    <definedName name="TUBO">#REF!</definedName>
    <definedName name="U">#REF!</definedName>
    <definedName name="Ubicación">#REF!</definedName>
    <definedName name="ultima">#REF!</definedName>
    <definedName name="UNDS">[18]UNDS!$A:$B</definedName>
    <definedName name="Unidades">[19]Unidades!$A$1:$A$65536</definedName>
    <definedName name="unidades_24">[15]Listado!$AI$2:$AI$61</definedName>
    <definedName name="unidades_26">[16]Listado!$AI$2:$AI$61</definedName>
    <definedName name="unidades_27">[16]Listado!$AI$2:$AI$61</definedName>
    <definedName name="unidades_5">[16]Listado!$AI$2:$AI$61</definedName>
    <definedName name="unidades_6">[16]Listado!$AI$2:$AI$61</definedName>
    <definedName name="unidades_7">[16]Listado!$AI$2:$AI$61</definedName>
    <definedName name="UNITARIO">#REF!</definedName>
    <definedName name="Unitarios">#REF!</definedName>
    <definedName name="UTIL" localSheetId="0">#REF!</definedName>
    <definedName name="UTIL" localSheetId="4">#REF!</definedName>
    <definedName name="UTIL" localSheetId="9">#REF!</definedName>
    <definedName name="UTIL">#REF!</definedName>
    <definedName name="v">#REF!</definedName>
    <definedName name="velosidadhorizontal">#REF!</definedName>
    <definedName name="Vh">#REF!</definedName>
    <definedName name="VIBRA">[6]INSUMOS!$D$1404</definedName>
    <definedName name="VIBRADOR" localSheetId="0">#REF!</definedName>
    <definedName name="VIBRADOR" localSheetId="4">#REF!</definedName>
    <definedName name="VIBRADOR" localSheetId="9">#REF!</definedName>
    <definedName name="VIBRADOR">#REF!</definedName>
    <definedName name="VIBRO" localSheetId="0">#REF!</definedName>
    <definedName name="VIBRO" localSheetId="4">#REF!</definedName>
    <definedName name="VIBRO" localSheetId="9">#REF!</definedName>
    <definedName name="VIBRO">#REF!</definedName>
    <definedName name="Vo">#REF!</definedName>
    <definedName name="VOLQUETA" localSheetId="0">#REF!</definedName>
    <definedName name="VOLQUETA" localSheetId="4">#REF!</definedName>
    <definedName name="VOLQUETA" localSheetId="9">#REF!</definedName>
    <definedName name="VOLQUETA">#REF!</definedName>
    <definedName name="volumenarena">#REF!</definedName>
    <definedName name="VOLUMENDIARIO">#REF!</definedName>
    <definedName name="Vs">#REF!</definedName>
    <definedName name="VVV">#REF!</definedName>
    <definedName name="VVVV">#REF!</definedName>
    <definedName name="WDBIFG">[1]CRA.MODI!#REF!</definedName>
    <definedName name="WSERWEER">'[37]COSTOS OFICINA'!#REF!</definedName>
    <definedName name="WW">#REF!</definedName>
    <definedName name="XXXXXX">#REF!</definedName>
    <definedName name="YYYY">#REF!</definedName>
    <definedName name="Z" localSheetId="0">[2]Insumos!#REF!</definedName>
    <definedName name="Z" localSheetId="4">[2]Insumos!#REF!</definedName>
    <definedName name="Z" localSheetId="9">[2]Insumos!#REF!</definedName>
    <definedName name="Z">[2]Insumos!#REF!</definedName>
    <definedName name="ZZZZZ">#REF!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8" i="28" l="1"/>
  <c r="I37" i="28"/>
  <c r="I36" i="28"/>
  <c r="L26" i="28"/>
  <c r="D22" i="28"/>
  <c r="B22" i="28"/>
  <c r="A22" i="28"/>
  <c r="D21" i="28"/>
  <c r="B21" i="28"/>
  <c r="A21" i="28"/>
  <c r="D20" i="28"/>
  <c r="B20" i="28"/>
  <c r="A20" i="28"/>
  <c r="B19" i="28"/>
  <c r="D17" i="28"/>
  <c r="B17" i="28"/>
  <c r="A17" i="28"/>
  <c r="D16" i="28"/>
  <c r="B16" i="28"/>
  <c r="A16" i="28"/>
  <c r="D15" i="28"/>
  <c r="B15" i="28"/>
  <c r="A15" i="28"/>
  <c r="B14" i="28"/>
  <c r="A8" i="28"/>
  <c r="E206" i="25"/>
  <c r="E207" i="25"/>
  <c r="E205" i="25"/>
  <c r="A206" i="25"/>
  <c r="A207" i="25"/>
  <c r="A205" i="25"/>
  <c r="E155" i="25"/>
  <c r="E156" i="25"/>
  <c r="E154" i="25"/>
  <c r="A155" i="25"/>
  <c r="A156" i="25"/>
  <c r="A154" i="25"/>
  <c r="E105" i="25"/>
  <c r="E106" i="25"/>
  <c r="E104" i="25"/>
  <c r="A105" i="25"/>
  <c r="A106" i="25"/>
  <c r="A104" i="25"/>
  <c r="E52" i="25"/>
  <c r="E53" i="25"/>
  <c r="E51" i="25"/>
  <c r="A52" i="25"/>
  <c r="A53" i="25"/>
  <c r="A51" i="25"/>
  <c r="E61" i="23"/>
  <c r="E62" i="23"/>
  <c r="E60" i="23"/>
  <c r="I37" i="21"/>
  <c r="I38" i="21"/>
  <c r="I36" i="21"/>
  <c r="E38" i="13"/>
  <c r="E39" i="13"/>
  <c r="E37" i="13"/>
  <c r="B38" i="13"/>
  <c r="B39" i="13"/>
  <c r="B37" i="13"/>
  <c r="E345" i="3"/>
  <c r="E346" i="3"/>
  <c r="E344" i="3"/>
  <c r="E289" i="3"/>
  <c r="E290" i="3"/>
  <c r="E288" i="3"/>
  <c r="E226" i="3"/>
  <c r="E227" i="3"/>
  <c r="E225" i="3"/>
  <c r="E169" i="3"/>
  <c r="E170" i="3"/>
  <c r="E168" i="3"/>
  <c r="E112" i="3"/>
  <c r="E113" i="3"/>
  <c r="E111" i="3"/>
  <c r="E56" i="3"/>
  <c r="E55" i="3"/>
  <c r="E54" i="3"/>
  <c r="E80" i="20"/>
  <c r="E81" i="20"/>
  <c r="E79" i="20"/>
  <c r="A80" i="20"/>
  <c r="A81" i="20"/>
  <c r="A79" i="20"/>
  <c r="K26" i="28" l="1"/>
  <c r="L28" i="28"/>
  <c r="L27" i="28"/>
  <c r="L29" i="28"/>
  <c r="J26" i="28" l="1"/>
  <c r="K27" i="28"/>
  <c r="K28" i="28"/>
  <c r="K29" i="28"/>
  <c r="I26" i="28"/>
  <c r="L30" i="28"/>
  <c r="L31" i="28" s="1"/>
  <c r="K30" i="28" l="1"/>
  <c r="K31" i="28" s="1"/>
  <c r="J29" i="28"/>
  <c r="J28" i="28"/>
  <c r="J27" i="28"/>
  <c r="I28" i="28"/>
  <c r="I29" i="28"/>
  <c r="I27" i="28"/>
  <c r="I30" i="28" s="1"/>
  <c r="I31" i="28"/>
  <c r="J30" i="28" l="1"/>
  <c r="J31" i="28" s="1"/>
  <c r="G132" i="3" l="1"/>
  <c r="G189" i="3"/>
  <c r="D70" i="20"/>
  <c r="C71" i="20" s="1"/>
  <c r="G71" i="20" s="1"/>
  <c r="I71" i="20" s="1"/>
  <c r="D68" i="20"/>
  <c r="G68" i="20" s="1"/>
  <c r="I68" i="20" s="1"/>
  <c r="G257" i="3"/>
  <c r="G258" i="3"/>
  <c r="G259" i="3"/>
  <c r="G260" i="3"/>
  <c r="G261" i="3"/>
  <c r="G249" i="3"/>
  <c r="G246" i="3"/>
  <c r="G247" i="3"/>
  <c r="G248" i="3"/>
  <c r="F254" i="3"/>
  <c r="A8" i="25"/>
  <c r="H37" i="25"/>
  <c r="H33" i="25"/>
  <c r="M26" i="25"/>
  <c r="F28" i="25" s="1"/>
  <c r="G28" i="25" s="1"/>
  <c r="G26" i="25"/>
  <c r="M25" i="25"/>
  <c r="F27" i="25" s="1"/>
  <c r="G27" i="25" s="1"/>
  <c r="M24" i="25"/>
  <c r="F25" i="25" s="1"/>
  <c r="G25" i="25" s="1"/>
  <c r="M21" i="25"/>
  <c r="E21" i="25" s="1"/>
  <c r="G21" i="25" s="1"/>
  <c r="M20" i="25"/>
  <c r="E20" i="25" s="1"/>
  <c r="G20" i="25" s="1"/>
  <c r="H22" i="25" s="1"/>
  <c r="E59" i="20"/>
  <c r="D59" i="20"/>
  <c r="D58" i="20"/>
  <c r="H58" i="20" s="1"/>
  <c r="I58" i="20" s="1"/>
  <c r="E50" i="20"/>
  <c r="D50" i="20"/>
  <c r="E28" i="20"/>
  <c r="E38" i="20" s="1"/>
  <c r="D28" i="20"/>
  <c r="D38" i="20" s="1"/>
  <c r="H19" i="20"/>
  <c r="I19" i="20" s="1"/>
  <c r="B15" i="21"/>
  <c r="A15" i="21"/>
  <c r="D15" i="21"/>
  <c r="G35" i="23"/>
  <c r="I16" i="20"/>
  <c r="A16" i="20"/>
  <c r="H13" i="3"/>
  <c r="B13" i="3"/>
  <c r="A13" i="3"/>
  <c r="A8" i="3"/>
  <c r="H40" i="3"/>
  <c r="E32" i="3"/>
  <c r="G32" i="3" s="1"/>
  <c r="E31" i="3"/>
  <c r="G31" i="3" s="1"/>
  <c r="G25" i="3"/>
  <c r="G24" i="3"/>
  <c r="G23" i="3"/>
  <c r="C69" i="20" l="1"/>
  <c r="G69" i="20" s="1"/>
  <c r="I69" i="20" s="1"/>
  <c r="G70" i="20"/>
  <c r="I70" i="20" s="1"/>
  <c r="H50" i="20"/>
  <c r="I50" i="20" s="1"/>
  <c r="H59" i="20"/>
  <c r="I59" i="20" s="1"/>
  <c r="H38" i="20"/>
  <c r="I38" i="20" s="1"/>
  <c r="H28" i="20"/>
  <c r="I28" i="20" s="1"/>
  <c r="H28" i="3"/>
  <c r="H29" i="25"/>
  <c r="H39" i="25" s="1"/>
  <c r="I21" i="20"/>
  <c r="E15" i="2" s="1"/>
  <c r="E15" i="28" s="1"/>
  <c r="H34" i="3"/>
  <c r="G17" i="3" s="1"/>
  <c r="H20" i="3" s="1"/>
  <c r="H42" i="3" s="1"/>
  <c r="F15" i="2" s="1"/>
  <c r="F15" i="28" s="1"/>
  <c r="G15" i="28" l="1"/>
  <c r="F15" i="21"/>
  <c r="G42" i="25"/>
  <c r="H44" i="25" s="1"/>
  <c r="H46" i="25" s="1"/>
  <c r="G43" i="25"/>
  <c r="G15" i="2"/>
  <c r="E15" i="21"/>
  <c r="G48" i="3"/>
  <c r="G47" i="3"/>
  <c r="G46" i="3"/>
  <c r="G15" i="21" l="1"/>
  <c r="H49" i="3"/>
  <c r="H51" i="3" s="1"/>
  <c r="K15" i="21" l="1"/>
  <c r="J15" i="21"/>
  <c r="I15" i="21"/>
  <c r="A61" i="23"/>
  <c r="A62" i="23"/>
  <c r="A60" i="23"/>
  <c r="I64" i="20" l="1"/>
  <c r="A65" i="20"/>
  <c r="I55" i="20"/>
  <c r="A56" i="20"/>
  <c r="I47" i="20"/>
  <c r="A48" i="20"/>
  <c r="A45" i="20"/>
  <c r="I35" i="20"/>
  <c r="A35" i="20"/>
  <c r="I25" i="20"/>
  <c r="A25" i="20"/>
  <c r="A13" i="20"/>
  <c r="G307" i="3" l="1"/>
  <c r="G314" i="3"/>
  <c r="G250" i="3" l="1"/>
  <c r="G245" i="3"/>
  <c r="E202" i="3" l="1"/>
  <c r="G202" i="3" s="1"/>
  <c r="F195" i="3"/>
  <c r="F138" i="3" l="1"/>
  <c r="A122" i="3" l="1"/>
  <c r="H53" i="23" l="1"/>
  <c r="D22" i="21"/>
  <c r="D21" i="21"/>
  <c r="A22" i="21"/>
  <c r="A21" i="21"/>
  <c r="B21" i="21"/>
  <c r="B22" i="21"/>
  <c r="B20" i="21"/>
  <c r="D17" i="21"/>
  <c r="B17" i="21"/>
  <c r="A17" i="21"/>
  <c r="E121" i="26" l="1"/>
  <c r="G121" i="26" s="1"/>
  <c r="E120" i="26"/>
  <c r="G120" i="26" s="1"/>
  <c r="F76" i="26"/>
  <c r="G76" i="26" s="1"/>
  <c r="F74" i="26"/>
  <c r="G74" i="26" s="1"/>
  <c r="M121" i="26"/>
  <c r="M120" i="26"/>
  <c r="M70" i="26"/>
  <c r="M69" i="26"/>
  <c r="M20" i="26"/>
  <c r="E20" i="26" s="1"/>
  <c r="G20" i="26" s="1"/>
  <c r="M19" i="26"/>
  <c r="E19" i="26" s="1"/>
  <c r="G19" i="26" s="1"/>
  <c r="H21" i="26" s="1"/>
  <c r="E175" i="25"/>
  <c r="M175" i="25"/>
  <c r="M174" i="25"/>
  <c r="E174" i="25" s="1"/>
  <c r="M124" i="25"/>
  <c r="M123" i="25"/>
  <c r="M74" i="25"/>
  <c r="E74" i="25" s="1"/>
  <c r="M73" i="25"/>
  <c r="E73" i="25" s="1"/>
  <c r="F182" i="25"/>
  <c r="F181" i="25"/>
  <c r="F179" i="25"/>
  <c r="M127" i="26"/>
  <c r="F128" i="26" s="1"/>
  <c r="G128" i="26" s="1"/>
  <c r="M126" i="26"/>
  <c r="F127" i="26" s="1"/>
  <c r="G127" i="26" s="1"/>
  <c r="M125" i="26"/>
  <c r="F125" i="26" s="1"/>
  <c r="G125" i="26" s="1"/>
  <c r="M75" i="26"/>
  <c r="M74" i="26"/>
  <c r="M73" i="26"/>
  <c r="M25" i="26"/>
  <c r="F27" i="26" s="1"/>
  <c r="G27" i="26" s="1"/>
  <c r="M24" i="26"/>
  <c r="F26" i="26" s="1"/>
  <c r="G26" i="26" s="1"/>
  <c r="A153" i="26"/>
  <c r="A152" i="26"/>
  <c r="A151" i="26"/>
  <c r="H137" i="26"/>
  <c r="H133" i="26"/>
  <c r="G126" i="26"/>
  <c r="A110" i="26"/>
  <c r="A102" i="26"/>
  <c r="A101" i="26"/>
  <c r="A100" i="26"/>
  <c r="H86" i="26"/>
  <c r="H82" i="26"/>
  <c r="G75" i="26"/>
  <c r="H71" i="26"/>
  <c r="A59" i="26"/>
  <c r="A52" i="26"/>
  <c r="A51" i="26"/>
  <c r="A50" i="26"/>
  <c r="H36" i="26"/>
  <c r="H32" i="26"/>
  <c r="G25" i="26"/>
  <c r="M23" i="26"/>
  <c r="F24" i="26" s="1"/>
  <c r="G24" i="26" s="1"/>
  <c r="A7" i="26"/>
  <c r="M181" i="25"/>
  <c r="M180" i="25"/>
  <c r="M179" i="25"/>
  <c r="M129" i="25"/>
  <c r="M128" i="25"/>
  <c r="F130" i="25" s="1"/>
  <c r="M127" i="25"/>
  <c r="F128" i="25" s="1"/>
  <c r="H122" i="26" l="1"/>
  <c r="H78" i="26"/>
  <c r="H129" i="26"/>
  <c r="H139" i="26" s="1"/>
  <c r="H88" i="26"/>
  <c r="H28" i="26"/>
  <c r="H38" i="26" s="1"/>
  <c r="M77" i="25"/>
  <c r="F78" i="25" s="1"/>
  <c r="G78" i="25" s="1"/>
  <c r="M79" i="25"/>
  <c r="F81" i="25" s="1"/>
  <c r="M78" i="25"/>
  <c r="F80" i="25" s="1"/>
  <c r="G80" i="25" s="1"/>
  <c r="H191" i="25"/>
  <c r="H187" i="25"/>
  <c r="G182" i="25"/>
  <c r="G181" i="25"/>
  <c r="G180" i="25"/>
  <c r="G179" i="25"/>
  <c r="G175" i="25"/>
  <c r="G174" i="25"/>
  <c r="A164" i="25"/>
  <c r="H140" i="25"/>
  <c r="H136" i="25"/>
  <c r="G130" i="25"/>
  <c r="G129" i="25"/>
  <c r="G128" i="25"/>
  <c r="H125" i="25"/>
  <c r="A113" i="25"/>
  <c r="H90" i="25"/>
  <c r="H86" i="25"/>
  <c r="G81" i="25"/>
  <c r="G79" i="25"/>
  <c r="G74" i="25"/>
  <c r="G73" i="25"/>
  <c r="A61" i="25"/>
  <c r="H176" i="25" l="1"/>
  <c r="H75" i="25"/>
  <c r="G143" i="26"/>
  <c r="G142" i="26"/>
  <c r="G41" i="26"/>
  <c r="G42" i="26"/>
  <c r="G92" i="26"/>
  <c r="G91" i="26"/>
  <c r="H183" i="25"/>
  <c r="H193" i="25" s="1"/>
  <c r="G197" i="25" s="1"/>
  <c r="H82" i="25"/>
  <c r="H92" i="25" s="1"/>
  <c r="H132" i="25"/>
  <c r="H142" i="25" s="1"/>
  <c r="H240" i="3"/>
  <c r="B240" i="3"/>
  <c r="A240" i="3"/>
  <c r="H184" i="3"/>
  <c r="B184" i="3"/>
  <c r="A184" i="3"/>
  <c r="H127" i="3"/>
  <c r="B127" i="3"/>
  <c r="A127" i="3"/>
  <c r="H154" i="3"/>
  <c r="E146" i="3"/>
  <c r="G146" i="3" s="1"/>
  <c r="E145" i="3"/>
  <c r="G145" i="3" s="1"/>
  <c r="G141" i="3"/>
  <c r="G140" i="3"/>
  <c r="G139" i="3"/>
  <c r="G138" i="3"/>
  <c r="G137" i="3"/>
  <c r="G313" i="3"/>
  <c r="G315" i="3"/>
  <c r="G316" i="3"/>
  <c r="E320" i="3"/>
  <c r="G320" i="3" s="1"/>
  <c r="E321" i="3"/>
  <c r="G321" i="3" s="1"/>
  <c r="H329" i="3"/>
  <c r="E203" i="3"/>
  <c r="G203" i="3" s="1"/>
  <c r="G194" i="3"/>
  <c r="G195" i="3"/>
  <c r="G196" i="3"/>
  <c r="H211" i="3"/>
  <c r="E265" i="3"/>
  <c r="G265" i="3" s="1"/>
  <c r="E266" i="3"/>
  <c r="G266" i="3" s="1"/>
  <c r="G255" i="3"/>
  <c r="G256" i="3"/>
  <c r="H274" i="3"/>
  <c r="E88" i="3"/>
  <c r="G88" i="3" s="1"/>
  <c r="E89" i="3"/>
  <c r="G89" i="3" s="1"/>
  <c r="G80" i="3"/>
  <c r="G81" i="3"/>
  <c r="G82" i="3"/>
  <c r="H97" i="3"/>
  <c r="H302" i="3"/>
  <c r="B302" i="3"/>
  <c r="A302" i="3"/>
  <c r="H70" i="3"/>
  <c r="B70" i="3"/>
  <c r="A70" i="3"/>
  <c r="A179" i="3"/>
  <c r="D16" i="21"/>
  <c r="A16" i="21"/>
  <c r="B16" i="21"/>
  <c r="B14" i="21"/>
  <c r="A65" i="3"/>
  <c r="D20" i="21"/>
  <c r="A20" i="21"/>
  <c r="B19" i="21"/>
  <c r="A300" i="3"/>
  <c r="A235" i="3"/>
  <c r="B8" i="13"/>
  <c r="A8" i="23"/>
  <c r="A8" i="21"/>
  <c r="A8" i="20"/>
  <c r="F45" i="23"/>
  <c r="F40" i="23"/>
  <c r="F53" i="23"/>
  <c r="E15" i="23"/>
  <c r="B18" i="23" s="1"/>
  <c r="E18" i="23" s="1"/>
  <c r="D46" i="1"/>
  <c r="G33" i="1"/>
  <c r="D21" i="1"/>
  <c r="H19" i="1"/>
  <c r="H27" i="1"/>
  <c r="H21" i="1"/>
  <c r="K20" i="1" s="1"/>
  <c r="D43" i="1"/>
  <c r="K43" i="1" s="1"/>
  <c r="K46" i="1"/>
  <c r="K45" i="1"/>
  <c r="D44" i="1"/>
  <c r="K44" i="1" s="1"/>
  <c r="D42" i="1"/>
  <c r="K42" i="1" s="1"/>
  <c r="G31" i="1"/>
  <c r="K40" i="1"/>
  <c r="D41" i="1"/>
  <c r="K41" i="1"/>
  <c r="D39" i="1"/>
  <c r="K39" i="1" s="1"/>
  <c r="D38" i="1"/>
  <c r="K38" i="1" s="1"/>
  <c r="D36" i="1"/>
  <c r="K36" i="1" s="1"/>
  <c r="D37" i="1"/>
  <c r="K37" i="1" s="1"/>
  <c r="B12" i="1"/>
  <c r="B15" i="1" s="1"/>
  <c r="B17" i="1" s="1"/>
  <c r="B19" i="1" s="1"/>
  <c r="B21" i="1" s="1"/>
  <c r="B23" i="1" s="1"/>
  <c r="B25" i="1" s="1"/>
  <c r="B27" i="1" s="1"/>
  <c r="B29" i="1" s="1"/>
  <c r="B31" i="1" s="1"/>
  <c r="B33" i="1" s="1"/>
  <c r="F29" i="16"/>
  <c r="B29" i="16"/>
  <c r="B58" i="1"/>
  <c r="B36" i="16" s="1"/>
  <c r="A19" i="16"/>
  <c r="D24" i="16"/>
  <c r="D23" i="16"/>
  <c r="B49" i="1"/>
  <c r="B47" i="1"/>
  <c r="B35" i="1"/>
  <c r="K50" i="1"/>
  <c r="K49" i="1"/>
  <c r="K48" i="1"/>
  <c r="K47" i="1"/>
  <c r="D22" i="16"/>
  <c r="E23" i="16"/>
  <c r="E24" i="16"/>
  <c r="D58" i="15"/>
  <c r="D57" i="15"/>
  <c r="D56" i="15"/>
  <c r="E58" i="1"/>
  <c r="F36" i="16" s="1"/>
  <c r="E57" i="1"/>
  <c r="F35" i="16" s="1"/>
  <c r="E56" i="1"/>
  <c r="F34" i="16" s="1"/>
  <c r="B57" i="1"/>
  <c r="B35" i="16" s="1"/>
  <c r="B56" i="1"/>
  <c r="B34" i="16" s="1"/>
  <c r="A57" i="15"/>
  <c r="A56" i="15"/>
  <c r="A58" i="15"/>
  <c r="A6" i="1"/>
  <c r="A7" i="15"/>
  <c r="H15" i="1"/>
  <c r="K14" i="1" s="1"/>
  <c r="E22" i="16"/>
  <c r="F32" i="15"/>
  <c r="E13" i="16"/>
  <c r="D13" i="16"/>
  <c r="K18" i="1"/>
  <c r="D12" i="16"/>
  <c r="E12" i="16"/>
  <c r="K32" i="1"/>
  <c r="K30" i="1"/>
  <c r="H29" i="1"/>
  <c r="K24" i="1"/>
  <c r="K16" i="1"/>
  <c r="D18" i="16"/>
  <c r="G12" i="1"/>
  <c r="K11" i="1"/>
  <c r="G10" i="1"/>
  <c r="K9" i="1" s="1"/>
  <c r="D15" i="16"/>
  <c r="D11" i="16"/>
  <c r="D19" i="16"/>
  <c r="G26" i="15"/>
  <c r="H28" i="15" s="1"/>
  <c r="G25" i="15"/>
  <c r="H40" i="15"/>
  <c r="E32" i="15"/>
  <c r="G32" i="15"/>
  <c r="E31" i="15"/>
  <c r="G31" i="15" s="1"/>
  <c r="H34" i="15" s="1"/>
  <c r="G14" i="15" s="1"/>
  <c r="H20" i="15" s="1"/>
  <c r="H42" i="15" s="1"/>
  <c r="G24" i="15"/>
  <c r="G23" i="15"/>
  <c r="E15" i="16"/>
  <c r="E19" i="16"/>
  <c r="E18" i="16"/>
  <c r="G13" i="13"/>
  <c r="G30" i="13" s="1"/>
  <c r="G32" i="13" s="1"/>
  <c r="G33" i="13" s="1"/>
  <c r="E17" i="16"/>
  <c r="E14" i="16"/>
  <c r="E16" i="16"/>
  <c r="E11" i="16"/>
  <c r="K28" i="1"/>
  <c r="K26" i="1"/>
  <c r="K22" i="1"/>
  <c r="D17" i="16"/>
  <c r="D14" i="16"/>
  <c r="D16" i="16"/>
  <c r="D7" i="16"/>
  <c r="E7" i="16"/>
  <c r="G254" i="3" l="1"/>
  <c r="H262" i="3" s="1"/>
  <c r="K35" i="1"/>
  <c r="G48" i="15"/>
  <c r="G47" i="15"/>
  <c r="G46" i="15"/>
  <c r="H49" i="15" s="1"/>
  <c r="H51" i="15"/>
  <c r="F24" i="16"/>
  <c r="H24" i="16" s="1"/>
  <c r="I74" i="20"/>
  <c r="E22" i="2" s="1"/>
  <c r="E22" i="28" s="1"/>
  <c r="I53" i="20"/>
  <c r="I42" i="20"/>
  <c r="E17" i="2" s="1"/>
  <c r="E17" i="28" s="1"/>
  <c r="I32" i="20"/>
  <c r="E16" i="2" s="1"/>
  <c r="E16" i="28" s="1"/>
  <c r="I62" i="20"/>
  <c r="H144" i="26"/>
  <c r="H146" i="26" s="1"/>
  <c r="H93" i="26"/>
  <c r="H95" i="26" s="1"/>
  <c r="H43" i="26"/>
  <c r="H45" i="26" s="1"/>
  <c r="G196" i="25"/>
  <c r="H198" i="25" s="1"/>
  <c r="H200" i="25" s="1"/>
  <c r="G96" i="25"/>
  <c r="G95" i="25"/>
  <c r="G146" i="25"/>
  <c r="G145" i="25"/>
  <c r="H323" i="3"/>
  <c r="G306" i="3" s="1"/>
  <c r="H309" i="3" s="1"/>
  <c r="H142" i="3"/>
  <c r="H199" i="3"/>
  <c r="F18" i="16"/>
  <c r="H18" i="16" s="1"/>
  <c r="F16" i="16"/>
  <c r="H16" i="16" s="1"/>
  <c r="H25" i="16" s="1"/>
  <c r="F11" i="16"/>
  <c r="G11" i="16" s="1"/>
  <c r="F23" i="16"/>
  <c r="H23" i="16" s="1"/>
  <c r="F15" i="16"/>
  <c r="G15" i="16" s="1"/>
  <c r="F19" i="16"/>
  <c r="H19" i="16" s="1"/>
  <c r="H148" i="3"/>
  <c r="G131" i="3" s="1"/>
  <c r="H134" i="3" s="1"/>
  <c r="H91" i="3"/>
  <c r="G74" i="3" s="1"/>
  <c r="H77" i="3" s="1"/>
  <c r="H268" i="3"/>
  <c r="G244" i="3" s="1"/>
  <c r="H251" i="3" s="1"/>
  <c r="H85" i="3"/>
  <c r="H205" i="3"/>
  <c r="G188" i="3" s="1"/>
  <c r="H191" i="3" s="1"/>
  <c r="F17" i="16"/>
  <c r="H17" i="16" s="1"/>
  <c r="F22" i="16"/>
  <c r="H22" i="16" s="1"/>
  <c r="F13" i="16"/>
  <c r="G13" i="16" s="1"/>
  <c r="F12" i="16"/>
  <c r="G12" i="16" s="1"/>
  <c r="F7" i="16"/>
  <c r="G7" i="16" s="1"/>
  <c r="G25" i="16" s="1"/>
  <c r="F14" i="16"/>
  <c r="G14" i="16" s="1"/>
  <c r="H147" i="25" l="1"/>
  <c r="H149" i="25" s="1"/>
  <c r="E22" i="21"/>
  <c r="E17" i="21"/>
  <c r="E16" i="21"/>
  <c r="E21" i="2"/>
  <c r="E21" i="28" s="1"/>
  <c r="E20" i="2"/>
  <c r="E20" i="28" s="1"/>
  <c r="H97" i="25"/>
  <c r="H99" i="25" s="1"/>
  <c r="D10" i="16"/>
  <c r="H156" i="3"/>
  <c r="F17" i="2" s="1"/>
  <c r="F17" i="28" s="1"/>
  <c r="G17" i="28" s="1"/>
  <c r="H213" i="3"/>
  <c r="F20" i="2" s="1"/>
  <c r="F20" i="28" s="1"/>
  <c r="H276" i="3"/>
  <c r="F21" i="2" s="1"/>
  <c r="F21" i="28" s="1"/>
  <c r="F25" i="16"/>
  <c r="H99" i="3"/>
  <c r="G103" i="3" s="1"/>
  <c r="F8" i="16"/>
  <c r="G312" i="3"/>
  <c r="H317" i="3" s="1"/>
  <c r="H331" i="3" s="1"/>
  <c r="G20" i="28" l="1"/>
  <c r="G21" i="28"/>
  <c r="E21" i="21"/>
  <c r="E20" i="21"/>
  <c r="F20" i="21"/>
  <c r="F17" i="21"/>
  <c r="G17" i="21" s="1"/>
  <c r="I17" i="21" s="1"/>
  <c r="F21" i="21"/>
  <c r="G17" i="2"/>
  <c r="G160" i="3"/>
  <c r="G21" i="2"/>
  <c r="G219" i="3"/>
  <c r="G218" i="3"/>
  <c r="G161" i="3"/>
  <c r="G217" i="3"/>
  <c r="G162" i="3"/>
  <c r="G282" i="3"/>
  <c r="G280" i="3"/>
  <c r="G281" i="3"/>
  <c r="G105" i="3"/>
  <c r="F16" i="2"/>
  <c r="F16" i="28" s="1"/>
  <c r="G16" i="28" s="1"/>
  <c r="G26" i="28" s="1"/>
  <c r="G104" i="3"/>
  <c r="G20" i="2"/>
  <c r="E10" i="16"/>
  <c r="F10" i="16" s="1"/>
  <c r="G337" i="3"/>
  <c r="F22" i="2"/>
  <c r="F22" i="28" s="1"/>
  <c r="G22" i="28" s="1"/>
  <c r="G335" i="3"/>
  <c r="G336" i="3"/>
  <c r="G29" i="28" l="1"/>
  <c r="G27" i="28"/>
  <c r="G28" i="28"/>
  <c r="G21" i="21"/>
  <c r="J21" i="21" s="1"/>
  <c r="G20" i="21"/>
  <c r="F16" i="21"/>
  <c r="G16" i="21" s="1"/>
  <c r="H163" i="3"/>
  <c r="H165" i="3" s="1"/>
  <c r="H283" i="3"/>
  <c r="H285" i="3" s="1"/>
  <c r="H220" i="3"/>
  <c r="H222" i="3" s="1"/>
  <c r="F22" i="21"/>
  <c r="G22" i="2"/>
  <c r="H106" i="3"/>
  <c r="H108" i="3" s="1"/>
  <c r="G16" i="2"/>
  <c r="G18" i="2" s="1"/>
  <c r="G10" i="16"/>
  <c r="F20" i="16"/>
  <c r="F26" i="16" s="1"/>
  <c r="H338" i="3"/>
  <c r="H340" i="3" s="1"/>
  <c r="I20" i="21" l="1"/>
  <c r="J20" i="21"/>
  <c r="G30" i="28"/>
  <c r="G31" i="28" s="1"/>
  <c r="H28" i="28" s="1"/>
  <c r="K21" i="21"/>
  <c r="I16" i="21"/>
  <c r="G22" i="21"/>
  <c r="J22" i="21" s="1"/>
  <c r="J26" i="21" s="1"/>
  <c r="G23" i="2"/>
  <c r="G25" i="2" s="1"/>
  <c r="L26" i="21"/>
  <c r="H29" i="28" l="1"/>
  <c r="H27" i="28"/>
  <c r="H15" i="28"/>
  <c r="H16" i="28"/>
  <c r="H17" i="28"/>
  <c r="H22" i="28"/>
  <c r="H20" i="28"/>
  <c r="H21" i="28"/>
  <c r="G26" i="21"/>
  <c r="G27" i="21" s="1"/>
  <c r="K26" i="21"/>
  <c r="K28" i="21" s="1"/>
  <c r="I26" i="21"/>
  <c r="I29" i="21" s="1"/>
  <c r="L27" i="21"/>
  <c r="L28" i="21"/>
  <c r="L29" i="21"/>
  <c r="H30" i="28" l="1"/>
  <c r="H26" i="28"/>
  <c r="L30" i="21"/>
  <c r="L31" i="21" s="1"/>
  <c r="G26" i="2"/>
  <c r="E25" i="23"/>
  <c r="E26" i="23"/>
  <c r="E27" i="23"/>
  <c r="E28" i="23"/>
  <c r="E31" i="23"/>
  <c r="E32" i="23"/>
  <c r="E33" i="23"/>
  <c r="E30" i="23"/>
  <c r="K29" i="21"/>
  <c r="K27" i="21"/>
  <c r="I27" i="21"/>
  <c r="I28" i="21"/>
  <c r="G29" i="21"/>
  <c r="G28" i="21"/>
  <c r="G28" i="2"/>
  <c r="G27" i="2"/>
  <c r="E54" i="23"/>
  <c r="D39" i="23" s="1"/>
  <c r="D40" i="23" s="1"/>
  <c r="J28" i="21"/>
  <c r="H31" i="28" l="1"/>
  <c r="K30" i="21"/>
  <c r="K31" i="21" s="1"/>
  <c r="F30" i="23"/>
  <c r="F33" i="23"/>
  <c r="F32" i="23"/>
  <c r="F31" i="23"/>
  <c r="F27" i="23"/>
  <c r="F26" i="23"/>
  <c r="F28" i="23"/>
  <c r="F25" i="23"/>
  <c r="E35" i="23"/>
  <c r="I30" i="21"/>
  <c r="I31" i="21" s="1"/>
  <c r="G30" i="21"/>
  <c r="F22" i="23"/>
  <c r="J27" i="21"/>
  <c r="J29" i="21"/>
  <c r="G29" i="2"/>
  <c r="G30" i="2" s="1"/>
  <c r="I30" i="2" s="1"/>
  <c r="D51" i="23"/>
  <c r="D52" i="23"/>
  <c r="F23" i="23"/>
  <c r="F18" i="23"/>
  <c r="F20" i="23"/>
  <c r="D44" i="23"/>
  <c r="D45" i="23" s="1"/>
  <c r="G31" i="21" l="1"/>
  <c r="F35" i="23"/>
  <c r="H35" i="23"/>
  <c r="D50" i="23"/>
  <c r="D53" i="23" s="1"/>
  <c r="E55" i="23" s="1"/>
  <c r="E56" i="23" s="1"/>
  <c r="J30" i="21"/>
  <c r="J31" i="21" s="1"/>
  <c r="H29" i="21" l="1"/>
  <c r="H15" i="21"/>
  <c r="H22" i="21"/>
  <c r="H21" i="21"/>
  <c r="H17" i="21"/>
  <c r="H16" i="21"/>
  <c r="H20" i="21"/>
  <c r="H28" i="21"/>
  <c r="H27" i="21"/>
  <c r="H26" i="21"/>
  <c r="H30" i="21" l="1"/>
  <c r="H31" i="21" s="1"/>
</calcChain>
</file>

<file path=xl/sharedStrings.xml><?xml version="1.0" encoding="utf-8"?>
<sst xmlns="http://schemas.openxmlformats.org/spreadsheetml/2006/main" count="1502" uniqueCount="344">
  <si>
    <t>REPUBLICA DE COLOMBIA</t>
  </si>
  <si>
    <t>DEPARTAMENTO DEL PUTUMAYO</t>
  </si>
  <si>
    <t>MEMORIA DE CANTIDADES</t>
  </si>
  <si>
    <t>ITEM</t>
  </si>
  <si>
    <t xml:space="preserve">Descripción </t>
  </si>
  <si>
    <t>Und</t>
  </si>
  <si>
    <t>L (m)</t>
  </si>
  <si>
    <t>A (m)</t>
  </si>
  <si>
    <t>H(m)</t>
  </si>
  <si>
    <t>Área(m2)</t>
  </si>
  <si>
    <t>Volumen(m3)</t>
  </si>
  <si>
    <t>Kg</t>
  </si>
  <si>
    <t>Unidad</t>
  </si>
  <si>
    <t>Cantidad</t>
  </si>
  <si>
    <t>PRELIMINARES</t>
  </si>
  <si>
    <t>Localización y replanteo</t>
  </si>
  <si>
    <t>m2</t>
  </si>
  <si>
    <t>m3</t>
  </si>
  <si>
    <t>TRANSPORTE</t>
  </si>
  <si>
    <t xml:space="preserve">DESCRIPCION </t>
  </si>
  <si>
    <t>UNIDAD</t>
  </si>
  <si>
    <t>CANTIDAD</t>
  </si>
  <si>
    <t>VR/UNITARIO</t>
  </si>
  <si>
    <t>VR/TOTAL</t>
  </si>
  <si>
    <t>SUBTOTAL</t>
  </si>
  <si>
    <t>TOTAL COSTO DIRECTO OBRA</t>
  </si>
  <si>
    <t>ANALISIS DE PRECIOS UNITARIOS</t>
  </si>
  <si>
    <t>ACTIVIDAD:</t>
  </si>
  <si>
    <t xml:space="preserve">Unidad: </t>
  </si>
  <si>
    <t>I</t>
  </si>
  <si>
    <t>EQUIPO</t>
  </si>
  <si>
    <t>DESCRIPCIÓN</t>
  </si>
  <si>
    <t>Tipo</t>
  </si>
  <si>
    <t>Tarifa/Día</t>
  </si>
  <si>
    <t>Rend</t>
  </si>
  <si>
    <t>V. Unitario.</t>
  </si>
  <si>
    <t xml:space="preserve">        SUBTOTAL.</t>
  </si>
  <si>
    <t>II</t>
  </si>
  <si>
    <t>MATERIALES EN OBRA.</t>
  </si>
  <si>
    <t>Cant.</t>
  </si>
  <si>
    <t>Precio Unit.</t>
  </si>
  <si>
    <t xml:space="preserve"> </t>
  </si>
  <si>
    <t xml:space="preserve">        SUBTOTAL </t>
  </si>
  <si>
    <t>III</t>
  </si>
  <si>
    <t>MANO DE OBRA.</t>
  </si>
  <si>
    <t>CAN</t>
  </si>
  <si>
    <t>Jornal</t>
  </si>
  <si>
    <t>Prestac</t>
  </si>
  <si>
    <t>Jornal Total</t>
  </si>
  <si>
    <t>Rend.</t>
  </si>
  <si>
    <t xml:space="preserve">        SUBTOTAL</t>
  </si>
  <si>
    <t>IV</t>
  </si>
  <si>
    <t>Prec.Unitario</t>
  </si>
  <si>
    <t>Vr. Unitario</t>
  </si>
  <si>
    <t>TOTAL COSTOS DIRECTOS.</t>
  </si>
  <si>
    <t>V</t>
  </si>
  <si>
    <t>COSTOS INDIRECTOS.</t>
  </si>
  <si>
    <t>%</t>
  </si>
  <si>
    <t xml:space="preserve">   COSTO DIRECTO</t>
  </si>
  <si>
    <t xml:space="preserve">    V. UNITARIO</t>
  </si>
  <si>
    <t>ADMINISTRACIÓN</t>
  </si>
  <si>
    <t>IMPREVISTOS</t>
  </si>
  <si>
    <t>UTILIDAD</t>
  </si>
  <si>
    <t>TOTAL COSTOS INDIRECTOS</t>
  </si>
  <si>
    <t>TOTAL PRECIO UNITARIO.</t>
  </si>
  <si>
    <t>MUNICIPIO DE SAN MIGUEL</t>
  </si>
  <si>
    <t>Localizacion y replanteo</t>
  </si>
  <si>
    <t>Herremienta menor</t>
  </si>
  <si>
    <t>Oficial</t>
  </si>
  <si>
    <t>Ayudante</t>
  </si>
  <si>
    <t>SEMANA 1</t>
  </si>
  <si>
    <t>SEMANA 2</t>
  </si>
  <si>
    <t>TOTAL</t>
  </si>
  <si>
    <t>Excavacion manual</t>
  </si>
  <si>
    <t>COSTO TOTAL OBRA</t>
  </si>
  <si>
    <t>ml</t>
  </si>
  <si>
    <t>und</t>
  </si>
  <si>
    <t>FACTOR PRESTACIONAL</t>
  </si>
  <si>
    <t>A.</t>
  </si>
  <si>
    <t>VALOR BASE (Sueldo)</t>
  </si>
  <si>
    <t>B.</t>
  </si>
  <si>
    <t>PRESTACIONES SOCIALES</t>
  </si>
  <si>
    <t>a.</t>
  </si>
  <si>
    <t xml:space="preserve">Cesantías  </t>
  </si>
  <si>
    <t>(A/12)</t>
  </si>
  <si>
    <t>b.</t>
  </si>
  <si>
    <t>Intereses sobre cesantía</t>
  </si>
  <si>
    <t>(a*12%)</t>
  </si>
  <si>
    <t>c.</t>
  </si>
  <si>
    <t>Prima anual</t>
  </si>
  <si>
    <t>d.</t>
  </si>
  <si>
    <t>Caja de Compensación</t>
  </si>
  <si>
    <t>% A</t>
  </si>
  <si>
    <t>e.</t>
  </si>
  <si>
    <t>SENA</t>
  </si>
  <si>
    <t>f.</t>
  </si>
  <si>
    <t>ICBF</t>
  </si>
  <si>
    <t>g.</t>
  </si>
  <si>
    <t>Sistema de seguridad social : Salud</t>
  </si>
  <si>
    <t>h.</t>
  </si>
  <si>
    <t>Sistema de seguridad social : Pensiòn</t>
  </si>
  <si>
    <t>i.</t>
  </si>
  <si>
    <t>ARP personal en obra</t>
  </si>
  <si>
    <t>j.</t>
  </si>
  <si>
    <t>ARP personal en oficina</t>
  </si>
  <si>
    <t>k.</t>
  </si>
  <si>
    <t>Vacaciones</t>
  </si>
  <si>
    <t>(15/360*100)</t>
  </si>
  <si>
    <t>l.</t>
  </si>
  <si>
    <t>Ausencias justificadas</t>
  </si>
  <si>
    <t>(3/360*100)</t>
  </si>
  <si>
    <t>m.</t>
  </si>
  <si>
    <t>Auxilio de transporte personal sueldo  &lt;  $ 923.000</t>
  </si>
  <si>
    <t>n.</t>
  </si>
  <si>
    <t>Indemnizaciones</t>
  </si>
  <si>
    <t>o</t>
  </si>
  <si>
    <t xml:space="preserve">Subsidio familiar </t>
  </si>
  <si>
    <t>p</t>
  </si>
  <si>
    <t xml:space="preserve">Bonoficación rereación </t>
  </si>
  <si>
    <t>C.</t>
  </si>
  <si>
    <t>SUMA (A + B)</t>
  </si>
  <si>
    <t>E.</t>
  </si>
  <si>
    <t xml:space="preserve">FACTOR PRESTACIONAL </t>
  </si>
  <si>
    <t>FACTOR PRESTACIONAL FINAL</t>
  </si>
  <si>
    <t>Seguridad Industrial</t>
  </si>
  <si>
    <t>TOTAL ADMINISTRACION</t>
  </si>
  <si>
    <t>TOTAL UTILIDAD</t>
  </si>
  <si>
    <t>Subbase compactada con material de selección</t>
  </si>
  <si>
    <t>Demolicion placa existente</t>
  </si>
  <si>
    <t>Retiro tuberia existente en mal estado</t>
  </si>
  <si>
    <t>kg</t>
  </si>
  <si>
    <t>Suministro y aplicación de curador tipo antisol para concreto rigido</t>
  </si>
  <si>
    <t>Cemento gris</t>
  </si>
  <si>
    <t>Arena</t>
  </si>
  <si>
    <t>Triturado</t>
  </si>
  <si>
    <t>Agua</t>
  </si>
  <si>
    <t>lt</t>
  </si>
  <si>
    <t>ESTRUCTURA SANITARIA Y DE PAVIMENTO</t>
  </si>
  <si>
    <t>Retiro de material de excavacion y demolicion</t>
  </si>
  <si>
    <t>Instalacion de tuberia 8" (incluye encamado en arena)</t>
  </si>
  <si>
    <t>Relleno con material de sitio seleccionado, compactado</t>
  </si>
  <si>
    <t>Relleno con material grudo de rio</t>
  </si>
  <si>
    <t>Relleno con material de excavación seleccionado, compactado</t>
  </si>
  <si>
    <t>Kit silla Yee 6" a  8"</t>
  </si>
  <si>
    <t>Placa en concreto rigido de 3.8 MPA, e=20 cm incluye juntas de expansion y sellado</t>
  </si>
  <si>
    <t>TOTAL A.I.U</t>
  </si>
  <si>
    <t>ALCANTARILLADO PLUVIAL</t>
  </si>
  <si>
    <t>Limpieza y sondeo de tuberia 8 y 10"</t>
  </si>
  <si>
    <t xml:space="preserve">Limpieza de camras de inspeción </t>
  </si>
  <si>
    <t>Limpieza de sumideros y cajillas (inclulle tuberia sumideros a tubo principal)</t>
  </si>
  <si>
    <t>REHABILITACIÓN DEL SISTEMA DE ALCANTARILLADO SANITARIO Y PLUVIAL - CALLE 5, CARRERA 3, CALLE 4, CALLE 3, CARRERA 2, CARRERA 5 , CARRERA 1ª  CARRERA 6- EN EL CORREGIMIENTO DE PUERTO COLÓN MUNICIPIO DE SAN MIGUEL DEPARTAMENTO DEL PUTUMAYO</t>
  </si>
  <si>
    <t>CRONOGRAMA DE ACTIVIDADES</t>
  </si>
  <si>
    <t>SAN MIGUEL - PUTUMAYO</t>
  </si>
  <si>
    <t>Vo.Bo.</t>
  </si>
  <si>
    <t>ALABORÓ:</t>
  </si>
  <si>
    <t>Relleno con material crudo de rio</t>
  </si>
  <si>
    <t>Calle 5 entre crr 5 a crr 3.</t>
  </si>
  <si>
    <t>Calle 3 entre crr 2 y crr 3</t>
  </si>
  <si>
    <t>Sector la Vega calle 3 entre crr 2 y 3</t>
  </si>
  <si>
    <t>APU-BASICO</t>
  </si>
  <si>
    <t>Instalacion de tuberia 6" (incluye encamado en arena)</t>
  </si>
  <si>
    <t>Kit silla tee 6" a  12"</t>
  </si>
  <si>
    <t>ALCANTARILLADO SANITARIO Y PLUVIAL</t>
  </si>
  <si>
    <t>DESCRIPCION</t>
  </si>
  <si>
    <t xml:space="preserve"> Concreto MR 21 Mpa</t>
  </si>
  <si>
    <t>Placa en concreto rigido de 21 MPA, e=20 cm incluye juntas de expansion y sellado</t>
  </si>
  <si>
    <t>Carrera 3 sector de la entrada hasta estación de policia.</t>
  </si>
  <si>
    <t>Carrera 3 entre calles 5 y 3.</t>
  </si>
  <si>
    <t>Carrera 2 al descole del aserradero</t>
  </si>
  <si>
    <t>Calle 4</t>
  </si>
  <si>
    <t>carrera 2</t>
  </si>
  <si>
    <t>Calle 3 entre crr 2 y crr 3 pluvial</t>
  </si>
  <si>
    <t>Carrera 2 al descole del aserradero pluvial</t>
  </si>
  <si>
    <t>Carrera 3 - calle 3 y calle 4 sumideros</t>
  </si>
  <si>
    <t>Carreras  2,3 Y 4,  Calles 3, 4 Y 5</t>
  </si>
  <si>
    <t>Carrera 2, 3 - calle 3 y 4 tuberia sumideros</t>
  </si>
  <si>
    <t>SECRETARIO DE PLANEACION Y OBRAS PUBLICAS</t>
  </si>
  <si>
    <t>ADMINISTRACION</t>
  </si>
  <si>
    <t>FACTOR PRESTACIONAL PARA PERSONAL PROFESIONAL, ADMINISTRATIVO Y TECNICO</t>
  </si>
  <si>
    <t xml:space="preserve">Observación </t>
  </si>
  <si>
    <t xml:space="preserve">Direccion </t>
  </si>
  <si>
    <t>Cant</t>
  </si>
  <si>
    <t>Largo</t>
  </si>
  <si>
    <t>Ancho</t>
  </si>
  <si>
    <t>Alto</t>
  </si>
  <si>
    <t>Área</t>
  </si>
  <si>
    <t>Volumen</t>
  </si>
  <si>
    <t>Total</t>
  </si>
  <si>
    <t>OBREROS</t>
  </si>
  <si>
    <t>V/UNITARIO</t>
  </si>
  <si>
    <t>V/TOTAL</t>
  </si>
  <si>
    <t>SECRETARIA DE PLANEACIÓN Y OBRA PÚBLICAS</t>
  </si>
  <si>
    <t>CÓDIGO</t>
  </si>
  <si>
    <t>SERIE Y SUBSERIE</t>
  </si>
  <si>
    <t>NIT. 800252922-2</t>
  </si>
  <si>
    <t>Modelo Integrado de Planeación y Gestión</t>
  </si>
  <si>
    <t>VERSIÓN</t>
  </si>
  <si>
    <t>PRESUPUESTO</t>
  </si>
  <si>
    <t>FECHA DEL FORMATO</t>
  </si>
  <si>
    <t>D/M/A</t>
  </si>
  <si>
    <t>DESGLOCE A.I.U</t>
  </si>
  <si>
    <t>SALARIO PERSONAL ADMINISTRATIVO DE OBRA</t>
  </si>
  <si>
    <t>PERSONAL</t>
  </si>
  <si>
    <t xml:space="preserve">SUELDO BASICO </t>
  </si>
  <si>
    <t>SUELDO + PRESTACIONES</t>
  </si>
  <si>
    <t>Residente de Obra</t>
  </si>
  <si>
    <t xml:space="preserve">1. ADMINISTRACION </t>
  </si>
  <si>
    <t>1.1. PERSONAL ADMINISTRATIVO DE OBRA</t>
  </si>
  <si>
    <t>DEDICACION</t>
  </si>
  <si>
    <t>MESES</t>
  </si>
  <si>
    <t>VALOR PARCIAL</t>
  </si>
  <si>
    <t>% SOBRE COSTO DIRECTO</t>
  </si>
  <si>
    <t xml:space="preserve">1.2. COSTOS DEL PROCESO </t>
  </si>
  <si>
    <t>Polizas y legalizacion del contrato</t>
  </si>
  <si>
    <t>1.3. GASTOS DE OBRA</t>
  </si>
  <si>
    <t>2. IMPREVISTOS</t>
  </si>
  <si>
    <t>PORCENTAJE</t>
  </si>
  <si>
    <t>3. UTILIDAD</t>
  </si>
  <si>
    <t>TOTAL COSTO DIRECTO A.I.U</t>
  </si>
  <si>
    <t>RESUMEN</t>
  </si>
  <si>
    <t xml:space="preserve">ADMINISTRACION </t>
  </si>
  <si>
    <t>COSTO DIRECTO</t>
  </si>
  <si>
    <t>SECRETARIA DE PLANEACIÓN Y OBRAS PÚBLICAS</t>
  </si>
  <si>
    <t>CODIGO</t>
  </si>
  <si>
    <t xml:space="preserve">PRESUPUESTO GENERAL </t>
  </si>
  <si>
    <t>ITEM: 1.1</t>
  </si>
  <si>
    <t>TOTAL COSTO INDIRECTO OBRA</t>
  </si>
  <si>
    <t>TOTAL OBRA</t>
  </si>
  <si>
    <t>ARQ. GUILLERMO YAMID VALLEJOS BENAVIDES</t>
  </si>
  <si>
    <t>subtotal</t>
  </si>
  <si>
    <t>M3</t>
  </si>
  <si>
    <t>OFICIAL</t>
  </si>
  <si>
    <t>ITEM: 2,1</t>
  </si>
  <si>
    <t>ITEM: 2,2</t>
  </si>
  <si>
    <t>M2</t>
  </si>
  <si>
    <t>valor maximo de la minima cuantia</t>
  </si>
  <si>
    <t>dife</t>
  </si>
  <si>
    <t>A</t>
  </si>
  <si>
    <t>U</t>
  </si>
  <si>
    <t>total obra</t>
  </si>
  <si>
    <t>tot AIU</t>
  </si>
  <si>
    <t>KG</t>
  </si>
  <si>
    <t>ITEM: 2,3</t>
  </si>
  <si>
    <t>total</t>
  </si>
  <si>
    <t>ING EDISON FIGUEROA ORTIZ</t>
  </si>
  <si>
    <t>MP 54202-356581 NTS</t>
  </si>
  <si>
    <t>APOYO PROFESIONAL SPOPM</t>
  </si>
  <si>
    <t>BASICO I</t>
  </si>
  <si>
    <t xml:space="preserve">CONCRETO 3000 PSI </t>
  </si>
  <si>
    <t>HERRAMIENTA Y EQUIPO</t>
  </si>
  <si>
    <t>Mezcladora</t>
  </si>
  <si>
    <t>Hora</t>
  </si>
  <si>
    <t>Vibrador</t>
  </si>
  <si>
    <t>CEMENTO GRIS TIPO 1</t>
  </si>
  <si>
    <t>AGUA</t>
  </si>
  <si>
    <t>LTS</t>
  </si>
  <si>
    <t>ARENA DE RIO</t>
  </si>
  <si>
    <t>TRITURADO</t>
  </si>
  <si>
    <t>H-H</t>
  </si>
  <si>
    <t>BASICO II</t>
  </si>
  <si>
    <t>MORTERO 1:3</t>
  </si>
  <si>
    <t>BASICO III</t>
  </si>
  <si>
    <t xml:space="preserve">CONCRETO 2500 PSI </t>
  </si>
  <si>
    <t>ITEM: 1.2</t>
  </si>
  <si>
    <t>PESO</t>
  </si>
  <si>
    <t>ARENA</t>
  </si>
  <si>
    <t>CEMENTO</t>
  </si>
  <si>
    <t xml:space="preserve">BASICOS ZONA RURAL </t>
  </si>
  <si>
    <t xml:space="preserve">COSTOS PUESTO EN ZONA RURAL DISPERSA </t>
  </si>
  <si>
    <t>viaje de volqueta 5 M3</t>
  </si>
  <si>
    <t>bulto 50Kg, con transpr</t>
  </si>
  <si>
    <t>viaje de volqueta 6 M3</t>
  </si>
  <si>
    <t>TROMPO</t>
  </si>
  <si>
    <t>capa 2 bultos dia</t>
  </si>
  <si>
    <t>VIBRO</t>
  </si>
  <si>
    <t>alquiler dia</t>
  </si>
  <si>
    <t>ALQUILER EQUIPOS</t>
  </si>
  <si>
    <t>PROF</t>
  </si>
  <si>
    <t xml:space="preserve">BASICOS ZONA URBANO </t>
  </si>
  <si>
    <t>EXCAVACIONES VARIAS EN MATERIAL COMUN EN SECO A MANO</t>
  </si>
  <si>
    <t>RELLENOS PARA ESTRUCTURAS, CON MATERIAL SELECCIONADO PRODUCTO DE LA EXCAVACION</t>
  </si>
  <si>
    <t>agua</t>
  </si>
  <si>
    <t>Material seleccionado para relleno (recebo) puesto en sitio</t>
  </si>
  <si>
    <t>material de base (gradacion 1)</t>
  </si>
  <si>
    <t>vibrador de concreto</t>
  </si>
  <si>
    <t>hr</t>
  </si>
  <si>
    <t>concreto de 3.000 psi</t>
  </si>
  <si>
    <t>curador concreto (antisol rojo base agua)</t>
  </si>
  <si>
    <t>ACERO FY=420MPA</t>
  </si>
  <si>
    <t xml:space="preserve">ALAMBRE DULCE </t>
  </si>
  <si>
    <t>CIZALLA MANUAL</t>
  </si>
  <si>
    <t>hora</t>
  </si>
  <si>
    <t>M</t>
  </si>
  <si>
    <t>ESP</t>
  </si>
  <si>
    <t>KG/M</t>
  </si>
  <si>
    <t>COSTO INDIRECTO (32%)</t>
  </si>
  <si>
    <t>1.3 IMPUESTOS DE OBRA</t>
  </si>
  <si>
    <t>Retefuente</t>
  </si>
  <si>
    <t>Impuesto de Timbre nacional (Decreto 175 de 2025)</t>
  </si>
  <si>
    <t>Servicios (reteica) contratos de obra, y consultorias</t>
  </si>
  <si>
    <t xml:space="preserve">Contribucion ciudadana </t>
  </si>
  <si>
    <t>ESTAMPILLAS</t>
  </si>
  <si>
    <t>Estampilla para el bienestar del adulto mayor</t>
  </si>
  <si>
    <t xml:space="preserve">estampilla procultura </t>
  </si>
  <si>
    <t>estampilla para justicia</t>
  </si>
  <si>
    <t>tasa prodeporte contrato de menor cuantia desde 28 a 280 SLMV</t>
  </si>
  <si>
    <t>Edicion de informes Fotografias</t>
  </si>
  <si>
    <t>LOCALIZACION Y REPLANTEO</t>
  </si>
  <si>
    <t>ITEM: 1.3</t>
  </si>
  <si>
    <t>Tecnico tecnologo o ingeniero</t>
  </si>
  <si>
    <t>CRONOGRAMA Y/O FLUJO DE INVERSION</t>
  </si>
  <si>
    <t>DIAGRAMA DE GANTT</t>
  </si>
  <si>
    <t xml:space="preserve">ADECUACIÓN Y MANTENIMIENTO DE LA RAMPA DE ACCESO SOBRE LA VÍA QUE CONECTA EL PUENTE VEHICULAR UBICADO EN LA VEREDA JORDAN ORTIZ DEL MUNICIPIO DE SAN MIGUEL PUTUMAYO </t>
  </si>
  <si>
    <t>MOVIMIENTO DE TIERRAS Y EXVACACIONES</t>
  </si>
  <si>
    <t>CONCRETOS Y ACEROS</t>
  </si>
  <si>
    <t xml:space="preserve">localizacion y replanteo rampa de acceso </t>
  </si>
  <si>
    <t>AREA</t>
  </si>
  <si>
    <t>Excavacion de material superficial para mejoramiento con subbase y base</t>
  </si>
  <si>
    <t>relleno sobre la rampa</t>
  </si>
  <si>
    <t>Material de base</t>
  </si>
  <si>
    <t>concreto para placa rampa</t>
  </si>
  <si>
    <t>concreto cunetas icluye bordillado</t>
  </si>
  <si>
    <t>SUMINISTRO E INSTALACION DE CONCRETO DE 3.000 PSI PARA ESTRUCTURAS DE PLACA HUELLA (INCLUYE JUNTAS DE EXPANSION, SELLADO Y CURADO)</t>
  </si>
  <si>
    <t xml:space="preserve">Cortadora de concreto </t>
  </si>
  <si>
    <t>aspersor manual</t>
  </si>
  <si>
    <t>compresosr para barrido y soplado</t>
  </si>
  <si>
    <t xml:space="preserve">formaleta metalica para pavimento hidraulico </t>
  </si>
  <si>
    <t>regla vibratoria</t>
  </si>
  <si>
    <t>Barras de transferencia de carga as PRD 60</t>
  </si>
  <si>
    <t>barras de union AS PDR 60</t>
  </si>
  <si>
    <t>Cintilla de poliuretano (juntas)</t>
  </si>
  <si>
    <t xml:space="preserve">M </t>
  </si>
  <si>
    <t>sello de silicona o sellador autonivelante</t>
  </si>
  <si>
    <t>canastilla de soporte para dovelas AS PDR 60</t>
  </si>
  <si>
    <t>ACERO DE REFUERZO PARA CUNETAS Y BORDILLOS.</t>
  </si>
  <si>
    <t>acero de cuneta longitudianles</t>
  </si>
  <si>
    <t>acero de cuneta transversales</t>
  </si>
  <si>
    <t>acero de bordillo longitudianles</t>
  </si>
  <si>
    <t>acero de bordillo transversales</t>
  </si>
  <si>
    <t>SUMINISTRO, INSTALACION Y COMPACTACION DE MATERIAL TIPO BASE.</t>
  </si>
  <si>
    <t>SALTARIAN PESO 70KG_IMPACTO 12KN</t>
  </si>
  <si>
    <t>HR</t>
  </si>
  <si>
    <t>SEMANA 3</t>
  </si>
  <si>
    <t>SEMANA 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</si>
</sst>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8">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 #,##0.00_);_(&quot;$&quot;\ * \(#,##0.00\);_(&quot;$&quot;\ * &quot;-&quot;??_);_(@_)"/>
    <numFmt numFmtId="166" formatCode="_(* #,##0.00_);_(* \(#,##0.00\);_(* &quot;-&quot;??_);_(@_)"/>
    <numFmt numFmtId="167" formatCode="_-* #,##0.00\ &quot;€&quot;_-;\-* #,##0.00\ &quot;€&quot;_-;_-* &quot;-&quot;??\ &quot;€&quot;_-;_-@_-"/>
    <numFmt numFmtId="168" formatCode="_-* #,##0.00\ _€_-;\-* #,##0.00\ _€_-;_-* &quot;-&quot;??\ _€_-;_-@_-"/>
    <numFmt numFmtId="169" formatCode="_(&quot;$&quot;\ * #,##0.000_);_(&quot;$&quot;\ * \(#,##0.000\);_(&quot;$&quot;\ * &quot;-&quot;??_);_(@_)"/>
    <numFmt numFmtId="170" formatCode="_ &quot;$&quot;\ * #,##0.00_ ;_ &quot;$&quot;\ * \-#,##0.00_ ;_ &quot;$&quot;\ * &quot;-&quot;??_ ;_ @_ "/>
    <numFmt numFmtId="171" formatCode="_ &quot;$&quot;\ * #,##0_ ;_ &quot;$&quot;\ * \-#,##0_ ;_ &quot;$&quot;\ * &quot;-&quot;??_ ;_ @_ "/>
    <numFmt numFmtId="172" formatCode="#,##0.0"/>
    <numFmt numFmtId="173" formatCode="_ &quot;$&quot;\ * #,##0_ ;_ &quot;$&quot;\ * \-#,##0_ ;_ &quot;$&quot;\ * &quot;-&quot;_ ;_ @_ "/>
    <numFmt numFmtId="174" formatCode="_(&quot;C$&quot;* #,##0.00_);_(&quot;C$&quot;* \(#,##0.00\);_(&quot;C$&quot;* &quot;-&quot;??_);_(@_)"/>
    <numFmt numFmtId="175" formatCode="0.000"/>
    <numFmt numFmtId="176" formatCode="0.0"/>
    <numFmt numFmtId="177" formatCode="_-[$$-240A]\ * #,##0.00_ ;_-[$$-240A]\ * \-#,##0.00\ ;_-[$$-240A]\ * &quot;-&quot;??_ ;_-@_ "/>
    <numFmt numFmtId="178" formatCode="_(&quot;$&quot;\ * #,##0_);_(&quot;$&quot;\ * \(#,##0\);_(&quot;$&quot;\ * &quot;-&quot;??_);_(@_)"/>
    <numFmt numFmtId="179" formatCode="_-[$$-240A]\ * #,##0_ ;_-[$$-240A]\ * \-#,##0\ ;_-[$$-240A]\ * &quot;-&quot;??_ ;_-@_ "/>
    <numFmt numFmtId="180" formatCode="_-&quot;$&quot;\ * #,##0_-;\-&quot;$&quot;\ * #,##0_-;_-&quot;$&quot;\ * &quot;-&quot;??_-;_-@_-"/>
    <numFmt numFmtId="181" formatCode="0.0%"/>
    <numFmt numFmtId="182" formatCode="_-&quot;$&quot;* #,##0_-;\-&quot;$&quot;* #,##0_-;_-&quot;$&quot;* &quot;-&quot;??_-;_-@_-"/>
    <numFmt numFmtId="183" formatCode="0.000000%"/>
    <numFmt numFmtId="184" formatCode="_-&quot;$&quot;* #,##0.0_-;\-&quot;$&quot;* #,##0.0_-;_-&quot;$&quot;* &quot;-&quot;_-;_-@_-"/>
    <numFmt numFmtId="185" formatCode="#,##0.000"/>
    <numFmt numFmtId="186" formatCode="_-&quot;$&quot;\ * #,##0.0_-;\-&quot;$&quot;\ * #,##0.0_-;_-&quot;$&quot;\ * &quot;-&quot;??_-;_-@_-"/>
    <numFmt numFmtId="187" formatCode="_-&quot;$&quot;* #,##0.00_-;\-&quot;$&quot;* #,##0.00_-;_-&quot;$&quot;* &quot;-&quot;??_-;_-@_-"/>
  </numFmts>
  <fonts count="43"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i/>
      <sz val="12"/>
      <name val="Arial"/>
      <family val="2"/>
    </font>
    <font>
      <b/>
      <i/>
      <sz val="10"/>
      <name val="Arial"/>
      <family val="2"/>
    </font>
    <font>
      <b/>
      <sz val="14"/>
      <name val="Arial"/>
      <family val="2"/>
    </font>
    <font>
      <sz val="12"/>
      <color theme="1"/>
      <name val="Arial"/>
      <family val="2"/>
    </font>
    <font>
      <sz val="11"/>
      <color theme="1"/>
      <name val="Arial"/>
      <family val="2"/>
    </font>
    <font>
      <b/>
      <sz val="12"/>
      <color theme="1"/>
      <name val="Arial"/>
      <family val="2"/>
    </font>
    <font>
      <b/>
      <sz val="10"/>
      <name val="Arial"/>
      <family val="2"/>
    </font>
    <font>
      <b/>
      <sz val="12"/>
      <name val="Arial"/>
      <family val="2"/>
    </font>
    <font>
      <sz val="12"/>
      <name val="Arial"/>
      <family val="2"/>
    </font>
    <font>
      <b/>
      <sz val="11"/>
      <color theme="1"/>
      <name val="Arial"/>
      <family val="2"/>
    </font>
    <font>
      <b/>
      <sz val="11"/>
      <name val="Arial"/>
      <family val="2"/>
    </font>
    <font>
      <sz val="8"/>
      <name val="Arial"/>
      <family val="2"/>
    </font>
    <font>
      <sz val="10"/>
      <name val="Arial"/>
      <family val="2"/>
    </font>
    <font>
      <b/>
      <sz val="10"/>
      <name val="Calibri"/>
      <family val="2"/>
      <scheme val="minor"/>
    </font>
    <font>
      <sz val="10"/>
      <name val="Calibri"/>
      <family val="2"/>
      <scheme val="minor"/>
    </font>
    <font>
      <b/>
      <sz val="10"/>
      <name val="Arial Narrow"/>
      <family val="2"/>
    </font>
    <font>
      <sz val="10"/>
      <name val="Arial Narrow"/>
      <family val="2"/>
    </font>
    <font>
      <sz val="11"/>
      <name val="Calibri"/>
      <family val="2"/>
      <scheme val="minor"/>
    </font>
    <font>
      <sz val="9"/>
      <name val="Arial Narrow"/>
      <family val="2"/>
    </font>
    <font>
      <sz val="11"/>
      <name val="Arial Narrow"/>
      <family val="2"/>
    </font>
    <font>
      <sz val="10"/>
      <color theme="1"/>
      <name val="Arial Narrow"/>
      <family val="2"/>
    </font>
    <font>
      <b/>
      <sz val="10"/>
      <color theme="1"/>
      <name val="Arial Narrow"/>
      <family val="2"/>
    </font>
    <font>
      <b/>
      <sz val="10"/>
      <color rgb="FF000000"/>
      <name val="Arial Narrow"/>
      <family val="2"/>
    </font>
    <font>
      <b/>
      <sz val="11"/>
      <name val="Arial Narrow"/>
      <family val="2"/>
    </font>
    <font>
      <sz val="10"/>
      <color theme="1"/>
      <name val="Calibri"/>
      <family val="2"/>
      <scheme val="minor"/>
    </font>
    <font>
      <sz val="8"/>
      <name val="Calibri"/>
      <family val="2"/>
      <scheme val="minor"/>
    </font>
    <font>
      <sz val="11"/>
      <color rgb="FF000000"/>
      <name val="Calibri"/>
      <family val="2"/>
    </font>
    <font>
      <sz val="10"/>
      <color rgb="FF000000"/>
      <name val="Arial Narrow"/>
      <family val="2"/>
    </font>
    <font>
      <b/>
      <i/>
      <sz val="10"/>
      <name val="Arial Narrow"/>
      <family val="2"/>
    </font>
    <font>
      <sz val="10"/>
      <color rgb="FFFF0000"/>
      <name val="Arial Narrow"/>
      <family val="2"/>
    </font>
    <font>
      <sz val="11"/>
      <color theme="1"/>
      <name val="Arial Narrow"/>
      <family val="2"/>
    </font>
    <font>
      <b/>
      <sz val="8"/>
      <color theme="1"/>
      <name val="Arial Narrow"/>
      <family val="2"/>
    </font>
    <font>
      <sz val="8"/>
      <color theme="1"/>
      <name val="Arial Narrow"/>
      <family val="2"/>
    </font>
    <font>
      <b/>
      <sz val="11"/>
      <color theme="1"/>
      <name val="Arial Narrow"/>
      <family val="2"/>
    </font>
    <font>
      <sz val="11"/>
      <color indexed="8"/>
      <name val="Arial Narrow"/>
      <family val="2"/>
    </font>
    <font>
      <sz val="11"/>
      <color rgb="FFFF0000"/>
      <name val="Arial Narrow"/>
      <family val="2"/>
    </font>
    <font>
      <b/>
      <i/>
      <sz val="11"/>
      <color theme="1"/>
      <name val="Arial Narrow"/>
      <family val="2"/>
    </font>
    <font>
      <b/>
      <sz val="14"/>
      <name val="Arial Narrow"/>
      <family val="2"/>
    </font>
    <font>
      <b/>
      <i/>
      <sz val="11"/>
      <name val="Arial Narrow"/>
      <family val="2"/>
    </font>
  </fonts>
  <fills count="12">
    <fill>
      <patternFill patternType="none"/>
    </fill>
    <fill>
      <patternFill patternType="gray125"/>
    </fill>
    <fill>
      <patternFill patternType="solid">
        <fgColor theme="8" tint="0.59999389629810485"/>
        <bgColor indexed="64"/>
      </patternFill>
    </fill>
    <fill>
      <patternFill patternType="solid">
        <fgColor theme="3"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8" tint="0.39997558519241921"/>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5" tint="0.39997558519241921"/>
        <bgColor indexed="64"/>
      </patternFill>
    </fill>
  </fills>
  <borders count="6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right style="thin">
        <color indexed="64"/>
      </right>
      <top/>
      <bottom/>
      <diagonal/>
    </border>
    <border>
      <left/>
      <right style="thin">
        <color indexed="64"/>
      </right>
      <top style="thin">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diagonal/>
    </border>
  </borders>
  <cellStyleXfs count="28">
    <xf numFmtId="0" fontId="0" fillId="0" borderId="0"/>
    <xf numFmtId="164" fontId="1" fillId="0" borderId="0" applyFont="0" applyFill="0" applyBorder="0" applyAlignment="0" applyProtection="0"/>
    <xf numFmtId="0" fontId="3" fillId="0" borderId="0"/>
    <xf numFmtId="165" fontId="1" fillId="0" borderId="0" applyFont="0" applyFill="0" applyBorder="0" applyAlignment="0" applyProtection="0"/>
    <xf numFmtId="166" fontId="3" fillId="0" borderId="0" applyFont="0" applyFill="0" applyBorder="0" applyAlignment="0" applyProtection="0"/>
    <xf numFmtId="0" fontId="16" fillId="0" borderId="0"/>
    <xf numFmtId="173" fontId="3" fillId="0" borderId="0" applyFont="0" applyFill="0" applyBorder="0" applyAlignment="0" applyProtection="0"/>
    <xf numFmtId="174" fontId="3" fillId="0" borderId="0" applyFont="0" applyFill="0" applyBorder="0" applyAlignment="0" applyProtection="0"/>
    <xf numFmtId="0" fontId="3" fillId="0" borderId="0"/>
    <xf numFmtId="0" fontId="3" fillId="0" borderId="0"/>
    <xf numFmtId="9" fontId="3" fillId="0" borderId="0" applyFont="0" applyFill="0" applyBorder="0" applyAlignment="0" applyProtection="0"/>
    <xf numFmtId="164" fontId="3" fillId="0" borderId="0" applyFont="0" applyFill="0" applyBorder="0" applyAlignment="0" applyProtection="0"/>
    <xf numFmtId="167" fontId="3" fillId="0" borderId="0" applyFont="0" applyFill="0" applyBorder="0" applyAlignment="0" applyProtection="0"/>
    <xf numFmtId="168" fontId="1" fillId="0" borderId="0" applyFont="0" applyFill="0" applyBorder="0" applyAlignment="0" applyProtection="0"/>
    <xf numFmtId="165" fontId="1" fillId="0" borderId="0" applyFont="0" applyFill="0" applyBorder="0" applyAlignment="0" applyProtection="0"/>
    <xf numFmtId="0" fontId="3" fillId="0" borderId="0"/>
    <xf numFmtId="0" fontId="30" fillId="0" borderId="0"/>
    <xf numFmtId="44" fontId="30" fillId="0" borderId="0" applyFont="0" applyFill="0" applyBorder="0" applyAlignment="0" applyProtection="0"/>
    <xf numFmtId="44" fontId="3" fillId="0" borderId="0" applyFont="0" applyFill="0" applyBorder="0" applyAlignment="0" applyProtection="0"/>
    <xf numFmtId="43" fontId="30" fillId="0" borderId="0" applyFont="0" applyFill="0" applyBorder="0" applyAlignment="0" applyProtection="0"/>
    <xf numFmtId="9" fontId="30" fillId="0" borderId="0" applyFont="0" applyFill="0" applyBorder="0" applyAlignment="0" applyProtection="0"/>
    <xf numFmtId="9"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165" fontId="1" fillId="0" borderId="0" applyFont="0" applyFill="0" applyBorder="0" applyAlignment="0" applyProtection="0"/>
    <xf numFmtId="41" fontId="1" fillId="0" borderId="0" applyFont="0" applyFill="0" applyBorder="0" applyAlignment="0" applyProtection="0"/>
    <xf numFmtId="0" fontId="3" fillId="0" borderId="0"/>
  </cellStyleXfs>
  <cellXfs count="901">
    <xf numFmtId="0" fontId="0" fillId="0" borderId="0" xfId="0"/>
    <xf numFmtId="0" fontId="2" fillId="2" borderId="0" xfId="0" applyFont="1" applyFill="1"/>
    <xf numFmtId="0" fontId="0" fillId="3" borderId="0" xfId="0" applyFill="1"/>
    <xf numFmtId="165" fontId="7" fillId="0" borderId="0" xfId="3" applyFont="1" applyFill="1"/>
    <xf numFmtId="0" fontId="8" fillId="0" borderId="0" xfId="0" applyFont="1"/>
    <xf numFmtId="165" fontId="7" fillId="0" borderId="0" xfId="3" applyFont="1"/>
    <xf numFmtId="169" fontId="8" fillId="0" borderId="0" xfId="0" applyNumberFormat="1" applyFont="1"/>
    <xf numFmtId="0" fontId="7" fillId="0" borderId="0" xfId="0" applyFont="1"/>
    <xf numFmtId="165" fontId="8" fillId="0" borderId="0" xfId="0" applyNumberFormat="1" applyFont="1"/>
    <xf numFmtId="0" fontId="13" fillId="0" borderId="0" xfId="0" applyFont="1"/>
    <xf numFmtId="165" fontId="9" fillId="0" borderId="0" xfId="3" applyFont="1"/>
    <xf numFmtId="165" fontId="9" fillId="0" borderId="0" xfId="0" applyNumberFormat="1" applyFont="1"/>
    <xf numFmtId="165" fontId="7" fillId="0" borderId="0" xfId="0" applyNumberFormat="1" applyFont="1"/>
    <xf numFmtId="164" fontId="8" fillId="0" borderId="0" xfId="1" applyFont="1" applyFill="1"/>
    <xf numFmtId="0" fontId="3" fillId="0" borderId="0" xfId="2"/>
    <xf numFmtId="2" fontId="3" fillId="0" borderId="0" xfId="2" applyNumberFormat="1"/>
    <xf numFmtId="0" fontId="3" fillId="0" borderId="0" xfId="2" applyAlignment="1">
      <alignment vertical="center"/>
    </xf>
    <xf numFmtId="0" fontId="21" fillId="0" borderId="0" xfId="0" applyFont="1" applyAlignment="1">
      <alignment vertical="center"/>
    </xf>
    <xf numFmtId="0" fontId="21" fillId="0" borderId="0" xfId="0" applyFont="1" applyAlignment="1">
      <alignment wrapText="1"/>
    </xf>
    <xf numFmtId="0" fontId="21" fillId="0" borderId="0" xfId="0" applyFont="1"/>
    <xf numFmtId="0" fontId="17" fillId="0" borderId="6" xfId="0" applyFont="1" applyBorder="1" applyAlignment="1">
      <alignment vertical="center"/>
    </xf>
    <xf numFmtId="0" fontId="17" fillId="0" borderId="7" xfId="0" applyFont="1" applyBorder="1" applyAlignment="1">
      <alignment wrapText="1"/>
    </xf>
    <xf numFmtId="0" fontId="17" fillId="0" borderId="0" xfId="0" applyFont="1"/>
    <xf numFmtId="0" fontId="18" fillId="0" borderId="4" xfId="0" applyFont="1" applyBorder="1" applyAlignment="1">
      <alignment vertical="center"/>
    </xf>
    <xf numFmtId="0" fontId="18" fillId="0" borderId="0" xfId="0" applyFont="1" applyAlignment="1">
      <alignment wrapText="1"/>
    </xf>
    <xf numFmtId="0" fontId="18" fillId="0" borderId="0" xfId="0" applyFont="1"/>
    <xf numFmtId="0" fontId="17" fillId="0" borderId="0" xfId="0" applyFont="1" applyAlignment="1">
      <alignment wrapText="1"/>
    </xf>
    <xf numFmtId="175" fontId="18" fillId="0" borderId="0" xfId="0" applyNumberFormat="1" applyFont="1"/>
    <xf numFmtId="2" fontId="18" fillId="0" borderId="4" xfId="0" applyNumberFormat="1" applyFont="1" applyBorder="1" applyAlignment="1">
      <alignment vertical="center"/>
    </xf>
    <xf numFmtId="0" fontId="18" fillId="0" borderId="0" xfId="0" applyFont="1" applyAlignment="1">
      <alignment horizontal="left" vertical="center"/>
    </xf>
    <xf numFmtId="4" fontId="18" fillId="0" borderId="0" xfId="0" applyNumberFormat="1" applyFont="1" applyAlignment="1">
      <alignment wrapText="1"/>
    </xf>
    <xf numFmtId="0" fontId="18" fillId="0" borderId="5" xfId="0" applyFont="1" applyBorder="1"/>
    <xf numFmtId="0" fontId="10" fillId="0" borderId="0" xfId="0" applyFont="1"/>
    <xf numFmtId="0" fontId="18" fillId="0" borderId="9" xfId="0" applyFont="1" applyBorder="1" applyAlignment="1">
      <alignment vertical="center"/>
    </xf>
    <xf numFmtId="0" fontId="18" fillId="0" borderId="10" xfId="0" applyFont="1" applyBorder="1"/>
    <xf numFmtId="0" fontId="18" fillId="0" borderId="11" xfId="0" applyFont="1" applyBorder="1"/>
    <xf numFmtId="0" fontId="21" fillId="0" borderId="4" xfId="0" applyFont="1" applyBorder="1" applyAlignment="1">
      <alignment vertical="center"/>
    </xf>
    <xf numFmtId="0" fontId="21" fillId="0" borderId="5" xfId="0" applyFont="1" applyBorder="1"/>
    <xf numFmtId="0" fontId="18" fillId="0" borderId="21" xfId="0" applyFont="1" applyBorder="1" applyAlignment="1">
      <alignment wrapText="1"/>
    </xf>
    <xf numFmtId="0" fontId="18" fillId="0" borderId="21" xfId="0" applyFont="1" applyBorder="1"/>
    <xf numFmtId="175" fontId="18" fillId="0" borderId="21" xfId="0" applyNumberFormat="1" applyFont="1" applyBorder="1"/>
    <xf numFmtId="0" fontId="18" fillId="0" borderId="10" xfId="0" applyFont="1" applyBorder="1" applyAlignment="1">
      <alignment vertical="center"/>
    </xf>
    <xf numFmtId="2" fontId="18" fillId="0" borderId="0" xfId="0" applyNumberFormat="1" applyFont="1" applyAlignment="1">
      <alignment horizontal="center"/>
    </xf>
    <xf numFmtId="2" fontId="17" fillId="0" borderId="5" xfId="0" applyNumberFormat="1" applyFont="1" applyBorder="1" applyAlignment="1">
      <alignment horizontal="center"/>
    </xf>
    <xf numFmtId="2" fontId="18" fillId="0" borderId="0" xfId="13" applyNumberFormat="1" applyFont="1" applyFill="1" applyBorder="1" applyAlignment="1">
      <alignment horizontal="center"/>
    </xf>
    <xf numFmtId="2" fontId="18" fillId="0" borderId="5" xfId="0" applyNumberFormat="1" applyFont="1" applyBorder="1" applyAlignment="1">
      <alignment horizontal="center"/>
    </xf>
    <xf numFmtId="0" fontId="17" fillId="0" borderId="7" xfId="0" applyFont="1" applyBorder="1" applyAlignment="1">
      <alignment horizontal="center"/>
    </xf>
    <xf numFmtId="0" fontId="17" fillId="0" borderId="8" xfId="0" applyFont="1" applyBorder="1" applyAlignment="1">
      <alignment horizontal="center"/>
    </xf>
    <xf numFmtId="0" fontId="17" fillId="5" borderId="0" xfId="0" applyFont="1" applyFill="1" applyAlignment="1">
      <alignment horizontal="left" vertical="center" wrapText="1"/>
    </xf>
    <xf numFmtId="0" fontId="17" fillId="5" borderId="0" xfId="0" applyFont="1" applyFill="1" applyAlignment="1">
      <alignment vertical="center"/>
    </xf>
    <xf numFmtId="0" fontId="17" fillId="5" borderId="5" xfId="0" applyFont="1" applyFill="1" applyBorder="1" applyAlignment="1">
      <alignment vertical="center"/>
    </xf>
    <xf numFmtId="0" fontId="18" fillId="0" borderId="0" xfId="0" applyFont="1" applyAlignment="1">
      <alignment vertical="center" wrapText="1"/>
    </xf>
    <xf numFmtId="0" fontId="18" fillId="0" borderId="0" xfId="0" applyFont="1" applyAlignment="1">
      <alignment vertical="center"/>
    </xf>
    <xf numFmtId="2" fontId="18" fillId="0" borderId="0" xfId="0" applyNumberFormat="1" applyFont="1" applyAlignment="1">
      <alignment horizontal="center" vertical="center"/>
    </xf>
    <xf numFmtId="2" fontId="17" fillId="0" borderId="5" xfId="0" applyNumberFormat="1" applyFont="1" applyBorder="1" applyAlignment="1">
      <alignment horizontal="center" vertical="center"/>
    </xf>
    <xf numFmtId="0" fontId="17" fillId="5" borderId="4" xfId="0" applyFont="1" applyFill="1" applyBorder="1" applyAlignment="1">
      <alignment vertical="center"/>
    </xf>
    <xf numFmtId="0" fontId="20" fillId="4" borderId="0" xfId="0" applyFont="1" applyFill="1" applyAlignment="1">
      <alignment vertical="center"/>
    </xf>
    <xf numFmtId="0" fontId="20" fillId="4" borderId="0" xfId="0" applyFont="1" applyFill="1" applyAlignment="1">
      <alignment horizontal="center" vertical="center"/>
    </xf>
    <xf numFmtId="170" fontId="20" fillId="4" borderId="0" xfId="3" applyNumberFormat="1" applyFont="1" applyFill="1" applyBorder="1" applyAlignment="1">
      <alignment horizontal="center" vertical="center"/>
    </xf>
    <xf numFmtId="170" fontId="20" fillId="4" borderId="0" xfId="3" applyNumberFormat="1" applyFont="1" applyFill="1" applyBorder="1" applyAlignment="1">
      <alignment horizontal="left" vertical="center"/>
    </xf>
    <xf numFmtId="0" fontId="3" fillId="4" borderId="0" xfId="2" applyFill="1"/>
    <xf numFmtId="0" fontId="3" fillId="4" borderId="10" xfId="2" applyFill="1" applyBorder="1"/>
    <xf numFmtId="0" fontId="3" fillId="4" borderId="4" xfId="2" applyFill="1" applyBorder="1"/>
    <xf numFmtId="0" fontId="3" fillId="4" borderId="5" xfId="2" applyFill="1" applyBorder="1"/>
    <xf numFmtId="0" fontId="10" fillId="4" borderId="0" xfId="2" applyFont="1" applyFill="1"/>
    <xf numFmtId="0" fontId="10" fillId="4" borderId="5" xfId="2" applyFont="1" applyFill="1" applyBorder="1"/>
    <xf numFmtId="0" fontId="3" fillId="4" borderId="24" xfId="2" applyFill="1" applyBorder="1"/>
    <xf numFmtId="0" fontId="3" fillId="4" borderId="25" xfId="2" applyFill="1" applyBorder="1"/>
    <xf numFmtId="4" fontId="3" fillId="4" borderId="26" xfId="2" applyNumberFormat="1" applyFill="1" applyBorder="1"/>
    <xf numFmtId="0" fontId="3" fillId="4" borderId="27" xfId="2" applyFill="1" applyBorder="1"/>
    <xf numFmtId="0" fontId="3" fillId="4" borderId="28" xfId="2" applyFill="1" applyBorder="1"/>
    <xf numFmtId="4" fontId="3" fillId="4" borderId="21" xfId="2" applyNumberFormat="1" applyFill="1" applyBorder="1"/>
    <xf numFmtId="0" fontId="3" fillId="4" borderId="21" xfId="2" applyFill="1" applyBorder="1"/>
    <xf numFmtId="0" fontId="3" fillId="4" borderId="20" xfId="2" applyFill="1" applyBorder="1"/>
    <xf numFmtId="0" fontId="3" fillId="4" borderId="29" xfId="2" applyFill="1" applyBorder="1"/>
    <xf numFmtId="0" fontId="10" fillId="4" borderId="18" xfId="2" applyFont="1" applyFill="1" applyBorder="1" applyAlignment="1">
      <alignment horizontal="center"/>
    </xf>
    <xf numFmtId="0" fontId="10" fillId="4" borderId="16" xfId="2" applyFont="1" applyFill="1" applyBorder="1" applyAlignment="1">
      <alignment horizontal="center"/>
    </xf>
    <xf numFmtId="0" fontId="3" fillId="4" borderId="15" xfId="2" applyFill="1" applyBorder="1" applyAlignment="1">
      <alignment horizontal="center"/>
    </xf>
    <xf numFmtId="0" fontId="3" fillId="4" borderId="30" xfId="2" applyFill="1" applyBorder="1" applyAlignment="1">
      <alignment horizontal="center"/>
    </xf>
    <xf numFmtId="0" fontId="3" fillId="4" borderId="31" xfId="2" applyFill="1" applyBorder="1" applyAlignment="1">
      <alignment horizontal="center"/>
    </xf>
    <xf numFmtId="0" fontId="3" fillId="4" borderId="16" xfId="2" applyFill="1" applyBorder="1" applyAlignment="1">
      <alignment horizontal="center"/>
    </xf>
    <xf numFmtId="0" fontId="3" fillId="4" borderId="15" xfId="2" applyFill="1" applyBorder="1"/>
    <xf numFmtId="0" fontId="3" fillId="4" borderId="31" xfId="2" applyFill="1" applyBorder="1"/>
    <xf numFmtId="0" fontId="3" fillId="4" borderId="30" xfId="2" applyFill="1" applyBorder="1"/>
    <xf numFmtId="4" fontId="3" fillId="4" borderId="16" xfId="2" applyNumberFormat="1" applyFill="1" applyBorder="1"/>
    <xf numFmtId="4" fontId="3" fillId="4" borderId="30" xfId="2" applyNumberFormat="1" applyFill="1" applyBorder="1"/>
    <xf numFmtId="4" fontId="3" fillId="4" borderId="5" xfId="2" applyNumberFormat="1" applyFill="1" applyBorder="1"/>
    <xf numFmtId="2" fontId="3" fillId="4" borderId="5" xfId="2" applyNumberFormat="1" applyFill="1" applyBorder="1"/>
    <xf numFmtId="0" fontId="3" fillId="4" borderId="16" xfId="2" applyFill="1" applyBorder="1"/>
    <xf numFmtId="0" fontId="3" fillId="4" borderId="32" xfId="2" applyFill="1" applyBorder="1"/>
    <xf numFmtId="4" fontId="3" fillId="4" borderId="0" xfId="2" applyNumberFormat="1" applyFill="1"/>
    <xf numFmtId="2" fontId="3" fillId="4" borderId="17" xfId="2" applyNumberFormat="1" applyFill="1" applyBorder="1"/>
    <xf numFmtId="0" fontId="10" fillId="4" borderId="15" xfId="2" applyFont="1" applyFill="1" applyBorder="1" applyAlignment="1">
      <alignment horizontal="center"/>
    </xf>
    <xf numFmtId="0" fontId="3" fillId="4" borderId="24" xfId="2" applyFill="1" applyBorder="1" applyAlignment="1">
      <alignment horizontal="center"/>
    </xf>
    <xf numFmtId="4" fontId="3" fillId="4" borderId="16" xfId="2" applyNumberFormat="1" applyFill="1" applyBorder="1" applyAlignment="1">
      <alignment horizontal="center"/>
    </xf>
    <xf numFmtId="2" fontId="3" fillId="4" borderId="30" xfId="2" applyNumberFormat="1" applyFill="1" applyBorder="1"/>
    <xf numFmtId="3" fontId="3" fillId="4" borderId="16" xfId="2" applyNumberFormat="1" applyFill="1" applyBorder="1"/>
    <xf numFmtId="172" fontId="3" fillId="4" borderId="16" xfId="2" applyNumberFormat="1" applyFill="1" applyBorder="1"/>
    <xf numFmtId="164" fontId="3" fillId="4" borderId="16" xfId="1" applyFont="1" applyFill="1" applyBorder="1"/>
    <xf numFmtId="9" fontId="3" fillId="4" borderId="16" xfId="2" applyNumberFormat="1" applyFill="1" applyBorder="1"/>
    <xf numFmtId="176" fontId="3" fillId="4" borderId="16" xfId="2" applyNumberFormat="1" applyFill="1" applyBorder="1"/>
    <xf numFmtId="0" fontId="15" fillId="4" borderId="31" xfId="2" applyFont="1" applyFill="1" applyBorder="1" applyAlignment="1">
      <alignment horizontal="center"/>
    </xf>
    <xf numFmtId="0" fontId="15" fillId="4" borderId="16" xfId="2" applyFont="1" applyFill="1" applyBorder="1" applyAlignment="1">
      <alignment horizontal="center"/>
    </xf>
    <xf numFmtId="4" fontId="10" fillId="4" borderId="0" xfId="2" applyNumberFormat="1" applyFont="1" applyFill="1"/>
    <xf numFmtId="0" fontId="3" fillId="4" borderId="18" xfId="2" applyFill="1" applyBorder="1" applyAlignment="1">
      <alignment horizontal="center"/>
    </xf>
    <xf numFmtId="4" fontId="3" fillId="4" borderId="31" xfId="2" applyNumberFormat="1" applyFill="1" applyBorder="1"/>
    <xf numFmtId="3" fontId="3" fillId="4" borderId="31" xfId="2" applyNumberFormat="1" applyFill="1" applyBorder="1"/>
    <xf numFmtId="4" fontId="3" fillId="4" borderId="10" xfId="2" applyNumberFormat="1" applyFill="1" applyBorder="1"/>
    <xf numFmtId="0" fontId="10" fillId="4" borderId="21" xfId="2" applyFont="1" applyFill="1" applyBorder="1"/>
    <xf numFmtId="4" fontId="10" fillId="4" borderId="21" xfId="2" applyNumberFormat="1" applyFont="1" applyFill="1" applyBorder="1"/>
    <xf numFmtId="4" fontId="3" fillId="4" borderId="4" xfId="2" applyNumberFormat="1" applyFill="1" applyBorder="1"/>
    <xf numFmtId="0" fontId="12" fillId="4" borderId="4" xfId="0" applyFont="1" applyFill="1" applyBorder="1" applyAlignment="1">
      <alignment horizontal="left" vertical="center"/>
    </xf>
    <xf numFmtId="0" fontId="12" fillId="4" borderId="0" xfId="0" applyFont="1" applyFill="1"/>
    <xf numFmtId="0" fontId="12" fillId="4" borderId="4" xfId="0" applyFont="1" applyFill="1" applyBorder="1" applyAlignment="1">
      <alignment vertical="center"/>
    </xf>
    <xf numFmtId="0" fontId="12" fillId="4" borderId="10" xfId="0" applyFont="1" applyFill="1" applyBorder="1"/>
    <xf numFmtId="4" fontId="3" fillId="4" borderId="11" xfId="2" applyNumberFormat="1" applyFill="1" applyBorder="1"/>
    <xf numFmtId="3" fontId="12" fillId="4" borderId="9" xfId="2" applyNumberFormat="1" applyFont="1" applyFill="1" applyBorder="1"/>
    <xf numFmtId="177" fontId="3" fillId="4" borderId="16" xfId="2" applyNumberFormat="1" applyFill="1" applyBorder="1"/>
    <xf numFmtId="0" fontId="17" fillId="4" borderId="18" xfId="0" applyFont="1" applyFill="1" applyBorder="1" applyAlignment="1">
      <alignment horizontal="center" vertical="center"/>
    </xf>
    <xf numFmtId="0" fontId="17" fillId="4" borderId="19" xfId="0" applyFont="1" applyFill="1" applyBorder="1" applyAlignment="1">
      <alignment horizontal="center" vertical="center"/>
    </xf>
    <xf numFmtId="170" fontId="17" fillId="4" borderId="19" xfId="3" applyNumberFormat="1" applyFont="1" applyFill="1" applyBorder="1" applyAlignment="1">
      <alignment horizontal="center" vertical="center"/>
    </xf>
    <xf numFmtId="171" fontId="17" fillId="4" borderId="40" xfId="3" applyNumberFormat="1" applyFont="1" applyFill="1" applyBorder="1" applyAlignment="1">
      <alignment horizontal="center" vertical="center"/>
    </xf>
    <xf numFmtId="0" fontId="17" fillId="4" borderId="12" xfId="0" applyFont="1" applyFill="1" applyBorder="1" applyAlignment="1">
      <alignment horizontal="center" vertical="center"/>
    </xf>
    <xf numFmtId="0" fontId="17" fillId="4" borderId="13" xfId="0" applyFont="1" applyFill="1" applyBorder="1" applyAlignment="1">
      <alignment vertical="center" wrapText="1"/>
    </xf>
    <xf numFmtId="0" fontId="17" fillId="4" borderId="14" xfId="0" applyFont="1" applyFill="1" applyBorder="1" applyAlignment="1">
      <alignment vertical="center" wrapText="1"/>
    </xf>
    <xf numFmtId="0" fontId="18" fillId="4" borderId="15" xfId="0" applyFont="1" applyFill="1" applyBorder="1" applyAlignment="1">
      <alignment horizontal="center" vertical="center"/>
    </xf>
    <xf numFmtId="4" fontId="18" fillId="4" borderId="16" xfId="0" applyNumberFormat="1" applyFont="1" applyFill="1" applyBorder="1" applyAlignment="1">
      <alignment vertical="center"/>
    </xf>
    <xf numFmtId="4" fontId="18" fillId="4" borderId="16" xfId="0" applyNumberFormat="1" applyFont="1" applyFill="1" applyBorder="1" applyAlignment="1">
      <alignment horizontal="center" vertical="center"/>
    </xf>
    <xf numFmtId="2" fontId="18" fillId="4" borderId="16" xfId="0" applyNumberFormat="1" applyFont="1" applyFill="1" applyBorder="1" applyAlignment="1">
      <alignment horizontal="center" vertical="center"/>
    </xf>
    <xf numFmtId="170" fontId="18" fillId="4" borderId="16" xfId="3" applyNumberFormat="1" applyFont="1" applyFill="1" applyBorder="1" applyAlignment="1">
      <alignment horizontal="center" vertical="center"/>
    </xf>
    <xf numFmtId="165" fontId="18" fillId="4" borderId="17" xfId="3" applyFont="1" applyFill="1" applyBorder="1" applyAlignment="1">
      <alignment horizontal="center" vertical="center"/>
    </xf>
    <xf numFmtId="4" fontId="17" fillId="4" borderId="16" xfId="0" applyNumberFormat="1" applyFont="1" applyFill="1" applyBorder="1" applyAlignment="1">
      <alignment vertical="center"/>
    </xf>
    <xf numFmtId="0" fontId="18" fillId="4" borderId="16" xfId="0" applyFont="1" applyFill="1" applyBorder="1" applyAlignment="1">
      <alignment horizontal="center" vertical="center"/>
    </xf>
    <xf numFmtId="170" fontId="17" fillId="4" borderId="17" xfId="3" applyNumberFormat="1" applyFont="1" applyFill="1" applyBorder="1" applyAlignment="1">
      <alignment horizontal="center" vertical="center"/>
    </xf>
    <xf numFmtId="0" fontId="17" fillId="4" borderId="15" xfId="0" applyFont="1" applyFill="1" applyBorder="1" applyAlignment="1">
      <alignment horizontal="center" vertical="center"/>
    </xf>
    <xf numFmtId="171" fontId="18" fillId="4" borderId="17" xfId="3" applyNumberFormat="1" applyFont="1" applyFill="1" applyBorder="1" applyAlignment="1">
      <alignment horizontal="center" vertical="center"/>
    </xf>
    <xf numFmtId="170" fontId="18" fillId="4" borderId="17" xfId="3" applyNumberFormat="1" applyFont="1" applyFill="1" applyBorder="1" applyAlignment="1">
      <alignment horizontal="center" vertical="center"/>
    </xf>
    <xf numFmtId="0" fontId="18" fillId="4" borderId="12" xfId="0" applyFont="1" applyFill="1" applyBorder="1" applyAlignment="1">
      <alignment horizontal="center" vertical="center"/>
    </xf>
    <xf numFmtId="4" fontId="18" fillId="4" borderId="13" xfId="0" applyNumberFormat="1" applyFont="1" applyFill="1" applyBorder="1" applyAlignment="1">
      <alignment vertical="center"/>
    </xf>
    <xf numFmtId="0" fontId="18" fillId="4" borderId="13" xfId="0" applyFont="1" applyFill="1" applyBorder="1" applyAlignment="1">
      <alignment horizontal="center" vertical="center"/>
    </xf>
    <xf numFmtId="2" fontId="18" fillId="4" borderId="13" xfId="0" applyNumberFormat="1" applyFont="1" applyFill="1" applyBorder="1" applyAlignment="1">
      <alignment horizontal="center" vertical="center"/>
    </xf>
    <xf numFmtId="170" fontId="18" fillId="4" borderId="13" xfId="3" applyNumberFormat="1" applyFont="1" applyFill="1" applyBorder="1" applyAlignment="1">
      <alignment horizontal="center" vertical="center"/>
    </xf>
    <xf numFmtId="0" fontId="18" fillId="4" borderId="13" xfId="0" applyFont="1" applyFill="1" applyBorder="1" applyAlignment="1">
      <alignment vertical="center" wrapText="1"/>
    </xf>
    <xf numFmtId="0" fontId="18" fillId="4" borderId="13" xfId="0" applyFont="1" applyFill="1" applyBorder="1" applyAlignment="1">
      <alignment horizontal="center" vertical="center" wrapText="1"/>
    </xf>
    <xf numFmtId="2" fontId="18" fillId="4" borderId="13" xfId="0" applyNumberFormat="1" applyFont="1" applyFill="1" applyBorder="1" applyAlignment="1">
      <alignment horizontal="center" vertical="center" wrapText="1"/>
    </xf>
    <xf numFmtId="164" fontId="18" fillId="4" borderId="13" xfId="1" applyFont="1" applyFill="1" applyBorder="1" applyAlignment="1">
      <alignment vertical="center" wrapText="1"/>
    </xf>
    <xf numFmtId="4" fontId="18" fillId="4" borderId="16" xfId="0" applyNumberFormat="1" applyFont="1" applyFill="1" applyBorder="1" applyAlignment="1">
      <alignment vertical="center" wrapText="1"/>
    </xf>
    <xf numFmtId="2" fontId="18" fillId="4" borderId="15" xfId="0" applyNumberFormat="1" applyFont="1" applyFill="1" applyBorder="1" applyAlignment="1">
      <alignment horizontal="center" vertical="center"/>
    </xf>
    <xf numFmtId="2" fontId="17" fillId="4" borderId="15" xfId="0" applyNumberFormat="1" applyFont="1" applyFill="1" applyBorder="1" applyAlignment="1">
      <alignment horizontal="center" vertical="center"/>
    </xf>
    <xf numFmtId="170" fontId="17" fillId="4" borderId="30" xfId="3" applyNumberFormat="1" applyFont="1" applyFill="1" applyBorder="1" applyAlignment="1">
      <alignment horizontal="center" vertical="center"/>
    </xf>
    <xf numFmtId="0" fontId="18" fillId="4" borderId="34" xfId="0" applyFont="1" applyFill="1" applyBorder="1" applyAlignment="1">
      <alignment horizontal="center" vertical="center"/>
    </xf>
    <xf numFmtId="0" fontId="17" fillId="4" borderId="23" xfId="0" applyFont="1" applyFill="1" applyBorder="1" applyAlignment="1">
      <alignment vertical="center" wrapText="1"/>
    </xf>
    <xf numFmtId="170" fontId="17" fillId="4" borderId="35" xfId="3" applyNumberFormat="1" applyFont="1" applyFill="1" applyBorder="1" applyAlignment="1">
      <alignment horizontal="center" vertical="center"/>
    </xf>
    <xf numFmtId="0" fontId="18" fillId="4" borderId="0" xfId="0" applyFont="1" applyFill="1"/>
    <xf numFmtId="0" fontId="18" fillId="4" borderId="0" xfId="0" applyFont="1" applyFill="1" applyAlignment="1">
      <alignment horizontal="center" vertical="center"/>
    </xf>
    <xf numFmtId="0" fontId="18" fillId="4" borderId="0" xfId="0" applyFont="1" applyFill="1" applyAlignment="1">
      <alignment vertical="center"/>
    </xf>
    <xf numFmtId="170" fontId="18" fillId="4" borderId="0" xfId="3" applyNumberFormat="1" applyFont="1" applyFill="1" applyAlignment="1">
      <alignment horizontal="center" vertical="center"/>
    </xf>
    <xf numFmtId="171" fontId="18" fillId="4" borderId="0" xfId="3" applyNumberFormat="1" applyFont="1" applyFill="1" applyAlignment="1">
      <alignment horizontal="center" vertical="center"/>
    </xf>
    <xf numFmtId="171" fontId="18" fillId="4" borderId="43" xfId="3" applyNumberFormat="1" applyFont="1" applyFill="1" applyBorder="1" applyAlignment="1">
      <alignment horizontal="center" vertical="center"/>
    </xf>
    <xf numFmtId="171" fontId="18" fillId="4" borderId="42" xfId="3" applyNumberFormat="1" applyFont="1" applyFill="1" applyBorder="1" applyAlignment="1">
      <alignment horizontal="center" vertical="center"/>
    </xf>
    <xf numFmtId="171" fontId="18" fillId="4" borderId="31" xfId="3" applyNumberFormat="1" applyFont="1" applyFill="1" applyBorder="1" applyAlignment="1">
      <alignment horizontal="center" vertical="center"/>
    </xf>
    <xf numFmtId="171" fontId="18" fillId="4" borderId="38" xfId="3" applyNumberFormat="1" applyFont="1" applyFill="1" applyBorder="1" applyAlignment="1">
      <alignment horizontal="center" vertical="center"/>
    </xf>
    <xf numFmtId="171" fontId="18" fillId="4" borderId="40" xfId="3" applyNumberFormat="1" applyFont="1" applyFill="1" applyBorder="1" applyAlignment="1">
      <alignment horizontal="center" vertical="center"/>
    </xf>
    <xf numFmtId="171" fontId="17" fillId="4" borderId="6" xfId="3" applyNumberFormat="1" applyFont="1" applyFill="1" applyBorder="1" applyAlignment="1">
      <alignment horizontal="center" vertical="center"/>
    </xf>
    <xf numFmtId="171" fontId="17" fillId="4" borderId="44" xfId="3" applyNumberFormat="1" applyFont="1" applyFill="1" applyBorder="1" applyAlignment="1">
      <alignment horizontal="center" vertical="center"/>
    </xf>
    <xf numFmtId="171" fontId="18" fillId="4" borderId="0" xfId="3" applyNumberFormat="1" applyFont="1" applyFill="1" applyBorder="1" applyAlignment="1">
      <alignment horizontal="center" vertical="center"/>
    </xf>
    <xf numFmtId="170" fontId="18" fillId="4" borderId="0" xfId="3" applyNumberFormat="1" applyFont="1" applyFill="1" applyAlignment="1">
      <alignment horizontal="left" vertical="center"/>
    </xf>
    <xf numFmtId="0" fontId="18" fillId="4" borderId="0" xfId="0" applyFont="1" applyFill="1" applyAlignment="1">
      <alignment horizontal="left" vertical="center"/>
    </xf>
    <xf numFmtId="0" fontId="18" fillId="4" borderId="10" xfId="0" applyFont="1" applyFill="1" applyBorder="1" applyAlignment="1">
      <alignment horizontal="center" vertical="center"/>
    </xf>
    <xf numFmtId="0" fontId="18" fillId="4" borderId="10" xfId="0" applyFont="1" applyFill="1" applyBorder="1" applyAlignment="1">
      <alignment horizontal="left" vertical="center"/>
    </xf>
    <xf numFmtId="170" fontId="18" fillId="4" borderId="10" xfId="3" applyNumberFormat="1" applyFont="1" applyFill="1" applyBorder="1" applyAlignment="1">
      <alignment horizontal="left" vertical="center"/>
    </xf>
    <xf numFmtId="171" fontId="18" fillId="4" borderId="10" xfId="3" applyNumberFormat="1" applyFont="1" applyFill="1" applyBorder="1" applyAlignment="1">
      <alignment horizontal="center" vertical="center"/>
    </xf>
    <xf numFmtId="0" fontId="17" fillId="4" borderId="0" xfId="0" applyFont="1" applyFill="1" applyAlignment="1">
      <alignment horizontal="left" vertical="center"/>
    </xf>
    <xf numFmtId="170" fontId="17" fillId="4" borderId="0" xfId="3" applyNumberFormat="1" applyFont="1" applyFill="1" applyAlignment="1">
      <alignment horizontal="left" vertical="center"/>
    </xf>
    <xf numFmtId="171" fontId="17" fillId="4" borderId="0" xfId="3" applyNumberFormat="1" applyFont="1" applyFill="1" applyAlignment="1">
      <alignment horizontal="center" vertical="center"/>
    </xf>
    <xf numFmtId="4" fontId="22" fillId="4" borderId="16" xfId="0" applyNumberFormat="1" applyFont="1" applyFill="1" applyBorder="1" applyAlignment="1">
      <alignment horizontal="center" vertical="center"/>
    </xf>
    <xf numFmtId="2" fontId="22" fillId="4" borderId="16" xfId="0" applyNumberFormat="1" applyFont="1" applyFill="1" applyBorder="1" applyAlignment="1">
      <alignment horizontal="center" vertical="center"/>
    </xf>
    <xf numFmtId="2" fontId="22" fillId="4" borderId="13" xfId="0" applyNumberFormat="1" applyFont="1" applyFill="1" applyBorder="1" applyAlignment="1">
      <alignment horizontal="center" vertical="center"/>
    </xf>
    <xf numFmtId="2" fontId="22" fillId="4" borderId="13" xfId="0" applyNumberFormat="1" applyFont="1" applyFill="1" applyBorder="1" applyAlignment="1">
      <alignment horizontal="center" vertical="center" wrapText="1"/>
    </xf>
    <xf numFmtId="165" fontId="24" fillId="0" borderId="0" xfId="3" applyFont="1"/>
    <xf numFmtId="0" fontId="24" fillId="0" borderId="0" xfId="0" applyFont="1"/>
    <xf numFmtId="169" fontId="24" fillId="0" borderId="0" xfId="0" applyNumberFormat="1" applyFont="1"/>
    <xf numFmtId="165" fontId="24" fillId="0" borderId="0" xfId="3" applyFont="1" applyFill="1"/>
    <xf numFmtId="171" fontId="19" fillId="0" borderId="0" xfId="3" applyNumberFormat="1" applyFont="1" applyFill="1" applyBorder="1" applyAlignment="1">
      <alignment horizontal="center" vertical="center"/>
    </xf>
    <xf numFmtId="165" fontId="24" fillId="0" borderId="0" xfId="0" applyNumberFormat="1" applyFont="1"/>
    <xf numFmtId="171" fontId="20" fillId="0" borderId="0" xfId="3" applyNumberFormat="1" applyFont="1" applyFill="1" applyAlignment="1">
      <alignment horizontal="center" vertical="center"/>
    </xf>
    <xf numFmtId="170" fontId="20" fillId="0" borderId="0" xfId="3" applyNumberFormat="1" applyFont="1" applyFill="1" applyAlignment="1">
      <alignment horizontal="center" vertical="center"/>
    </xf>
    <xf numFmtId="165" fontId="20" fillId="0" borderId="0" xfId="14" applyFont="1" applyFill="1" applyAlignment="1">
      <alignment horizontal="center" vertical="center"/>
    </xf>
    <xf numFmtId="168" fontId="26" fillId="0" borderId="0" xfId="13" applyFont="1"/>
    <xf numFmtId="170" fontId="20" fillId="4" borderId="0" xfId="3" applyNumberFormat="1" applyFont="1" applyFill="1" applyAlignment="1">
      <alignment horizontal="center" vertical="center"/>
    </xf>
    <xf numFmtId="0" fontId="24" fillId="0" borderId="0" xfId="0" applyFont="1" applyAlignment="1">
      <alignment horizontal="center"/>
    </xf>
    <xf numFmtId="0" fontId="19" fillId="4" borderId="16" xfId="0" applyFont="1" applyFill="1" applyBorder="1" applyAlignment="1">
      <alignment horizontal="center" vertical="center"/>
    </xf>
    <xf numFmtId="170" fontId="19" fillId="4" borderId="16" xfId="3" applyNumberFormat="1" applyFont="1" applyFill="1" applyBorder="1" applyAlignment="1">
      <alignment horizontal="center" vertical="center"/>
    </xf>
    <xf numFmtId="0" fontId="19" fillId="4" borderId="0" xfId="0" applyFont="1" applyFill="1" applyAlignment="1">
      <alignment horizontal="center" vertical="center" wrapText="1"/>
    </xf>
    <xf numFmtId="170" fontId="19" fillId="4" borderId="0" xfId="3" applyNumberFormat="1" applyFont="1" applyFill="1" applyBorder="1" applyAlignment="1">
      <alignment horizontal="center" vertical="center"/>
    </xf>
    <xf numFmtId="0" fontId="23" fillId="4" borderId="16" xfId="2" applyFont="1" applyFill="1" applyBorder="1"/>
    <xf numFmtId="0" fontId="23" fillId="0" borderId="0" xfId="2" applyFont="1"/>
    <xf numFmtId="0" fontId="23" fillId="4" borderId="4" xfId="2" applyFont="1" applyFill="1" applyBorder="1"/>
    <xf numFmtId="0" fontId="23" fillId="4" borderId="0" xfId="2" applyFont="1" applyFill="1"/>
    <xf numFmtId="4" fontId="23" fillId="4" borderId="21" xfId="2" applyNumberFormat="1" applyFont="1" applyFill="1" applyBorder="1"/>
    <xf numFmtId="0" fontId="23" fillId="4" borderId="21" xfId="2" applyFont="1" applyFill="1" applyBorder="1"/>
    <xf numFmtId="0" fontId="23" fillId="4" borderId="20" xfId="2" applyFont="1" applyFill="1" applyBorder="1"/>
    <xf numFmtId="0" fontId="27" fillId="4" borderId="16" xfId="2" applyFont="1" applyFill="1" applyBorder="1" applyAlignment="1">
      <alignment horizontal="center"/>
    </xf>
    <xf numFmtId="4" fontId="23" fillId="4" borderId="16" xfId="2" applyNumberFormat="1" applyFont="1" applyFill="1" applyBorder="1"/>
    <xf numFmtId="4" fontId="23" fillId="4" borderId="0" xfId="2" applyNumberFormat="1" applyFont="1" applyFill="1"/>
    <xf numFmtId="4" fontId="23" fillId="4" borderId="16" xfId="2" applyNumberFormat="1" applyFont="1" applyFill="1" applyBorder="1" applyAlignment="1">
      <alignment horizontal="center"/>
    </xf>
    <xf numFmtId="3" fontId="23" fillId="4" borderId="16" xfId="2" applyNumberFormat="1" applyFont="1" applyFill="1" applyBorder="1"/>
    <xf numFmtId="164" fontId="23" fillId="4" borderId="16" xfId="1" applyFont="1" applyFill="1" applyBorder="1"/>
    <xf numFmtId="9" fontId="23" fillId="4" borderId="16" xfId="2" applyNumberFormat="1" applyFont="1" applyFill="1" applyBorder="1"/>
    <xf numFmtId="1" fontId="23" fillId="4" borderId="16" xfId="2" applyNumberFormat="1" applyFont="1" applyFill="1" applyBorder="1"/>
    <xf numFmtId="172" fontId="23" fillId="4" borderId="16" xfId="2" applyNumberFormat="1" applyFont="1" applyFill="1" applyBorder="1"/>
    <xf numFmtId="0" fontId="27" fillId="4" borderId="0" xfId="2" applyFont="1" applyFill="1"/>
    <xf numFmtId="4" fontId="27" fillId="4" borderId="0" xfId="2" applyNumberFormat="1" applyFont="1" applyFill="1"/>
    <xf numFmtId="3" fontId="23" fillId="4" borderId="0" xfId="2" applyNumberFormat="1" applyFont="1" applyFill="1"/>
    <xf numFmtId="177" fontId="23" fillId="4" borderId="16" xfId="13" applyNumberFormat="1" applyFont="1" applyFill="1" applyBorder="1"/>
    <xf numFmtId="170" fontId="23" fillId="4" borderId="21" xfId="3" applyNumberFormat="1" applyFont="1" applyFill="1" applyBorder="1" applyAlignment="1">
      <alignment horizontal="center" vertical="center"/>
    </xf>
    <xf numFmtId="171" fontId="23" fillId="4" borderId="21" xfId="3" applyNumberFormat="1" applyFont="1" applyFill="1" applyBorder="1" applyAlignment="1">
      <alignment horizontal="center" vertical="center"/>
    </xf>
    <xf numFmtId="2" fontId="23" fillId="4" borderId="16" xfId="2" applyNumberFormat="1" applyFont="1" applyFill="1" applyBorder="1"/>
    <xf numFmtId="2" fontId="23" fillId="4" borderId="0" xfId="2" applyNumberFormat="1" applyFont="1" applyFill="1"/>
    <xf numFmtId="3" fontId="27" fillId="4" borderId="0" xfId="2" applyNumberFormat="1" applyFont="1" applyFill="1"/>
    <xf numFmtId="0" fontId="27" fillId="4" borderId="0" xfId="2" applyFont="1" applyFill="1" applyAlignment="1">
      <alignment horizontal="center"/>
    </xf>
    <xf numFmtId="0" fontId="23" fillId="4" borderId="16" xfId="2" applyFont="1" applyFill="1" applyBorder="1" applyAlignment="1">
      <alignment horizontal="center"/>
    </xf>
    <xf numFmtId="0" fontId="23" fillId="0" borderId="0" xfId="2" applyFont="1" applyAlignment="1">
      <alignment horizontal="left"/>
    </xf>
    <xf numFmtId="0" fontId="27" fillId="0" borderId="0" xfId="2" applyFont="1" applyAlignment="1">
      <alignment wrapText="1"/>
    </xf>
    <xf numFmtId="2" fontId="23" fillId="4" borderId="37" xfId="2" applyNumberFormat="1" applyFont="1" applyFill="1" applyBorder="1"/>
    <xf numFmtId="0" fontId="27" fillId="4" borderId="16" xfId="2" applyFont="1" applyFill="1" applyBorder="1"/>
    <xf numFmtId="0" fontId="23" fillId="4" borderId="16" xfId="2" quotePrefix="1" applyFont="1" applyFill="1" applyBorder="1" applyAlignment="1">
      <alignment horizontal="center"/>
    </xf>
    <xf numFmtId="2" fontId="23" fillId="4" borderId="16" xfId="2" applyNumberFormat="1" applyFont="1" applyFill="1" applyBorder="1" applyAlignment="1">
      <alignment horizontal="center"/>
    </xf>
    <xf numFmtId="2" fontId="23" fillId="4" borderId="16" xfId="8" applyNumberFormat="1" applyFont="1" applyFill="1" applyBorder="1" applyAlignment="1">
      <alignment horizontal="center"/>
    </xf>
    <xf numFmtId="2" fontId="23" fillId="4" borderId="16" xfId="8" applyNumberFormat="1" applyFont="1" applyFill="1" applyBorder="1"/>
    <xf numFmtId="0" fontId="23" fillId="4" borderId="16" xfId="8" quotePrefix="1" applyFont="1" applyFill="1" applyBorder="1" applyAlignment="1">
      <alignment horizontal="center"/>
    </xf>
    <xf numFmtId="0" fontId="23" fillId="4" borderId="0" xfId="2" applyFont="1" applyFill="1" applyAlignment="1">
      <alignment horizontal="right"/>
    </xf>
    <xf numFmtId="2" fontId="27" fillId="4" borderId="19" xfId="2" quotePrefix="1" applyNumberFormat="1" applyFont="1" applyFill="1" applyBorder="1" applyAlignment="1">
      <alignment horizontal="center"/>
    </xf>
    <xf numFmtId="2" fontId="27" fillId="4" borderId="16" xfId="2" applyNumberFormat="1" applyFont="1" applyFill="1" applyBorder="1"/>
    <xf numFmtId="2" fontId="27" fillId="4" borderId="16" xfId="2" applyNumberFormat="1" applyFont="1" applyFill="1" applyBorder="1" applyAlignment="1">
      <alignment horizontal="center"/>
    </xf>
    <xf numFmtId="175" fontId="27" fillId="4" borderId="0" xfId="2" applyNumberFormat="1" applyFont="1" applyFill="1"/>
    <xf numFmtId="0" fontId="27" fillId="4" borderId="0" xfId="0" applyFont="1" applyFill="1" applyAlignment="1">
      <alignment horizontal="left" vertical="center"/>
    </xf>
    <xf numFmtId="0" fontId="27" fillId="0" borderId="0" xfId="2" applyFont="1"/>
    <xf numFmtId="2" fontId="27" fillId="4" borderId="0" xfId="2" applyNumberFormat="1" applyFont="1" applyFill="1"/>
    <xf numFmtId="0" fontId="23" fillId="4" borderId="37" xfId="2" applyFont="1" applyFill="1" applyBorder="1"/>
    <xf numFmtId="4" fontId="23" fillId="4" borderId="37" xfId="2" applyNumberFormat="1" applyFont="1" applyFill="1" applyBorder="1"/>
    <xf numFmtId="4" fontId="23" fillId="4" borderId="22" xfId="2" applyNumberFormat="1" applyFont="1" applyFill="1" applyBorder="1"/>
    <xf numFmtId="0" fontId="23" fillId="4" borderId="47" xfId="2" applyFont="1" applyFill="1" applyBorder="1"/>
    <xf numFmtId="0" fontId="23" fillId="4" borderId="26" xfId="2" applyFont="1" applyFill="1" applyBorder="1"/>
    <xf numFmtId="3" fontId="27" fillId="4" borderId="47" xfId="2" applyNumberFormat="1" applyFont="1" applyFill="1" applyBorder="1"/>
    <xf numFmtId="3" fontId="23" fillId="4" borderId="47" xfId="2" applyNumberFormat="1" applyFont="1" applyFill="1" applyBorder="1"/>
    <xf numFmtId="3" fontId="23" fillId="4" borderId="21" xfId="2" applyNumberFormat="1" applyFont="1" applyFill="1" applyBorder="1"/>
    <xf numFmtId="178" fontId="24" fillId="0" borderId="0" xfId="3" applyNumberFormat="1" applyFont="1"/>
    <xf numFmtId="0" fontId="3" fillId="0" borderId="0" xfId="0" applyFont="1"/>
    <xf numFmtId="0" fontId="28" fillId="0" borderId="0" xfId="0" applyFont="1"/>
    <xf numFmtId="168" fontId="3" fillId="0" borderId="0" xfId="13" applyFont="1" applyFill="1" applyAlignment="1" applyProtection="1"/>
    <xf numFmtId="4" fontId="10" fillId="0" borderId="49" xfId="0" applyNumberFormat="1" applyFont="1" applyBorder="1"/>
    <xf numFmtId="0" fontId="10" fillId="0" borderId="2" xfId="0" applyFont="1" applyBorder="1"/>
    <xf numFmtId="0" fontId="3" fillId="0" borderId="2" xfId="0" applyFont="1" applyBorder="1"/>
    <xf numFmtId="168" fontId="10" fillId="0" borderId="3" xfId="13" applyFont="1" applyFill="1" applyBorder="1" applyAlignment="1" applyProtection="1"/>
    <xf numFmtId="0" fontId="10" fillId="0" borderId="16" xfId="0" applyFont="1" applyBorder="1" applyAlignment="1">
      <alignment horizontal="center"/>
    </xf>
    <xf numFmtId="168" fontId="10" fillId="0" borderId="16" xfId="13" applyFont="1" applyFill="1" applyBorder="1" applyAlignment="1" applyProtection="1">
      <alignment horizontal="center"/>
    </xf>
    <xf numFmtId="4" fontId="3" fillId="0" borderId="19" xfId="0" applyNumberFormat="1" applyFont="1" applyBorder="1"/>
    <xf numFmtId="4" fontId="3" fillId="0" borderId="16" xfId="0" applyNumberFormat="1" applyFont="1" applyBorder="1"/>
    <xf numFmtId="0" fontId="3" fillId="0" borderId="16" xfId="0" applyFont="1" applyBorder="1"/>
    <xf numFmtId="2" fontId="3" fillId="0" borderId="16" xfId="0" applyNumberFormat="1" applyFont="1" applyBorder="1"/>
    <xf numFmtId="168" fontId="3" fillId="0" borderId="16" xfId="13" applyFont="1" applyFill="1" applyBorder="1" applyAlignment="1" applyProtection="1">
      <alignment horizontal="right"/>
    </xf>
    <xf numFmtId="0" fontId="3" fillId="0" borderId="48" xfId="0" applyFont="1" applyBorder="1"/>
    <xf numFmtId="168" fontId="3" fillId="0" borderId="16" xfId="13" applyFont="1" applyFill="1" applyBorder="1" applyAlignment="1" applyProtection="1"/>
    <xf numFmtId="0" fontId="10" fillId="0" borderId="53" xfId="0" applyFont="1" applyBorder="1"/>
    <xf numFmtId="0" fontId="10" fillId="0" borderId="54" xfId="0" applyFont="1" applyBorder="1"/>
    <xf numFmtId="168" fontId="10" fillId="0" borderId="55" xfId="13" applyFont="1" applyFill="1" applyBorder="1" applyAlignment="1" applyProtection="1"/>
    <xf numFmtId="4" fontId="10" fillId="0" borderId="6" xfId="0" applyNumberFormat="1" applyFont="1" applyBorder="1"/>
    <xf numFmtId="0" fontId="10" fillId="0" borderId="49" xfId="0" applyFont="1" applyBorder="1" applyAlignment="1">
      <alignment horizontal="center"/>
    </xf>
    <xf numFmtId="0" fontId="3" fillId="0" borderId="4" xfId="0" applyFont="1" applyBorder="1"/>
    <xf numFmtId="4" fontId="27" fillId="4" borderId="47" xfId="2" applyNumberFormat="1" applyFont="1" applyFill="1" applyBorder="1" applyAlignment="1">
      <alignment horizontal="center" vertical="center" wrapText="1"/>
    </xf>
    <xf numFmtId="4" fontId="27" fillId="4" borderId="0" xfId="2" applyNumberFormat="1" applyFont="1" applyFill="1" applyAlignment="1">
      <alignment horizontal="center" vertical="center" wrapText="1"/>
    </xf>
    <xf numFmtId="0" fontId="25" fillId="0" borderId="16" xfId="0" applyFont="1" applyBorder="1" applyAlignment="1">
      <alignment horizontal="center"/>
    </xf>
    <xf numFmtId="4" fontId="3" fillId="0" borderId="6" xfId="0" applyNumberFormat="1" applyFont="1" applyBorder="1" applyAlignment="1">
      <alignment horizontal="center" vertical="center" wrapText="1"/>
    </xf>
    <xf numFmtId="0" fontId="3" fillId="0" borderId="7" xfId="0" applyFont="1" applyBorder="1" applyAlignment="1">
      <alignment horizontal="center" vertical="center" wrapText="1"/>
    </xf>
    <xf numFmtId="0" fontId="25" fillId="0" borderId="16" xfId="16" applyFont="1" applyBorder="1" applyAlignment="1">
      <alignment horizontal="center" vertical="center"/>
    </xf>
    <xf numFmtId="0" fontId="31" fillId="0" borderId="0" xfId="16" applyFont="1"/>
    <xf numFmtId="14" fontId="25" fillId="0" borderId="16" xfId="16" applyNumberFormat="1" applyFont="1" applyBorder="1" applyAlignment="1">
      <alignment horizontal="center" vertical="center"/>
    </xf>
    <xf numFmtId="0" fontId="24" fillId="0" borderId="0" xfId="16" applyFont="1" applyAlignment="1">
      <alignment vertical="center"/>
    </xf>
    <xf numFmtId="0" fontId="25" fillId="0" borderId="0" xfId="16" applyFont="1" applyAlignment="1">
      <alignment vertical="center"/>
    </xf>
    <xf numFmtId="0" fontId="24" fillId="0" borderId="0" xfId="16" applyFont="1" applyAlignment="1">
      <alignment horizontal="center" wrapText="1"/>
    </xf>
    <xf numFmtId="0" fontId="25" fillId="0" borderId="16" xfId="16" applyFont="1" applyBorder="1" applyAlignment="1">
      <alignment vertical="center"/>
    </xf>
    <xf numFmtId="0" fontId="25" fillId="0" borderId="16" xfId="16" applyFont="1" applyBorder="1" applyAlignment="1">
      <alignment horizontal="left" vertical="center"/>
    </xf>
    <xf numFmtId="10" fontId="31" fillId="0" borderId="0" xfId="16" applyNumberFormat="1" applyFont="1"/>
    <xf numFmtId="44" fontId="24" fillId="0" borderId="16" xfId="17" applyFont="1" applyBorder="1" applyAlignment="1">
      <alignment vertical="center"/>
    </xf>
    <xf numFmtId="0" fontId="25" fillId="0" borderId="16" xfId="16" applyFont="1" applyBorder="1" applyAlignment="1">
      <alignment horizontal="center" vertical="center" wrapText="1"/>
    </xf>
    <xf numFmtId="0" fontId="24" fillId="0" borderId="16" xfId="16" applyFont="1" applyBorder="1"/>
    <xf numFmtId="178" fontId="24" fillId="0" borderId="16" xfId="18" applyNumberFormat="1" applyFont="1" applyBorder="1"/>
    <xf numFmtId="9" fontId="24" fillId="0" borderId="16" xfId="16" applyNumberFormat="1" applyFont="1" applyBorder="1" applyAlignment="1">
      <alignment horizontal="center"/>
    </xf>
    <xf numFmtId="0" fontId="24" fillId="0" borderId="16" xfId="16" applyFont="1" applyBorder="1" applyAlignment="1">
      <alignment horizontal="center"/>
    </xf>
    <xf numFmtId="179" fontId="24" fillId="0" borderId="16" xfId="16" applyNumberFormat="1" applyFont="1" applyBorder="1"/>
    <xf numFmtId="0" fontId="25" fillId="0" borderId="16" xfId="16" applyFont="1" applyBorder="1" applyAlignment="1">
      <alignment vertical="center" wrapText="1"/>
    </xf>
    <xf numFmtId="10" fontId="24" fillId="0" borderId="16" xfId="16" applyNumberFormat="1" applyFont="1" applyBorder="1" applyAlignment="1">
      <alignment vertical="center" wrapText="1"/>
    </xf>
    <xf numFmtId="181" fontId="31" fillId="0" borderId="0" xfId="16" applyNumberFormat="1" applyFont="1"/>
    <xf numFmtId="10" fontId="24" fillId="0" borderId="16" xfId="16" applyNumberFormat="1" applyFont="1" applyBorder="1" applyAlignment="1">
      <alignment vertical="center"/>
    </xf>
    <xf numFmtId="179" fontId="24" fillId="0" borderId="16" xfId="16" applyNumberFormat="1" applyFont="1" applyBorder="1" applyAlignment="1">
      <alignment vertical="center"/>
    </xf>
    <xf numFmtId="181" fontId="24" fillId="0" borderId="16" xfId="16" applyNumberFormat="1" applyFont="1" applyBorder="1" applyAlignment="1">
      <alignment vertical="center"/>
    </xf>
    <xf numFmtId="0" fontId="25" fillId="0" borderId="0" xfId="16" applyFont="1" applyAlignment="1">
      <alignment horizontal="right"/>
    </xf>
    <xf numFmtId="182" fontId="25" fillId="0" borderId="0" xfId="17" applyNumberFormat="1" applyFont="1" applyFill="1" applyBorder="1" applyAlignment="1"/>
    <xf numFmtId="183" fontId="25" fillId="0" borderId="0" xfId="16" applyNumberFormat="1" applyFont="1"/>
    <xf numFmtId="9" fontId="25" fillId="7" borderId="16" xfId="16" applyNumberFormat="1" applyFont="1" applyFill="1" applyBorder="1" applyAlignment="1">
      <alignment horizontal="center"/>
    </xf>
    <xf numFmtId="179" fontId="25" fillId="0" borderId="0" xfId="16" applyNumberFormat="1" applyFont="1" applyAlignment="1">
      <alignment horizontal="center"/>
    </xf>
    <xf numFmtId="9" fontId="25" fillId="0" borderId="0" xfId="16" applyNumberFormat="1" applyFont="1" applyAlignment="1">
      <alignment horizontal="center"/>
    </xf>
    <xf numFmtId="9" fontId="24" fillId="0" borderId="16" xfId="20" applyFont="1" applyBorder="1" applyAlignment="1">
      <alignment horizontal="center"/>
    </xf>
    <xf numFmtId="0" fontId="24" fillId="0" borderId="0" xfId="16" applyFont="1"/>
    <xf numFmtId="0" fontId="24" fillId="0" borderId="21" xfId="16" applyFont="1" applyBorder="1"/>
    <xf numFmtId="0" fontId="25" fillId="0" borderId="16" xfId="0" applyFont="1" applyBorder="1" applyAlignment="1">
      <alignment horizontal="center" vertical="center"/>
    </xf>
    <xf numFmtId="0" fontId="24" fillId="0" borderId="16" xfId="0" applyFont="1" applyBorder="1" applyAlignment="1">
      <alignment horizontal="center" vertical="center"/>
    </xf>
    <xf numFmtId="3" fontId="25" fillId="0" borderId="16" xfId="0" applyNumberFormat="1" applyFont="1" applyBorder="1" applyAlignment="1">
      <alignment horizontal="center" vertical="center" wrapText="1"/>
    </xf>
    <xf numFmtId="14" fontId="25" fillId="0" borderId="16" xfId="0" applyNumberFormat="1" applyFont="1" applyBorder="1" applyAlignment="1">
      <alignment horizontal="center" vertical="center"/>
    </xf>
    <xf numFmtId="0" fontId="25" fillId="0" borderId="0" xfId="0" applyFont="1"/>
    <xf numFmtId="0" fontId="25" fillId="0" borderId="0" xfId="0" applyFont="1" applyAlignment="1">
      <alignment horizontal="center"/>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4" fontId="25" fillId="0" borderId="16" xfId="0" applyNumberFormat="1" applyFont="1" applyBorder="1" applyAlignment="1">
      <alignment vertical="center" wrapText="1"/>
    </xf>
    <xf numFmtId="0" fontId="25" fillId="0" borderId="30" xfId="0" applyFont="1" applyBorder="1" applyAlignment="1">
      <alignment wrapText="1"/>
    </xf>
    <xf numFmtId="4" fontId="25" fillId="0" borderId="20" xfId="0" applyNumberFormat="1" applyFont="1" applyBorder="1" applyAlignment="1">
      <alignment vertical="center"/>
    </xf>
    <xf numFmtId="4" fontId="25" fillId="0" borderId="26" xfId="0" applyNumberFormat="1" applyFont="1" applyBorder="1" applyAlignment="1">
      <alignment vertical="center"/>
    </xf>
    <xf numFmtId="4" fontId="25" fillId="0" borderId="30" xfId="0" applyNumberFormat="1" applyFont="1" applyBorder="1" applyAlignment="1">
      <alignment vertical="center"/>
    </xf>
    <xf numFmtId="4" fontId="25" fillId="0" borderId="16" xfId="0" applyNumberFormat="1" applyFont="1" applyBorder="1" applyAlignment="1">
      <alignment vertical="center"/>
    </xf>
    <xf numFmtId="10" fontId="24" fillId="0" borderId="16" xfId="16" applyNumberFormat="1" applyFont="1" applyBorder="1" applyAlignment="1">
      <alignment horizontal="right" vertical="center"/>
    </xf>
    <xf numFmtId="168" fontId="10" fillId="0" borderId="0" xfId="13" applyFont="1" applyFill="1" applyBorder="1" applyAlignment="1" applyProtection="1"/>
    <xf numFmtId="9" fontId="20" fillId="4" borderId="16" xfId="0" applyNumberFormat="1" applyFont="1" applyFill="1" applyBorder="1" applyAlignment="1">
      <alignment horizontal="right" vertical="center"/>
    </xf>
    <xf numFmtId="0" fontId="19" fillId="0" borderId="15" xfId="0" applyFont="1" applyBorder="1" applyAlignment="1">
      <alignment horizontal="center"/>
    </xf>
    <xf numFmtId="0" fontId="20" fillId="0" borderId="0" xfId="0" applyFont="1"/>
    <xf numFmtId="0" fontId="20" fillId="0" borderId="0" xfId="0" applyFont="1" applyAlignment="1">
      <alignment horizontal="center"/>
    </xf>
    <xf numFmtId="168" fontId="19" fillId="0" borderId="0" xfId="13" applyFont="1" applyFill="1"/>
    <xf numFmtId="9" fontId="19" fillId="0" borderId="0" xfId="10" applyFont="1" applyFill="1"/>
    <xf numFmtId="0" fontId="20" fillId="0" borderId="21" xfId="0" applyFont="1" applyBorder="1"/>
    <xf numFmtId="0" fontId="19" fillId="0" borderId="0" xfId="5" applyFont="1"/>
    <xf numFmtId="0" fontId="20" fillId="0" borderId="0" xfId="5" applyFont="1"/>
    <xf numFmtId="0" fontId="20" fillId="0" borderId="16" xfId="0" applyFont="1" applyBorder="1" applyAlignment="1">
      <alignment horizontal="center"/>
    </xf>
    <xf numFmtId="10" fontId="20" fillId="0" borderId="30" xfId="10" applyNumberFormat="1" applyFont="1" applyFill="1" applyBorder="1" applyAlignment="1">
      <alignment horizontal="right" vertical="center"/>
    </xf>
    <xf numFmtId="0" fontId="20" fillId="0" borderId="19" xfId="0" applyFont="1" applyBorder="1" applyAlignment="1">
      <alignment horizontal="center"/>
    </xf>
    <xf numFmtId="168" fontId="20" fillId="0" borderId="19" xfId="13" applyFont="1" applyFill="1" applyBorder="1" applyAlignment="1">
      <alignment horizontal="center"/>
    </xf>
    <xf numFmtId="178" fontId="20" fillId="0" borderId="16" xfId="14" applyNumberFormat="1" applyFont="1" applyFill="1" applyBorder="1"/>
    <xf numFmtId="178" fontId="20" fillId="0" borderId="19" xfId="14" applyNumberFormat="1" applyFont="1" applyFill="1" applyBorder="1"/>
    <xf numFmtId="176" fontId="27" fillId="8" borderId="34" xfId="2" applyNumberFormat="1" applyFont="1" applyFill="1" applyBorder="1"/>
    <xf numFmtId="0" fontId="27" fillId="8" borderId="23" xfId="2" applyFont="1" applyFill="1" applyBorder="1"/>
    <xf numFmtId="168" fontId="10" fillId="0" borderId="17" xfId="13" applyFont="1" applyFill="1" applyBorder="1" applyAlignment="1" applyProtection="1">
      <alignment horizontal="center"/>
    </xf>
    <xf numFmtId="168" fontId="3" fillId="0" borderId="17" xfId="13" applyFont="1" applyFill="1" applyBorder="1" applyAlignment="1" applyProtection="1"/>
    <xf numFmtId="4" fontId="3" fillId="0" borderId="16" xfId="0" applyNumberFormat="1" applyFont="1" applyBorder="1" applyAlignment="1">
      <alignment wrapText="1"/>
    </xf>
    <xf numFmtId="178" fontId="33" fillId="0" borderId="0" xfId="3" applyNumberFormat="1" applyFont="1"/>
    <xf numFmtId="165" fontId="33" fillId="0" borderId="0" xfId="3" applyFont="1"/>
    <xf numFmtId="171" fontId="33" fillId="0" borderId="0" xfId="3" applyNumberFormat="1" applyFont="1" applyFill="1" applyAlignment="1">
      <alignment horizontal="center" vertical="center"/>
    </xf>
    <xf numFmtId="0" fontId="19" fillId="8" borderId="15" xfId="0" applyFont="1" applyFill="1" applyBorder="1" applyAlignment="1">
      <alignment horizontal="center"/>
    </xf>
    <xf numFmtId="0" fontId="19" fillId="8" borderId="16" xfId="0" applyFont="1" applyFill="1" applyBorder="1" applyAlignment="1">
      <alignment horizontal="center"/>
    </xf>
    <xf numFmtId="178" fontId="31" fillId="0" borderId="0" xfId="14" applyNumberFormat="1" applyFont="1"/>
    <xf numFmtId="178" fontId="31" fillId="0" borderId="0" xfId="16" applyNumberFormat="1" applyFont="1"/>
    <xf numFmtId="165" fontId="23" fillId="4" borderId="16" xfId="14" applyFont="1" applyFill="1" applyBorder="1"/>
    <xf numFmtId="165" fontId="23" fillId="4" borderId="37" xfId="14" applyFont="1" applyFill="1" applyBorder="1"/>
    <xf numFmtId="0" fontId="20" fillId="0" borderId="18" xfId="0" applyFont="1" applyBorder="1" applyAlignment="1">
      <alignment horizontal="center"/>
    </xf>
    <xf numFmtId="4" fontId="20" fillId="0" borderId="4" xfId="0" applyNumberFormat="1" applyFont="1" applyBorder="1" applyAlignment="1">
      <alignment horizontal="center" vertical="center" wrapText="1"/>
    </xf>
    <xf numFmtId="168" fontId="10" fillId="0" borderId="16" xfId="13" applyFont="1" applyFill="1" applyBorder="1" applyAlignment="1" applyProtection="1"/>
    <xf numFmtId="182" fontId="25" fillId="0" borderId="0" xfId="0" applyNumberFormat="1" applyFont="1"/>
    <xf numFmtId="165" fontId="25" fillId="0" borderId="0" xfId="14" applyFont="1" applyBorder="1"/>
    <xf numFmtId="0" fontId="20" fillId="0" borderId="0" xfId="0" applyFont="1" applyAlignment="1">
      <alignment horizontal="center" vertical="center" wrapText="1"/>
    </xf>
    <xf numFmtId="170" fontId="20" fillId="0" borderId="16" xfId="3" applyNumberFormat="1" applyFont="1" applyFill="1" applyBorder="1" applyAlignment="1">
      <alignment horizontal="center" vertical="center"/>
    </xf>
    <xf numFmtId="0" fontId="35" fillId="0" borderId="16" xfId="0" applyFont="1" applyBorder="1" applyAlignment="1">
      <alignment horizontal="center" vertical="center"/>
    </xf>
    <xf numFmtId="14" fontId="35" fillId="0" borderId="16" xfId="0" applyNumberFormat="1" applyFont="1" applyBorder="1" applyAlignment="1">
      <alignment horizontal="center" vertical="center"/>
    </xf>
    <xf numFmtId="0" fontId="34" fillId="0" borderId="0" xfId="0" applyFont="1"/>
    <xf numFmtId="0" fontId="23" fillId="4" borderId="47" xfId="2" applyFont="1" applyFill="1" applyBorder="1" applyAlignment="1">
      <alignment horizontal="center" wrapText="1"/>
    </xf>
    <xf numFmtId="0" fontId="23" fillId="4" borderId="0" xfId="2" applyFont="1" applyFill="1" applyAlignment="1">
      <alignment horizontal="center" wrapText="1"/>
    </xf>
    <xf numFmtId="0" fontId="23" fillId="4" borderId="37" xfId="2" applyFont="1" applyFill="1" applyBorder="1" applyAlignment="1">
      <alignment horizontal="center" wrapText="1"/>
    </xf>
    <xf numFmtId="0" fontId="27" fillId="4" borderId="19" xfId="2" applyFont="1" applyFill="1" applyBorder="1" applyAlignment="1">
      <alignment horizontal="center"/>
    </xf>
    <xf numFmtId="0" fontId="23" fillId="4" borderId="19" xfId="2" applyFont="1" applyFill="1" applyBorder="1"/>
    <xf numFmtId="0" fontId="23" fillId="4" borderId="19" xfId="2" applyFont="1" applyFill="1" applyBorder="1" applyAlignment="1">
      <alignment horizontal="center" vertical="center"/>
    </xf>
    <xf numFmtId="4" fontId="23" fillId="4" borderId="19" xfId="2" applyNumberFormat="1" applyFont="1" applyFill="1" applyBorder="1" applyAlignment="1">
      <alignment vertical="center"/>
    </xf>
    <xf numFmtId="0" fontId="23" fillId="4" borderId="16" xfId="2" applyFont="1" applyFill="1" applyBorder="1" applyAlignment="1">
      <alignment horizontal="center" vertical="center"/>
    </xf>
    <xf numFmtId="4" fontId="23" fillId="4" borderId="16" xfId="2" applyNumberFormat="1" applyFont="1" applyFill="1" applyBorder="1" applyAlignment="1">
      <alignment vertical="center"/>
    </xf>
    <xf numFmtId="184" fontId="23" fillId="4" borderId="37" xfId="22" applyNumberFormat="1" applyFont="1" applyFill="1" applyBorder="1"/>
    <xf numFmtId="2" fontId="23" fillId="0" borderId="30" xfId="2" applyNumberFormat="1" applyFont="1" applyBorder="1"/>
    <xf numFmtId="3" fontId="23" fillId="0" borderId="16" xfId="2" applyNumberFormat="1" applyFont="1" applyBorder="1"/>
    <xf numFmtId="4" fontId="23" fillId="0" borderId="16" xfId="2" applyNumberFormat="1" applyFont="1" applyBorder="1"/>
    <xf numFmtId="0" fontId="23" fillId="0" borderId="16" xfId="2" applyFont="1" applyBorder="1"/>
    <xf numFmtId="164" fontId="23" fillId="4" borderId="37" xfId="22" applyNumberFormat="1" applyFont="1" applyFill="1" applyBorder="1"/>
    <xf numFmtId="42" fontId="23" fillId="4" borderId="16" xfId="22" applyFont="1" applyFill="1" applyBorder="1" applyAlignment="1">
      <alignment horizontal="center"/>
    </xf>
    <xf numFmtId="185" fontId="23" fillId="4" borderId="16" xfId="2" applyNumberFormat="1" applyFont="1" applyFill="1" applyBorder="1" applyAlignment="1">
      <alignment horizontal="center"/>
    </xf>
    <xf numFmtId="179" fontId="23" fillId="4" borderId="16" xfId="23" applyNumberFormat="1" applyFont="1" applyFill="1" applyBorder="1"/>
    <xf numFmtId="177" fontId="23" fillId="4" borderId="37" xfId="23" applyNumberFormat="1" applyFont="1" applyFill="1" applyBorder="1"/>
    <xf numFmtId="4" fontId="23" fillId="4" borderId="16" xfId="22" applyNumberFormat="1" applyFont="1" applyFill="1" applyBorder="1"/>
    <xf numFmtId="164" fontId="23" fillId="4" borderId="16" xfId="22" applyNumberFormat="1" applyFont="1" applyFill="1" applyBorder="1"/>
    <xf numFmtId="4" fontId="27" fillId="4" borderId="25" xfId="2" applyNumberFormat="1" applyFont="1" applyFill="1" applyBorder="1"/>
    <xf numFmtId="180" fontId="23" fillId="0" borderId="16" xfId="24" applyNumberFormat="1" applyFont="1" applyBorder="1"/>
    <xf numFmtId="170" fontId="23" fillId="4" borderId="21" xfId="25" applyNumberFormat="1" applyFont="1" applyFill="1" applyBorder="1" applyAlignment="1">
      <alignment horizontal="center" vertical="center"/>
    </xf>
    <xf numFmtId="0" fontId="34" fillId="0" borderId="47" xfId="0" applyFont="1" applyBorder="1" applyAlignment="1">
      <alignment horizontal="center" vertical="center"/>
    </xf>
    <xf numFmtId="0" fontId="34" fillId="0" borderId="0" xfId="0" applyFont="1" applyAlignment="1">
      <alignment horizontal="center" vertical="center"/>
    </xf>
    <xf numFmtId="0" fontId="37" fillId="0" borderId="0" xfId="0" applyFont="1" applyAlignment="1">
      <alignment horizontal="center" vertical="center"/>
    </xf>
    <xf numFmtId="0" fontId="23" fillId="4" borderId="0" xfId="2" applyFont="1" applyFill="1" applyAlignment="1">
      <alignment vertical="center"/>
    </xf>
    <xf numFmtId="0" fontId="23" fillId="4" borderId="37" xfId="2" applyFont="1" applyFill="1" applyBorder="1" applyAlignment="1">
      <alignment vertical="center"/>
    </xf>
    <xf numFmtId="177" fontId="23" fillId="4" borderId="0" xfId="23" applyNumberFormat="1" applyFont="1" applyFill="1" applyBorder="1"/>
    <xf numFmtId="3" fontId="23" fillId="4" borderId="25" xfId="2" applyNumberFormat="1" applyFont="1" applyFill="1" applyBorder="1"/>
    <xf numFmtId="2" fontId="23" fillId="4" borderId="16" xfId="2" applyNumberFormat="1" applyFont="1" applyFill="1" applyBorder="1" applyAlignment="1">
      <alignment horizontal="center" vertical="center"/>
    </xf>
    <xf numFmtId="4" fontId="23" fillId="4" borderId="16" xfId="2" applyNumberFormat="1" applyFont="1" applyFill="1" applyBorder="1" applyAlignment="1">
      <alignment horizontal="center" vertical="center"/>
    </xf>
    <xf numFmtId="44" fontId="23" fillId="4" borderId="16" xfId="24" applyFont="1" applyFill="1" applyBorder="1" applyAlignment="1">
      <alignment vertical="center"/>
    </xf>
    <xf numFmtId="44" fontId="23" fillId="4" borderId="16" xfId="24" applyFont="1" applyFill="1" applyBorder="1" applyAlignment="1">
      <alignment horizontal="center"/>
    </xf>
    <xf numFmtId="44" fontId="23" fillId="4" borderId="16" xfId="24" applyFont="1" applyFill="1" applyBorder="1"/>
    <xf numFmtId="0" fontId="34" fillId="0" borderId="16" xfId="0" applyFont="1" applyBorder="1" applyAlignment="1">
      <alignment horizontal="center" vertical="center" wrapText="1"/>
    </xf>
    <xf numFmtId="176" fontId="23" fillId="4" borderId="16" xfId="2" applyNumberFormat="1" applyFont="1" applyFill="1" applyBorder="1"/>
    <xf numFmtId="0" fontId="23" fillId="4" borderId="16" xfId="2" applyFont="1" applyFill="1" applyBorder="1" applyAlignment="1">
      <alignment vertical="center" wrapText="1"/>
    </xf>
    <xf numFmtId="2" fontId="19" fillId="0" borderId="0" xfId="0" applyNumberFormat="1" applyFont="1" applyAlignment="1">
      <alignment horizontal="center" vertical="center" wrapText="1"/>
    </xf>
    <xf numFmtId="165" fontId="20" fillId="0" borderId="16" xfId="14" applyFont="1" applyBorder="1" applyAlignment="1">
      <alignment horizontal="center"/>
    </xf>
    <xf numFmtId="186" fontId="33" fillId="0" borderId="0" xfId="16" applyNumberFormat="1" applyFont="1"/>
    <xf numFmtId="165" fontId="31" fillId="0" borderId="0" xfId="14" applyFont="1"/>
    <xf numFmtId="187" fontId="25" fillId="7" borderId="16" xfId="17" applyNumberFormat="1" applyFont="1" applyFill="1" applyBorder="1" applyAlignment="1">
      <alignment horizontal="left"/>
    </xf>
    <xf numFmtId="177" fontId="24" fillId="0" borderId="16" xfId="16" applyNumberFormat="1" applyFont="1" applyBorder="1"/>
    <xf numFmtId="177" fontId="25" fillId="0" borderId="16" xfId="16" applyNumberFormat="1" applyFont="1" applyBorder="1" applyAlignment="1">
      <alignment vertical="center" wrapText="1"/>
    </xf>
    <xf numFmtId="177" fontId="24" fillId="0" borderId="16" xfId="17" applyNumberFormat="1" applyFont="1" applyBorder="1" applyAlignment="1">
      <alignment vertical="center" wrapText="1"/>
    </xf>
    <xf numFmtId="177" fontId="24" fillId="0" borderId="16" xfId="19" applyNumberFormat="1" applyFont="1" applyBorder="1" applyAlignment="1">
      <alignment vertical="center"/>
    </xf>
    <xf numFmtId="165" fontId="19" fillId="0" borderId="16" xfId="0" applyNumberFormat="1" applyFont="1" applyBorder="1" applyAlignment="1">
      <alignment horizontal="center"/>
    </xf>
    <xf numFmtId="165" fontId="20" fillId="0" borderId="16" xfId="14" applyFont="1" applyFill="1" applyBorder="1"/>
    <xf numFmtId="165" fontId="19" fillId="8" borderId="16" xfId="0" applyNumberFormat="1" applyFont="1" applyFill="1" applyBorder="1" applyAlignment="1">
      <alignment horizontal="center"/>
    </xf>
    <xf numFmtId="165" fontId="19" fillId="0" borderId="16" xfId="0" applyNumberFormat="1" applyFont="1" applyBorder="1"/>
    <xf numFmtId="165" fontId="24" fillId="0" borderId="16" xfId="0" applyNumberFormat="1" applyFont="1" applyBorder="1"/>
    <xf numFmtId="165" fontId="19" fillId="0" borderId="51" xfId="0" applyNumberFormat="1" applyFont="1" applyBorder="1" applyAlignment="1">
      <alignment horizontal="center"/>
    </xf>
    <xf numFmtId="165" fontId="27" fillId="4" borderId="37" xfId="14" applyFont="1" applyFill="1" applyBorder="1" applyAlignment="1">
      <alignment horizontal="center" vertical="center" wrapText="1"/>
    </xf>
    <xf numFmtId="165" fontId="27" fillId="8" borderId="35" xfId="14" applyFont="1" applyFill="1" applyBorder="1"/>
    <xf numFmtId="165" fontId="23" fillId="4" borderId="22" xfId="14" applyFont="1" applyFill="1" applyBorder="1"/>
    <xf numFmtId="165" fontId="23" fillId="4" borderId="0" xfId="14" applyFont="1" applyFill="1"/>
    <xf numFmtId="169" fontId="0" fillId="0" borderId="0" xfId="14" applyNumberFormat="1" applyFont="1"/>
    <xf numFmtId="176" fontId="19" fillId="8" borderId="16" xfId="0" applyNumberFormat="1" applyFont="1" applyFill="1" applyBorder="1" applyAlignment="1">
      <alignment horizontal="center" vertical="center"/>
    </xf>
    <xf numFmtId="187" fontId="19" fillId="0" borderId="17" xfId="10" applyNumberFormat="1" applyFont="1" applyFill="1" applyBorder="1" applyAlignment="1">
      <alignment horizontal="center"/>
    </xf>
    <xf numFmtId="187" fontId="20" fillId="0" borderId="0" xfId="0" applyNumberFormat="1" applyFont="1" applyAlignment="1">
      <alignment horizontal="center" vertical="center" wrapText="1"/>
    </xf>
    <xf numFmtId="187" fontId="24" fillId="0" borderId="5" xfId="0" applyNumberFormat="1" applyFont="1" applyBorder="1"/>
    <xf numFmtId="187" fontId="24" fillId="0" borderId="0" xfId="0" applyNumberFormat="1" applyFont="1"/>
    <xf numFmtId="187" fontId="20" fillId="8" borderId="45" xfId="0" applyNumberFormat="1" applyFont="1" applyFill="1" applyBorder="1"/>
    <xf numFmtId="187" fontId="20" fillId="0" borderId="17" xfId="0" applyNumberFormat="1" applyFont="1" applyBorder="1" applyAlignment="1">
      <alignment horizontal="center"/>
    </xf>
    <xf numFmtId="187" fontId="20" fillId="0" borderId="40" xfId="0" applyNumberFormat="1" applyFont="1" applyBorder="1" applyAlignment="1">
      <alignment horizontal="center"/>
    </xf>
    <xf numFmtId="187" fontId="19" fillId="0" borderId="52" xfId="13" applyNumberFormat="1" applyFont="1" applyFill="1" applyBorder="1" applyAlignment="1">
      <alignment horizontal="right"/>
    </xf>
    <xf numFmtId="187" fontId="20" fillId="0" borderId="0" xfId="0" applyNumberFormat="1" applyFont="1"/>
    <xf numFmtId="170" fontId="25" fillId="0" borderId="16" xfId="0" applyNumberFormat="1" applyFont="1" applyBorder="1" applyAlignment="1">
      <alignment horizontal="center" vertical="center"/>
    </xf>
    <xf numFmtId="170" fontId="24" fillId="0" borderId="0" xfId="0" applyNumberFormat="1" applyFont="1" applyAlignment="1">
      <alignment horizontal="center"/>
    </xf>
    <xf numFmtId="170" fontId="25" fillId="0" borderId="0" xfId="0" applyNumberFormat="1" applyFont="1"/>
    <xf numFmtId="170" fontId="25" fillId="0" borderId="0" xfId="0" applyNumberFormat="1" applyFont="1" applyAlignment="1">
      <alignment horizontal="center"/>
    </xf>
    <xf numFmtId="170" fontId="20" fillId="4" borderId="16" xfId="14" applyNumberFormat="1" applyFont="1" applyFill="1" applyBorder="1" applyAlignment="1">
      <alignment horizontal="center" vertical="center"/>
    </xf>
    <xf numFmtId="170" fontId="19" fillId="4" borderId="16" xfId="14" applyNumberFormat="1" applyFont="1" applyFill="1" applyBorder="1" applyAlignment="1">
      <alignment horizontal="center" vertical="center"/>
    </xf>
    <xf numFmtId="170" fontId="19" fillId="4" borderId="0" xfId="0" applyNumberFormat="1" applyFont="1" applyFill="1" applyAlignment="1">
      <alignment horizontal="center" vertical="center" wrapText="1"/>
    </xf>
    <xf numFmtId="9" fontId="20" fillId="4" borderId="16" xfId="21" applyFont="1" applyFill="1" applyBorder="1" applyAlignment="1">
      <alignment vertical="center"/>
    </xf>
    <xf numFmtId="170" fontId="20" fillId="0" borderId="16" xfId="14" applyNumberFormat="1" applyFont="1" applyFill="1" applyBorder="1" applyAlignment="1">
      <alignment horizontal="center" vertical="center"/>
    </xf>
    <xf numFmtId="165" fontId="34" fillId="0" borderId="0" xfId="14" applyFont="1"/>
    <xf numFmtId="44" fontId="34" fillId="0" borderId="0" xfId="0" applyNumberFormat="1" applyFont="1"/>
    <xf numFmtId="0" fontId="39" fillId="0" borderId="0" xfId="0" applyFont="1"/>
    <xf numFmtId="14" fontId="35" fillId="0" borderId="19" xfId="0" applyNumberFormat="1" applyFont="1" applyBorder="1" applyAlignment="1">
      <alignment horizontal="center" vertical="center"/>
    </xf>
    <xf numFmtId="0" fontId="42" fillId="4" borderId="16" xfId="2" applyFont="1" applyFill="1" applyBorder="1" applyAlignment="1">
      <alignment horizontal="center"/>
    </xf>
    <xf numFmtId="0" fontId="42" fillId="4" borderId="16" xfId="2" applyFont="1" applyFill="1" applyBorder="1"/>
    <xf numFmtId="4" fontId="20" fillId="0" borderId="30" xfId="0" applyNumberFormat="1" applyFont="1" applyBorder="1" applyAlignment="1">
      <alignment horizontal="left"/>
    </xf>
    <xf numFmtId="4" fontId="20" fillId="0" borderId="31" xfId="0" applyNumberFormat="1" applyFont="1" applyBorder="1" applyAlignment="1">
      <alignment horizontal="left"/>
    </xf>
    <xf numFmtId="0" fontId="19" fillId="0" borderId="16" xfId="0" applyFont="1" applyBorder="1" applyAlignment="1">
      <alignment horizontal="center" vertical="center"/>
    </xf>
    <xf numFmtId="0" fontId="20" fillId="0" borderId="16" xfId="0" applyFont="1" applyBorder="1" applyAlignment="1">
      <alignment horizontal="center" vertical="center"/>
    </xf>
    <xf numFmtId="2" fontId="20" fillId="0" borderId="16" xfId="0" applyNumberFormat="1" applyFont="1" applyBorder="1" applyAlignment="1">
      <alignment horizontal="center" vertical="center"/>
    </xf>
    <xf numFmtId="0" fontId="25" fillId="0" borderId="16" xfId="0" applyFont="1" applyBorder="1" applyAlignment="1">
      <alignment horizontal="center" vertical="center" wrapText="1"/>
    </xf>
    <xf numFmtId="14" fontId="25" fillId="0" borderId="51" xfId="0" applyNumberFormat="1" applyFont="1" applyBorder="1" applyAlignment="1">
      <alignment horizontal="center" vertical="center"/>
    </xf>
    <xf numFmtId="0" fontId="25" fillId="0" borderId="43" xfId="0" applyFont="1" applyBorder="1" applyAlignment="1">
      <alignment horizontal="center"/>
    </xf>
    <xf numFmtId="3" fontId="25" fillId="0" borderId="38" xfId="0" applyNumberFormat="1" applyFont="1" applyBorder="1" applyAlignment="1">
      <alignment horizontal="center" vertical="center" wrapText="1"/>
    </xf>
    <xf numFmtId="3" fontId="25" fillId="0" borderId="22" xfId="0" applyNumberFormat="1" applyFont="1" applyBorder="1" applyAlignment="1">
      <alignment horizontal="center" vertical="center" wrapText="1"/>
    </xf>
    <xf numFmtId="0" fontId="23" fillId="4" borderId="16" xfId="2" applyFont="1" applyFill="1" applyBorder="1" applyAlignment="1">
      <alignment horizontal="center" vertical="center" wrapText="1"/>
    </xf>
    <xf numFmtId="2" fontId="23" fillId="4" borderId="16" xfId="2" applyNumberFormat="1" applyFont="1" applyFill="1" applyBorder="1" applyAlignment="1">
      <alignment horizontal="center" vertical="center" wrapText="1"/>
    </xf>
    <xf numFmtId="44" fontId="23" fillId="4" borderId="31" xfId="24" applyFont="1" applyFill="1" applyBorder="1"/>
    <xf numFmtId="185" fontId="23" fillId="4" borderId="16" xfId="2" applyNumberFormat="1" applyFont="1" applyFill="1" applyBorder="1"/>
    <xf numFmtId="2" fontId="20" fillId="0" borderId="16" xfId="0" applyNumberFormat="1" applyFont="1" applyBorder="1" applyAlignment="1">
      <alignment horizontal="center"/>
    </xf>
    <xf numFmtId="2" fontId="20" fillId="0" borderId="16" xfId="13" applyNumberFormat="1" applyFont="1" applyFill="1" applyBorder="1" applyAlignment="1">
      <alignment horizontal="center"/>
    </xf>
    <xf numFmtId="0" fontId="24" fillId="0" borderId="6" xfId="0" applyFont="1" applyBorder="1"/>
    <xf numFmtId="0" fontId="24" fillId="0" borderId="7" xfId="0" applyFont="1" applyBorder="1"/>
    <xf numFmtId="187" fontId="24" fillId="0" borderId="7" xfId="0" applyNumberFormat="1" applyFont="1" applyBorder="1"/>
    <xf numFmtId="187" fontId="24" fillId="0" borderId="8" xfId="0" applyNumberFormat="1" applyFont="1" applyBorder="1"/>
    <xf numFmtId="187" fontId="20" fillId="0" borderId="46" xfId="0" applyNumberFormat="1" applyFont="1" applyBorder="1"/>
    <xf numFmtId="187" fontId="20" fillId="8" borderId="46" xfId="0" applyNumberFormat="1" applyFont="1" applyFill="1" applyBorder="1"/>
    <xf numFmtId="187" fontId="20" fillId="0" borderId="17" xfId="0" applyNumberFormat="1" applyFont="1" applyBorder="1"/>
    <xf numFmtId="187" fontId="20" fillId="0" borderId="46" xfId="0" applyNumberFormat="1" applyFont="1" applyBorder="1" applyAlignment="1">
      <alignment horizontal="center"/>
    </xf>
    <xf numFmtId="187" fontId="20" fillId="0" borderId="24" xfId="0" applyNumberFormat="1" applyFont="1" applyBorder="1" applyAlignment="1">
      <alignment horizontal="center"/>
    </xf>
    <xf numFmtId="187" fontId="19" fillId="0" borderId="15" xfId="10" applyNumberFormat="1" applyFont="1" applyFill="1" applyBorder="1" applyAlignment="1">
      <alignment horizontal="center"/>
    </xf>
    <xf numFmtId="187" fontId="19" fillId="0" borderId="50" xfId="13" applyNumberFormat="1" applyFont="1" applyFill="1" applyBorder="1" applyAlignment="1">
      <alignment horizontal="right"/>
    </xf>
    <xf numFmtId="0" fontId="19" fillId="0" borderId="12" xfId="0" applyFont="1" applyBorder="1" applyAlignment="1">
      <alignment horizontal="center"/>
    </xf>
    <xf numFmtId="0" fontId="19" fillId="0" borderId="13" xfId="0" applyFont="1" applyBorder="1" applyAlignment="1">
      <alignment horizontal="center"/>
    </xf>
    <xf numFmtId="0" fontId="20" fillId="0" borderId="34" xfId="0" applyFont="1" applyBorder="1" applyAlignment="1">
      <alignment wrapText="1"/>
    </xf>
    <xf numFmtId="0" fontId="20" fillId="0" borderId="23" xfId="0" applyFont="1" applyBorder="1" applyAlignment="1">
      <alignment wrapText="1"/>
    </xf>
    <xf numFmtId="0" fontId="20" fillId="0" borderId="59" xfId="0" applyFont="1" applyBorder="1"/>
    <xf numFmtId="2" fontId="19" fillId="8" borderId="30" xfId="0" applyNumberFormat="1" applyFont="1" applyFill="1" applyBorder="1" applyAlignment="1">
      <alignment horizontal="center" vertical="center" wrapText="1"/>
    </xf>
    <xf numFmtId="181" fontId="19" fillId="0" borderId="30" xfId="10" applyNumberFormat="1" applyFont="1" applyFill="1" applyBorder="1"/>
    <xf numFmtId="181" fontId="20" fillId="0" borderId="30" xfId="13" applyNumberFormat="1" applyFont="1" applyFill="1" applyBorder="1"/>
    <xf numFmtId="181" fontId="19" fillId="0" borderId="30" xfId="21" applyNumberFormat="1" applyFont="1" applyFill="1" applyBorder="1"/>
    <xf numFmtId="9" fontId="19" fillId="0" borderId="63" xfId="21" applyFont="1" applyFill="1" applyBorder="1"/>
    <xf numFmtId="0" fontId="0" fillId="0" borderId="16" xfId="0" applyBorder="1" applyAlignment="1">
      <alignment wrapText="1"/>
    </xf>
    <xf numFmtId="0" fontId="24" fillId="0" borderId="16" xfId="16" applyFont="1" applyBorder="1" applyAlignment="1">
      <alignment horizontal="left" wrapText="1"/>
    </xf>
    <xf numFmtId="9" fontId="20" fillId="4" borderId="16" xfId="21" applyFont="1" applyFill="1" applyBorder="1" applyAlignment="1">
      <alignment horizontal="center" vertical="center"/>
    </xf>
    <xf numFmtId="0" fontId="24" fillId="0" borderId="16" xfId="0" applyFont="1" applyBorder="1"/>
    <xf numFmtId="177" fontId="24" fillId="0" borderId="16" xfId="0" applyNumberFormat="1" applyFont="1" applyBorder="1"/>
    <xf numFmtId="179" fontId="24" fillId="0" borderId="16" xfId="0" applyNumberFormat="1" applyFont="1" applyBorder="1"/>
    <xf numFmtId="177" fontId="24" fillId="0" borderId="16" xfId="0" applyNumberFormat="1" applyFont="1" applyBorder="1" applyAlignment="1">
      <alignment vertical="center"/>
    </xf>
    <xf numFmtId="10" fontId="24" fillId="0" borderId="16" xfId="0" applyNumberFormat="1" applyFont="1" applyBorder="1" applyAlignment="1">
      <alignment vertical="center"/>
    </xf>
    <xf numFmtId="10" fontId="24" fillId="4" borderId="0" xfId="0" applyNumberFormat="1" applyFont="1" applyFill="1"/>
    <xf numFmtId="0" fontId="24" fillId="0" borderId="16" xfId="16" applyFont="1" applyBorder="1" applyAlignment="1">
      <alignment vertical="center" wrapText="1"/>
    </xf>
    <xf numFmtId="181" fontId="25" fillId="7" borderId="16" xfId="16" applyNumberFormat="1" applyFont="1" applyFill="1" applyBorder="1"/>
    <xf numFmtId="187" fontId="20" fillId="0" borderId="64" xfId="0" applyNumberFormat="1" applyFont="1" applyBorder="1"/>
    <xf numFmtId="187" fontId="20" fillId="0" borderId="65" xfId="0" applyNumberFormat="1" applyFont="1" applyBorder="1"/>
    <xf numFmtId="187" fontId="20" fillId="0" borderId="15" xfId="0" applyNumberFormat="1" applyFont="1" applyBorder="1"/>
    <xf numFmtId="187" fontId="20" fillId="0" borderId="15" xfId="0" applyNumberFormat="1" applyFont="1" applyBorder="1" applyAlignment="1">
      <alignment horizontal="center"/>
    </xf>
    <xf numFmtId="0" fontId="25" fillId="0" borderId="0" xfId="16" applyFont="1"/>
    <xf numFmtId="3" fontId="24" fillId="0" borderId="0" xfId="16" applyNumberFormat="1" applyFont="1"/>
    <xf numFmtId="3" fontId="25" fillId="0" borderId="0" xfId="16" applyNumberFormat="1" applyFont="1"/>
    <xf numFmtId="4" fontId="10" fillId="0" borderId="0" xfId="0" applyNumberFormat="1" applyFont="1" applyAlignment="1">
      <alignment horizontal="center"/>
    </xf>
    <xf numFmtId="0" fontId="10" fillId="0" borderId="0" xfId="0" applyFont="1" applyAlignment="1">
      <alignment horizontal="center"/>
    </xf>
    <xf numFmtId="187" fontId="19" fillId="0" borderId="8" xfId="0" applyNumberFormat="1" applyFont="1" applyBorder="1" applyAlignment="1">
      <alignment horizontal="center"/>
    </xf>
    <xf numFmtId="187" fontId="19" fillId="0" borderId="44" xfId="0" applyNumberFormat="1" applyFont="1" applyBorder="1" applyAlignment="1">
      <alignment horizontal="center"/>
    </xf>
    <xf numFmtId="187" fontId="20" fillId="0" borderId="29" xfId="0" applyNumberFormat="1" applyFont="1" applyBorder="1"/>
    <xf numFmtId="187" fontId="20" fillId="0" borderId="28" xfId="0" applyNumberFormat="1" applyFont="1" applyBorder="1"/>
    <xf numFmtId="187" fontId="20" fillId="0" borderId="25" xfId="0" applyNumberFormat="1" applyFont="1" applyBorder="1" applyAlignment="1">
      <alignment horizontal="center"/>
    </xf>
    <xf numFmtId="187" fontId="19" fillId="0" borderId="66" xfId="10" applyNumberFormat="1" applyFont="1" applyFill="1" applyBorder="1" applyAlignment="1">
      <alignment horizontal="center"/>
    </xf>
    <xf numFmtId="187" fontId="20" fillId="0" borderId="45" xfId="0" applyNumberFormat="1" applyFont="1" applyBorder="1" applyAlignment="1">
      <alignment horizontal="center"/>
    </xf>
    <xf numFmtId="187" fontId="20" fillId="8" borderId="24" xfId="0" applyNumberFormat="1" applyFont="1" applyFill="1" applyBorder="1"/>
    <xf numFmtId="187" fontId="20" fillId="8" borderId="27" xfId="0" applyNumberFormat="1" applyFont="1" applyFill="1" applyBorder="1"/>
    <xf numFmtId="187" fontId="20" fillId="0" borderId="67" xfId="0" applyNumberFormat="1" applyFont="1" applyBorder="1" applyAlignment="1">
      <alignment horizontal="center"/>
    </xf>
    <xf numFmtId="0" fontId="0" fillId="0" borderId="0" xfId="0" applyAlignment="1">
      <alignment horizontal="center"/>
    </xf>
    <xf numFmtId="0" fontId="19" fillId="4" borderId="0" xfId="0" applyFont="1" applyFill="1" applyAlignment="1">
      <alignment horizontal="center" vertical="center"/>
    </xf>
    <xf numFmtId="0" fontId="2" fillId="0" borderId="0" xfId="0" applyFont="1" applyAlignment="1">
      <alignment horizontal="center"/>
    </xf>
    <xf numFmtId="0" fontId="23" fillId="4" borderId="0" xfId="0" applyFont="1" applyFill="1" applyAlignment="1">
      <alignment horizontal="left" vertical="center"/>
    </xf>
    <xf numFmtId="0" fontId="37" fillId="0" borderId="0" xfId="0" applyFont="1"/>
    <xf numFmtId="187" fontId="20" fillId="0" borderId="45" xfId="0" applyNumberFormat="1" applyFont="1" applyBorder="1"/>
    <xf numFmtId="187" fontId="20" fillId="0" borderId="28" xfId="0" applyNumberFormat="1" applyFont="1" applyBorder="1" applyAlignment="1">
      <alignment horizontal="center"/>
    </xf>
    <xf numFmtId="187" fontId="20" fillId="0" borderId="21" xfId="0" applyNumberFormat="1" applyFont="1" applyBorder="1" applyAlignment="1">
      <alignment horizontal="center"/>
    </xf>
    <xf numFmtId="187" fontId="20" fillId="11" borderId="44" xfId="0" applyNumberFormat="1" applyFont="1" applyFill="1" applyBorder="1"/>
    <xf numFmtId="187" fontId="20" fillId="11" borderId="44" xfId="0" applyNumberFormat="1" applyFont="1" applyFill="1" applyBorder="1" applyAlignment="1">
      <alignment horizontal="center"/>
    </xf>
    <xf numFmtId="4" fontId="11" fillId="4" borderId="1" xfId="2" applyNumberFormat="1" applyFont="1" applyFill="1" applyBorder="1" applyAlignment="1">
      <alignment horizontal="center"/>
    </xf>
    <xf numFmtId="4" fontId="11" fillId="4" borderId="2" xfId="2" applyNumberFormat="1" applyFont="1" applyFill="1" applyBorder="1" applyAlignment="1">
      <alignment horizontal="center"/>
    </xf>
    <xf numFmtId="4" fontId="11" fillId="4" borderId="3" xfId="2" applyNumberFormat="1" applyFont="1" applyFill="1" applyBorder="1" applyAlignment="1">
      <alignment horizontal="center"/>
    </xf>
    <xf numFmtId="4" fontId="10" fillId="4" borderId="4" xfId="2" applyNumberFormat="1" applyFont="1" applyFill="1" applyBorder="1" applyAlignment="1">
      <alignment horizontal="center"/>
    </xf>
    <xf numFmtId="4" fontId="10" fillId="4" borderId="0" xfId="2" applyNumberFormat="1" applyFont="1" applyFill="1" applyAlignment="1">
      <alignment horizontal="center"/>
    </xf>
    <xf numFmtId="4" fontId="10" fillId="4" borderId="5" xfId="2" applyNumberFormat="1" applyFont="1" applyFill="1" applyBorder="1" applyAlignment="1">
      <alignment horizontal="center"/>
    </xf>
    <xf numFmtId="0" fontId="6" fillId="4" borderId="4" xfId="2" applyFont="1" applyFill="1" applyBorder="1" applyAlignment="1">
      <alignment horizontal="center" vertical="center"/>
    </xf>
    <xf numFmtId="0" fontId="6" fillId="4" borderId="0" xfId="2" applyFont="1" applyFill="1" applyAlignment="1">
      <alignment horizontal="center" vertical="center"/>
    </xf>
    <xf numFmtId="0" fontId="6" fillId="4" borderId="5" xfId="2" applyFont="1" applyFill="1" applyBorder="1" applyAlignment="1">
      <alignment horizontal="center" vertical="center"/>
    </xf>
    <xf numFmtId="4" fontId="14" fillId="4" borderId="46" xfId="2" applyNumberFormat="1" applyFont="1" applyFill="1" applyBorder="1" applyAlignment="1">
      <alignment horizontal="center" vertical="center" wrapText="1"/>
    </xf>
    <xf numFmtId="4" fontId="14" fillId="4" borderId="33" xfId="2" applyNumberFormat="1" applyFont="1" applyFill="1" applyBorder="1" applyAlignment="1">
      <alignment horizontal="center" vertical="center" wrapText="1"/>
    </xf>
    <xf numFmtId="4" fontId="14" fillId="4" borderId="45" xfId="2" applyNumberFormat="1" applyFont="1" applyFill="1" applyBorder="1" applyAlignment="1">
      <alignment horizontal="center" vertical="center" wrapText="1"/>
    </xf>
    <xf numFmtId="0" fontId="37" fillId="0" borderId="0" xfId="0" applyFont="1" applyAlignment="1">
      <alignment horizontal="center"/>
    </xf>
    <xf numFmtId="0" fontId="34" fillId="0" borderId="0" xfId="0" applyFont="1" applyAlignment="1">
      <alignment horizontal="center"/>
    </xf>
    <xf numFmtId="0" fontId="19" fillId="4" borderId="30" xfId="0" applyFont="1" applyFill="1" applyBorder="1" applyAlignment="1">
      <alignment horizontal="center" vertical="center" wrapText="1"/>
    </xf>
    <xf numFmtId="0" fontId="19" fillId="4" borderId="33" xfId="0" applyFont="1" applyFill="1" applyBorder="1" applyAlignment="1">
      <alignment horizontal="center" vertical="center" wrapText="1"/>
    </xf>
    <xf numFmtId="0" fontId="19" fillId="4" borderId="31" xfId="0" applyFont="1" applyFill="1" applyBorder="1" applyAlignment="1">
      <alignment horizontal="center" vertical="center" wrapText="1"/>
    </xf>
    <xf numFmtId="0" fontId="20" fillId="4" borderId="0" xfId="0" applyFont="1" applyFill="1" applyAlignment="1">
      <alignment horizontal="left" vertical="center"/>
    </xf>
    <xf numFmtId="0" fontId="19" fillId="4" borderId="30" xfId="0" applyFont="1" applyFill="1" applyBorder="1" applyAlignment="1">
      <alignment horizontal="right" vertical="center" wrapText="1"/>
    </xf>
    <xf numFmtId="0" fontId="19" fillId="4" borderId="33" xfId="0" applyFont="1" applyFill="1" applyBorder="1" applyAlignment="1">
      <alignment horizontal="right" vertical="center" wrapText="1"/>
    </xf>
    <xf numFmtId="0" fontId="19" fillId="4" borderId="31" xfId="0" applyFont="1" applyFill="1" applyBorder="1" applyAlignment="1">
      <alignment horizontal="right" vertical="center" wrapText="1"/>
    </xf>
    <xf numFmtId="0" fontId="20" fillId="4" borderId="16" xfId="0" applyFont="1" applyFill="1" applyBorder="1" applyAlignment="1">
      <alignment horizontal="right" vertical="center"/>
    </xf>
    <xf numFmtId="9" fontId="19" fillId="4" borderId="30" xfId="0" applyNumberFormat="1" applyFont="1" applyFill="1" applyBorder="1" applyAlignment="1">
      <alignment horizontal="right" vertical="center"/>
    </xf>
    <xf numFmtId="9" fontId="19" fillId="4" borderId="33" xfId="0" applyNumberFormat="1" applyFont="1" applyFill="1" applyBorder="1" applyAlignment="1">
      <alignment horizontal="right" vertical="center"/>
    </xf>
    <xf numFmtId="9" fontId="19" fillId="4" borderId="31" xfId="0" applyNumberFormat="1" applyFont="1" applyFill="1" applyBorder="1" applyAlignment="1">
      <alignment horizontal="right" vertical="center"/>
    </xf>
    <xf numFmtId="170" fontId="25" fillId="0" borderId="16" xfId="0" applyNumberFormat="1" applyFont="1" applyBorder="1" applyAlignment="1">
      <alignment horizontal="center"/>
    </xf>
    <xf numFmtId="4" fontId="25" fillId="0" borderId="26" xfId="0" applyNumberFormat="1" applyFont="1" applyBorder="1" applyAlignment="1">
      <alignment horizontal="center" vertical="center" wrapText="1"/>
    </xf>
    <xf numFmtId="4" fontId="25" fillId="0" borderId="38" xfId="0" applyNumberFormat="1" applyFont="1" applyBorder="1" applyAlignment="1">
      <alignment horizontal="center" vertical="center" wrapText="1"/>
    </xf>
    <xf numFmtId="4" fontId="25" fillId="0" borderId="20" xfId="0" applyNumberFormat="1" applyFont="1" applyBorder="1" applyAlignment="1">
      <alignment horizontal="center" vertical="center" wrapText="1"/>
    </xf>
    <xf numFmtId="4" fontId="25" fillId="0" borderId="22" xfId="0" applyNumberFormat="1" applyFont="1" applyBorder="1" applyAlignment="1">
      <alignment horizontal="center" vertical="center" wrapText="1"/>
    </xf>
    <xf numFmtId="0" fontId="25" fillId="0" borderId="19" xfId="0" applyFont="1" applyBorder="1" applyAlignment="1">
      <alignment horizontal="center" vertical="center" wrapText="1"/>
    </xf>
    <xf numFmtId="0" fontId="25" fillId="0" borderId="13" xfId="0" applyFont="1" applyBorder="1" applyAlignment="1">
      <alignment horizontal="center" vertical="center" wrapText="1"/>
    </xf>
    <xf numFmtId="4" fontId="25" fillId="0" borderId="30" xfId="0" applyNumberFormat="1" applyFont="1" applyBorder="1" applyAlignment="1">
      <alignment horizontal="center" vertical="center" wrapText="1"/>
    </xf>
    <xf numFmtId="4" fontId="25" fillId="0" borderId="31" xfId="0" applyNumberFormat="1" applyFont="1" applyBorder="1" applyAlignment="1">
      <alignment horizontal="center" vertical="center" wrapText="1"/>
    </xf>
    <xf numFmtId="4" fontId="25" fillId="0" borderId="16" xfId="0" applyNumberFormat="1" applyFont="1" applyBorder="1" applyAlignment="1">
      <alignment horizontal="center" vertical="center" wrapText="1"/>
    </xf>
    <xf numFmtId="0" fontId="20" fillId="0" borderId="30" xfId="0" applyFont="1" applyBorder="1" applyAlignment="1">
      <alignment horizontal="left" vertical="center"/>
    </xf>
    <xf numFmtId="0" fontId="20" fillId="0" borderId="33" xfId="0" applyFont="1" applyBorder="1" applyAlignment="1">
      <alignment horizontal="left" vertical="center"/>
    </xf>
    <xf numFmtId="0" fontId="32" fillId="4" borderId="30" xfId="0" applyFont="1" applyFill="1" applyBorder="1" applyAlignment="1">
      <alignment horizontal="right" vertical="center"/>
    </xf>
    <xf numFmtId="0" fontId="32" fillId="4" borderId="33" xfId="0" applyFont="1" applyFill="1" applyBorder="1" applyAlignment="1">
      <alignment horizontal="right" vertical="center"/>
    </xf>
    <xf numFmtId="0" fontId="32" fillId="4" borderId="31" xfId="0" applyFont="1" applyFill="1" applyBorder="1" applyAlignment="1">
      <alignment horizontal="right" vertical="center"/>
    </xf>
    <xf numFmtId="0" fontId="24" fillId="0" borderId="16" xfId="0" applyFont="1" applyBorder="1" applyAlignment="1">
      <alignment horizontal="center"/>
    </xf>
    <xf numFmtId="0" fontId="20" fillId="0" borderId="30" xfId="0" applyFont="1" applyBorder="1" applyAlignment="1">
      <alignment horizontal="left" vertical="center" wrapText="1"/>
    </xf>
    <xf numFmtId="0" fontId="20" fillId="0" borderId="31" xfId="0" applyFont="1" applyBorder="1" applyAlignment="1">
      <alignment horizontal="left" vertical="center" wrapText="1"/>
    </xf>
    <xf numFmtId="4" fontId="20" fillId="0" borderId="30" xfId="0" applyNumberFormat="1" applyFont="1" applyBorder="1" applyAlignment="1">
      <alignment horizontal="left" vertical="center" wrapText="1"/>
    </xf>
    <xf numFmtId="4" fontId="20" fillId="0" borderId="31" xfId="0" applyNumberFormat="1" applyFont="1" applyBorder="1" applyAlignment="1">
      <alignment horizontal="left" vertical="center" wrapText="1"/>
    </xf>
    <xf numFmtId="0" fontId="37" fillId="0" borderId="6" xfId="0" applyFont="1" applyBorder="1" applyAlignment="1">
      <alignment horizontal="center"/>
    </xf>
    <xf numFmtId="0" fontId="37" fillId="0" borderId="7" xfId="0" applyFont="1" applyBorder="1" applyAlignment="1">
      <alignment horizontal="center"/>
    </xf>
    <xf numFmtId="0" fontId="37" fillId="0" borderId="8" xfId="0" applyFont="1" applyBorder="1" applyAlignment="1">
      <alignment horizontal="center"/>
    </xf>
    <xf numFmtId="0" fontId="19" fillId="4" borderId="16" xfId="0" applyFont="1" applyFill="1" applyBorder="1" applyAlignment="1">
      <alignment horizontal="center" vertical="center"/>
    </xf>
    <xf numFmtId="4" fontId="19" fillId="8" borderId="30" xfId="0" applyNumberFormat="1" applyFont="1" applyFill="1" applyBorder="1" applyAlignment="1">
      <alignment horizontal="center" vertical="center"/>
    </xf>
    <xf numFmtId="4" fontId="19" fillId="8" borderId="33" xfId="0" applyNumberFormat="1" applyFont="1" applyFill="1" applyBorder="1" applyAlignment="1">
      <alignment horizontal="center" vertical="center"/>
    </xf>
    <xf numFmtId="4" fontId="19" fillId="8" borderId="31" xfId="0" applyNumberFormat="1" applyFont="1" applyFill="1" applyBorder="1" applyAlignment="1">
      <alignment horizontal="center" vertical="center"/>
    </xf>
    <xf numFmtId="4" fontId="20" fillId="0" borderId="30" xfId="0" applyNumberFormat="1" applyFont="1" applyBorder="1" applyAlignment="1">
      <alignment horizontal="left" vertical="center"/>
    </xf>
    <xf numFmtId="4" fontId="20" fillId="0" borderId="31" xfId="0" applyNumberFormat="1" applyFont="1" applyBorder="1" applyAlignment="1">
      <alignment horizontal="left" vertical="center"/>
    </xf>
    <xf numFmtId="0" fontId="25" fillId="0" borderId="30" xfId="0" applyFont="1" applyBorder="1" applyAlignment="1">
      <alignment horizontal="center"/>
    </xf>
    <xf numFmtId="0" fontId="25" fillId="0" borderId="31" xfId="0" applyFont="1" applyBorder="1" applyAlignment="1">
      <alignment horizontal="center"/>
    </xf>
    <xf numFmtId="0" fontId="25" fillId="0" borderId="1" xfId="0" applyFont="1" applyBorder="1" applyAlignment="1">
      <alignment horizontal="center" vertical="center" wrapText="1"/>
    </xf>
    <xf numFmtId="0" fontId="25" fillId="0" borderId="2" xfId="0" applyFont="1" applyBorder="1" applyAlignment="1">
      <alignment horizontal="center" vertical="center" wrapText="1"/>
    </xf>
    <xf numFmtId="0" fontId="25" fillId="0" borderId="3" xfId="0" applyFont="1" applyBorder="1" applyAlignment="1">
      <alignment horizontal="center" vertical="center" wrapText="1"/>
    </xf>
    <xf numFmtId="0" fontId="25" fillId="0" borderId="9"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11" xfId="0" applyFont="1" applyBorder="1" applyAlignment="1">
      <alignment horizontal="center" vertical="center" wrapText="1"/>
    </xf>
    <xf numFmtId="0" fontId="25" fillId="0" borderId="15" xfId="0" applyFont="1" applyBorder="1" applyAlignment="1">
      <alignment horizontal="center" vertical="center"/>
    </xf>
    <xf numFmtId="0" fontId="25" fillId="0" borderId="16" xfId="0" applyFont="1" applyBorder="1" applyAlignment="1">
      <alignment horizontal="center" vertical="center"/>
    </xf>
    <xf numFmtId="0" fontId="25" fillId="0" borderId="17" xfId="0" applyFont="1" applyBorder="1" applyAlignment="1">
      <alignment horizontal="center" vertical="center"/>
    </xf>
    <xf numFmtId="14" fontId="25" fillId="0" borderId="50" xfId="0" applyNumberFormat="1" applyFont="1" applyBorder="1" applyAlignment="1">
      <alignment horizontal="center" vertical="center"/>
    </xf>
    <xf numFmtId="14" fontId="25" fillId="0" borderId="51" xfId="0" applyNumberFormat="1" applyFont="1" applyBorder="1" applyAlignment="1">
      <alignment horizontal="center" vertical="center"/>
    </xf>
    <xf numFmtId="14" fontId="25" fillId="0" borderId="52" xfId="0" applyNumberFormat="1" applyFont="1" applyBorder="1" applyAlignment="1">
      <alignment horizontal="center" vertical="center"/>
    </xf>
    <xf numFmtId="4" fontId="10" fillId="0" borderId="1" xfId="0" applyNumberFormat="1" applyFont="1" applyBorder="1" applyAlignment="1">
      <alignment horizontal="center" vertical="center" wrapText="1"/>
    </xf>
    <xf numFmtId="4" fontId="10" fillId="0" borderId="2" xfId="0" applyNumberFormat="1" applyFont="1" applyBorder="1" applyAlignment="1">
      <alignment horizontal="center" vertical="center" wrapText="1"/>
    </xf>
    <xf numFmtId="4" fontId="10" fillId="0" borderId="3" xfId="0" applyNumberFormat="1" applyFont="1" applyBorder="1" applyAlignment="1">
      <alignment horizontal="center" vertical="center" wrapText="1"/>
    </xf>
    <xf numFmtId="4" fontId="10" fillId="0" borderId="9" xfId="0" applyNumberFormat="1" applyFont="1" applyBorder="1" applyAlignment="1">
      <alignment horizontal="center" vertical="center" wrapText="1"/>
    </xf>
    <xf numFmtId="4" fontId="10" fillId="0" borderId="10" xfId="0" applyNumberFormat="1" applyFont="1" applyBorder="1" applyAlignment="1">
      <alignment horizontal="center" vertical="center" wrapText="1"/>
    </xf>
    <xf numFmtId="4" fontId="10" fillId="0" borderId="11" xfId="0" applyNumberFormat="1" applyFont="1" applyBorder="1" applyAlignment="1">
      <alignment horizontal="center" vertical="center" wrapText="1"/>
    </xf>
    <xf numFmtId="4" fontId="10" fillId="10" borderId="6" xfId="0" applyNumberFormat="1" applyFont="1" applyFill="1" applyBorder="1" applyAlignment="1">
      <alignment horizontal="center"/>
    </xf>
    <xf numFmtId="0" fontId="10" fillId="10" borderId="7" xfId="0" applyFont="1" applyFill="1" applyBorder="1" applyAlignment="1">
      <alignment horizontal="center"/>
    </xf>
    <xf numFmtId="0" fontId="10" fillId="10" borderId="8" xfId="0" applyFont="1" applyFill="1" applyBorder="1" applyAlignment="1">
      <alignment horizontal="center"/>
    </xf>
    <xf numFmtId="0" fontId="10" fillId="0" borderId="6" xfId="0" applyFont="1" applyBorder="1" applyAlignment="1">
      <alignment horizontal="center"/>
    </xf>
    <xf numFmtId="0" fontId="10" fillId="0" borderId="7" xfId="0" applyFont="1" applyBorder="1" applyAlignment="1">
      <alignment horizontal="center"/>
    </xf>
    <xf numFmtId="0" fontId="10" fillId="0" borderId="8" xfId="0" applyFont="1" applyBorder="1" applyAlignment="1">
      <alignment horizontal="center"/>
    </xf>
    <xf numFmtId="0" fontId="0" fillId="0" borderId="0" xfId="0" applyAlignment="1">
      <alignment horizontal="center"/>
    </xf>
    <xf numFmtId="0" fontId="0" fillId="0" borderId="10" xfId="0" applyBorder="1" applyAlignment="1">
      <alignment horizontal="center"/>
    </xf>
    <xf numFmtId="0" fontId="25" fillId="0" borderId="33" xfId="0" applyFont="1" applyBorder="1" applyAlignment="1">
      <alignment horizontal="center"/>
    </xf>
    <xf numFmtId="0" fontId="25" fillId="0" borderId="49" xfId="0" applyFont="1" applyBorder="1" applyAlignment="1">
      <alignment horizontal="center"/>
    </xf>
    <xf numFmtId="0" fontId="25" fillId="0" borderId="56" xfId="0" applyFont="1" applyBorder="1" applyAlignment="1">
      <alignment horizontal="center"/>
    </xf>
    <xf numFmtId="0" fontId="25" fillId="0" borderId="42" xfId="0" applyFont="1" applyBorder="1" applyAlignment="1">
      <alignment horizontal="center"/>
    </xf>
    <xf numFmtId="0" fontId="0" fillId="0" borderId="43" xfId="0" applyBorder="1" applyAlignment="1">
      <alignment horizontal="center"/>
    </xf>
    <xf numFmtId="0" fontId="0" fillId="0" borderId="42" xfId="0" applyBorder="1" applyAlignment="1">
      <alignment horizontal="center"/>
    </xf>
    <xf numFmtId="0" fontId="0" fillId="0" borderId="31" xfId="0" applyBorder="1" applyAlignment="1">
      <alignment horizontal="center"/>
    </xf>
    <xf numFmtId="0" fontId="0" fillId="0" borderId="17" xfId="0" applyBorder="1" applyAlignment="1">
      <alignment horizontal="center"/>
    </xf>
    <xf numFmtId="0" fontId="0" fillId="0" borderId="57" xfId="0" applyBorder="1" applyAlignment="1">
      <alignment horizontal="center"/>
    </xf>
    <xf numFmtId="0" fontId="0" fillId="0" borderId="52" xfId="0" applyBorder="1" applyAlignment="1">
      <alignment horizontal="center"/>
    </xf>
    <xf numFmtId="4" fontId="25" fillId="0" borderId="25" xfId="0" applyNumberFormat="1" applyFont="1" applyBorder="1" applyAlignment="1">
      <alignment horizontal="center" vertical="center" wrapText="1"/>
    </xf>
    <xf numFmtId="4" fontId="25" fillId="0" borderId="21" xfId="0" applyNumberFormat="1" applyFont="1" applyBorder="1" applyAlignment="1">
      <alignment horizontal="center" vertical="center" wrapText="1"/>
    </xf>
    <xf numFmtId="3" fontId="25" fillId="0" borderId="15" xfId="0" applyNumberFormat="1" applyFont="1" applyBorder="1" applyAlignment="1">
      <alignment horizontal="center" vertical="center" wrapText="1"/>
    </xf>
    <xf numFmtId="3" fontId="25" fillId="0" borderId="16" xfId="0" applyNumberFormat="1" applyFont="1" applyBorder="1" applyAlignment="1">
      <alignment horizontal="center" vertical="center" wrapText="1"/>
    </xf>
    <xf numFmtId="3" fontId="25" fillId="0" borderId="17" xfId="0" applyNumberFormat="1" applyFont="1" applyBorder="1" applyAlignment="1">
      <alignment horizontal="center" vertical="center" wrapText="1"/>
    </xf>
    <xf numFmtId="4" fontId="25" fillId="0" borderId="33" xfId="0" applyNumberFormat="1" applyFont="1" applyBorder="1" applyAlignment="1">
      <alignment horizontal="center" vertical="center" wrapText="1"/>
    </xf>
    <xf numFmtId="0" fontId="38" fillId="0" borderId="30" xfId="2" applyFont="1" applyBorder="1" applyAlignment="1">
      <alignment horizontal="left"/>
    </xf>
    <xf numFmtId="0" fontId="38" fillId="0" borderId="31" xfId="2" applyFont="1" applyBorder="1" applyAlignment="1">
      <alignment horizontal="left"/>
    </xf>
    <xf numFmtId="0" fontId="23" fillId="4" borderId="30" xfId="2" applyFont="1" applyFill="1" applyBorder="1" applyAlignment="1">
      <alignment horizontal="left"/>
    </xf>
    <xf numFmtId="0" fontId="23" fillId="4" borderId="31" xfId="2" applyFont="1" applyFill="1" applyBorder="1" applyAlignment="1">
      <alignment horizontal="left"/>
    </xf>
    <xf numFmtId="0" fontId="27" fillId="4" borderId="16" xfId="2" applyFont="1" applyFill="1" applyBorder="1" applyAlignment="1">
      <alignment horizontal="left"/>
    </xf>
    <xf numFmtId="0" fontId="23" fillId="4" borderId="30" xfId="2" applyFont="1" applyFill="1" applyBorder="1" applyAlignment="1">
      <alignment horizontal="center"/>
    </xf>
    <xf numFmtId="0" fontId="23" fillId="4" borderId="31" xfId="2" applyFont="1" applyFill="1" applyBorder="1" applyAlignment="1">
      <alignment horizontal="center"/>
    </xf>
    <xf numFmtId="0" fontId="27" fillId="4" borderId="26" xfId="2" applyFont="1" applyFill="1" applyBorder="1" applyAlignment="1">
      <alignment horizontal="center" vertical="center"/>
    </xf>
    <xf numFmtId="0" fontId="27" fillId="4" borderId="38" xfId="2" applyFont="1" applyFill="1" applyBorder="1" applyAlignment="1">
      <alignment horizontal="center" vertical="center"/>
    </xf>
    <xf numFmtId="0" fontId="27" fillId="4" borderId="47" xfId="2" applyFont="1" applyFill="1" applyBorder="1" applyAlignment="1">
      <alignment horizontal="center" vertical="center"/>
    </xf>
    <xf numFmtId="0" fontId="27" fillId="4" borderId="37" xfId="2" applyFont="1" applyFill="1" applyBorder="1" applyAlignment="1">
      <alignment horizontal="center" vertical="center"/>
    </xf>
    <xf numFmtId="0" fontId="27" fillId="4" borderId="20" xfId="2" applyFont="1" applyFill="1" applyBorder="1" applyAlignment="1">
      <alignment horizontal="center" vertical="center"/>
    </xf>
    <xf numFmtId="0" fontId="27" fillId="4" borderId="22" xfId="2" applyFont="1" applyFill="1" applyBorder="1" applyAlignment="1">
      <alignment horizontal="center" vertical="center"/>
    </xf>
    <xf numFmtId="4" fontId="27" fillId="8" borderId="59" xfId="2" applyNumberFormat="1" applyFont="1" applyFill="1" applyBorder="1" applyAlignment="1">
      <alignment horizontal="center"/>
    </xf>
    <xf numFmtId="4" fontId="27" fillId="8" borderId="7" xfId="2" applyNumberFormat="1" applyFont="1" applyFill="1" applyBorder="1" applyAlignment="1">
      <alignment horizontal="center"/>
    </xf>
    <xf numFmtId="4" fontId="27" fillId="8" borderId="60" xfId="2" applyNumberFormat="1" applyFont="1" applyFill="1" applyBorder="1" applyAlignment="1">
      <alignment horizontal="center"/>
    </xf>
    <xf numFmtId="0" fontId="23" fillId="4" borderId="16" xfId="2" applyFont="1" applyFill="1" applyBorder="1" applyAlignment="1">
      <alignment horizontal="center"/>
    </xf>
    <xf numFmtId="3" fontId="25" fillId="0" borderId="19" xfId="0" applyNumberFormat="1" applyFont="1" applyBorder="1" applyAlignment="1">
      <alignment horizontal="center" vertical="center" wrapText="1"/>
    </xf>
    <xf numFmtId="3" fontId="25" fillId="0" borderId="13" xfId="0" applyNumberFormat="1" applyFont="1" applyBorder="1" applyAlignment="1">
      <alignment horizontal="center" vertical="center" wrapText="1"/>
    </xf>
    <xf numFmtId="4" fontId="27" fillId="4" borderId="19" xfId="2" applyNumberFormat="1" applyFont="1" applyFill="1" applyBorder="1" applyAlignment="1">
      <alignment horizontal="center" vertical="center" wrapText="1"/>
    </xf>
    <xf numFmtId="4" fontId="27" fillId="4" borderId="13" xfId="2" applyNumberFormat="1" applyFont="1" applyFill="1" applyBorder="1" applyAlignment="1">
      <alignment horizontal="center" vertical="center" wrapText="1"/>
    </xf>
    <xf numFmtId="4" fontId="23" fillId="4" borderId="26" xfId="2" applyNumberFormat="1" applyFont="1" applyFill="1" applyBorder="1" applyAlignment="1">
      <alignment horizontal="center" vertical="center" wrapText="1"/>
    </xf>
    <xf numFmtId="4" fontId="23" fillId="4" borderId="38" xfId="2" applyNumberFormat="1" applyFont="1" applyFill="1" applyBorder="1" applyAlignment="1">
      <alignment horizontal="center" vertical="center" wrapText="1"/>
    </xf>
    <xf numFmtId="4" fontId="23" fillId="4" borderId="20" xfId="2" applyNumberFormat="1" applyFont="1" applyFill="1" applyBorder="1" applyAlignment="1">
      <alignment horizontal="center" vertical="center" wrapText="1"/>
    </xf>
    <xf numFmtId="4" fontId="23" fillId="4" borderId="22" xfId="2" applyNumberFormat="1" applyFont="1" applyFill="1" applyBorder="1" applyAlignment="1">
      <alignment horizontal="center" vertical="center" wrapText="1"/>
    </xf>
    <xf numFmtId="4" fontId="27" fillId="4" borderId="47" xfId="2" applyNumberFormat="1" applyFont="1" applyFill="1" applyBorder="1" applyAlignment="1">
      <alignment horizontal="center" vertical="center" wrapText="1"/>
    </xf>
    <xf numFmtId="4" fontId="27" fillId="4" borderId="0" xfId="2" applyNumberFormat="1" applyFont="1" applyFill="1" applyAlignment="1">
      <alignment horizontal="center" vertical="center" wrapText="1"/>
    </xf>
    <xf numFmtId="4" fontId="27" fillId="4" borderId="37" xfId="2" applyNumberFormat="1" applyFont="1" applyFill="1" applyBorder="1" applyAlignment="1">
      <alignment horizontal="center" vertical="center" wrapText="1"/>
    </xf>
    <xf numFmtId="4" fontId="27" fillId="4" borderId="1" xfId="2" applyNumberFormat="1" applyFont="1" applyFill="1" applyBorder="1" applyAlignment="1">
      <alignment horizontal="center" vertical="center" wrapText="1"/>
    </xf>
    <xf numFmtId="4" fontId="27" fillId="4" borderId="2" xfId="2" applyNumberFormat="1" applyFont="1" applyFill="1" applyBorder="1" applyAlignment="1">
      <alignment horizontal="center" vertical="center" wrapText="1"/>
    </xf>
    <xf numFmtId="4" fontId="27" fillId="4" borderId="3" xfId="2" applyNumberFormat="1" applyFont="1" applyFill="1" applyBorder="1" applyAlignment="1">
      <alignment horizontal="center" vertical="center" wrapText="1"/>
    </xf>
    <xf numFmtId="4" fontId="27" fillId="4" borderId="9" xfId="2" applyNumberFormat="1" applyFont="1" applyFill="1" applyBorder="1" applyAlignment="1">
      <alignment horizontal="center" vertical="center" wrapText="1"/>
    </xf>
    <xf numFmtId="4" fontId="27" fillId="4" borderId="10" xfId="2" applyNumberFormat="1" applyFont="1" applyFill="1" applyBorder="1" applyAlignment="1">
      <alignment horizontal="center" vertical="center" wrapText="1"/>
    </xf>
    <xf numFmtId="4" fontId="27" fillId="4" borderId="11" xfId="2" applyNumberFormat="1" applyFont="1" applyFill="1" applyBorder="1" applyAlignment="1">
      <alignment horizontal="center" vertical="center" wrapText="1"/>
    </xf>
    <xf numFmtId="4" fontId="27" fillId="4" borderId="6" xfId="2" applyNumberFormat="1" applyFont="1" applyFill="1" applyBorder="1" applyAlignment="1">
      <alignment horizontal="center" vertical="center" wrapText="1"/>
    </xf>
    <xf numFmtId="4" fontId="27" fillId="4" borderId="7" xfId="2" applyNumberFormat="1" applyFont="1" applyFill="1" applyBorder="1" applyAlignment="1">
      <alignment horizontal="center" vertical="center" wrapText="1"/>
    </xf>
    <xf numFmtId="4" fontId="27" fillId="4" borderId="8" xfId="2" applyNumberFormat="1" applyFont="1" applyFill="1" applyBorder="1" applyAlignment="1">
      <alignment horizontal="center" vertical="center" wrapText="1"/>
    </xf>
    <xf numFmtId="4" fontId="23" fillId="4" borderId="30" xfId="2" applyNumberFormat="1" applyFont="1" applyFill="1" applyBorder="1" applyAlignment="1">
      <alignment horizontal="left"/>
    </xf>
    <xf numFmtId="4" fontId="23" fillId="4" borderId="31" xfId="2" applyNumberFormat="1" applyFont="1" applyFill="1" applyBorder="1" applyAlignment="1">
      <alignment horizontal="left"/>
    </xf>
    <xf numFmtId="4" fontId="23" fillId="4" borderId="30" xfId="2" applyNumberFormat="1" applyFont="1" applyFill="1" applyBorder="1" applyAlignment="1">
      <alignment horizontal="center"/>
    </xf>
    <xf numFmtId="4" fontId="23" fillId="4" borderId="31" xfId="2" applyNumberFormat="1" applyFont="1" applyFill="1" applyBorder="1" applyAlignment="1">
      <alignment horizontal="center"/>
    </xf>
    <xf numFmtId="0" fontId="38" fillId="0" borderId="16" xfId="2" applyFont="1" applyBorder="1" applyAlignment="1">
      <alignment horizontal="left"/>
    </xf>
    <xf numFmtId="0" fontId="27" fillId="4" borderId="30" xfId="2" applyFont="1" applyFill="1" applyBorder="1" applyAlignment="1">
      <alignment horizontal="left"/>
    </xf>
    <xf numFmtId="0" fontId="27" fillId="4" borderId="33" xfId="2" applyFont="1" applyFill="1" applyBorder="1" applyAlignment="1">
      <alignment horizontal="left"/>
    </xf>
    <xf numFmtId="0" fontId="27" fillId="4" borderId="31" xfId="2" applyFont="1" applyFill="1" applyBorder="1" applyAlignment="1">
      <alignment horizontal="left"/>
    </xf>
    <xf numFmtId="4" fontId="27" fillId="8" borderId="59" xfId="2" applyNumberFormat="1" applyFont="1" applyFill="1" applyBorder="1" applyAlignment="1">
      <alignment horizontal="center" wrapText="1"/>
    </xf>
    <xf numFmtId="4" fontId="27" fillId="8" borderId="7" xfId="2" applyNumberFormat="1" applyFont="1" applyFill="1" applyBorder="1" applyAlignment="1">
      <alignment horizontal="center" wrapText="1"/>
    </xf>
    <xf numFmtId="4" fontId="27" fillId="8" borderId="60" xfId="2" applyNumberFormat="1" applyFont="1" applyFill="1" applyBorder="1" applyAlignment="1">
      <alignment horizontal="center" wrapText="1"/>
    </xf>
    <xf numFmtId="0" fontId="23" fillId="4" borderId="30" xfId="2" applyFont="1" applyFill="1" applyBorder="1" applyAlignment="1">
      <alignment horizontal="left" vertical="center" wrapText="1"/>
    </xf>
    <xf numFmtId="0" fontId="23" fillId="4" borderId="31" xfId="2" applyFont="1" applyFill="1" applyBorder="1" applyAlignment="1">
      <alignment horizontal="left" vertical="center" wrapText="1"/>
    </xf>
    <xf numFmtId="0" fontId="23" fillId="4" borderId="30" xfId="2" applyFont="1" applyFill="1" applyBorder="1" applyAlignment="1">
      <alignment horizontal="left" wrapText="1"/>
    </xf>
    <xf numFmtId="0" fontId="23" fillId="4" borderId="31" xfId="2" applyFont="1" applyFill="1" applyBorder="1" applyAlignment="1">
      <alignment horizontal="left" wrapText="1"/>
    </xf>
    <xf numFmtId="0" fontId="23" fillId="4" borderId="26" xfId="2" applyFont="1" applyFill="1" applyBorder="1" applyAlignment="1">
      <alignment horizontal="center"/>
    </xf>
    <xf numFmtId="0" fontId="23" fillId="4" borderId="38" xfId="2" applyFont="1" applyFill="1" applyBorder="1" applyAlignment="1">
      <alignment horizontal="center"/>
    </xf>
    <xf numFmtId="0" fontId="23" fillId="4" borderId="47" xfId="2" applyFont="1" applyFill="1" applyBorder="1" applyAlignment="1">
      <alignment horizontal="center"/>
    </xf>
    <xf numFmtId="0" fontId="23" fillId="4" borderId="37" xfId="2" applyFont="1" applyFill="1" applyBorder="1" applyAlignment="1">
      <alignment horizontal="center"/>
    </xf>
    <xf numFmtId="0" fontId="23" fillId="4" borderId="20" xfId="2" applyFont="1" applyFill="1" applyBorder="1" applyAlignment="1">
      <alignment horizontal="center"/>
    </xf>
    <xf numFmtId="0" fontId="23" fillId="4" borderId="22" xfId="2" applyFont="1" applyFill="1" applyBorder="1" applyAlignment="1">
      <alignment horizontal="center"/>
    </xf>
    <xf numFmtId="4" fontId="27" fillId="4" borderId="26" xfId="2" applyNumberFormat="1" applyFont="1" applyFill="1" applyBorder="1" applyAlignment="1">
      <alignment horizontal="center" vertical="center" wrapText="1"/>
    </xf>
    <xf numFmtId="4" fontId="27" fillId="4" borderId="25" xfId="2" applyNumberFormat="1" applyFont="1" applyFill="1" applyBorder="1" applyAlignment="1">
      <alignment horizontal="center" vertical="center" wrapText="1"/>
    </xf>
    <xf numFmtId="4" fontId="27" fillId="4" borderId="38" xfId="2" applyNumberFormat="1" applyFont="1" applyFill="1" applyBorder="1" applyAlignment="1">
      <alignment horizontal="center" vertical="center" wrapText="1"/>
    </xf>
    <xf numFmtId="0" fontId="18" fillId="4" borderId="0" xfId="0" applyFont="1" applyFill="1" applyAlignment="1">
      <alignment horizontal="left" vertical="center"/>
    </xf>
    <xf numFmtId="171" fontId="17" fillId="4" borderId="41" xfId="3" applyNumberFormat="1" applyFont="1" applyFill="1" applyBorder="1" applyAlignment="1">
      <alignment horizontal="center" vertical="center"/>
    </xf>
    <xf numFmtId="171" fontId="17" fillId="4" borderId="36" xfId="3" applyNumberFormat="1" applyFont="1" applyFill="1" applyBorder="1" applyAlignment="1">
      <alignment horizontal="center" vertical="center"/>
    </xf>
    <xf numFmtId="171" fontId="17" fillId="4" borderId="39" xfId="3" applyNumberFormat="1" applyFont="1" applyFill="1" applyBorder="1" applyAlignment="1">
      <alignment horizontal="center" vertical="center"/>
    </xf>
    <xf numFmtId="4" fontId="17" fillId="4" borderId="6" xfId="0" applyNumberFormat="1" applyFont="1" applyFill="1" applyBorder="1" applyAlignment="1">
      <alignment horizontal="center" vertical="center" wrapText="1"/>
    </xf>
    <xf numFmtId="4" fontId="17" fillId="4" borderId="7" xfId="0" applyNumberFormat="1" applyFont="1" applyFill="1" applyBorder="1" applyAlignment="1">
      <alignment horizontal="center" vertical="center" wrapText="1"/>
    </xf>
    <xf numFmtId="4" fontId="17" fillId="4" borderId="8" xfId="0" applyNumberFormat="1" applyFont="1" applyFill="1" applyBorder="1" applyAlignment="1">
      <alignment horizontal="center" vertical="center" wrapText="1"/>
    </xf>
    <xf numFmtId="4" fontId="17" fillId="4" borderId="1" xfId="0" applyNumberFormat="1" applyFont="1" applyFill="1" applyBorder="1" applyAlignment="1">
      <alignment horizontal="center" vertical="center" wrapText="1"/>
    </xf>
    <xf numFmtId="4" fontId="17" fillId="4" borderId="2" xfId="0" applyNumberFormat="1" applyFont="1" applyFill="1" applyBorder="1" applyAlignment="1">
      <alignment horizontal="center" vertical="center" wrapText="1"/>
    </xf>
    <xf numFmtId="4" fontId="17" fillId="4" borderId="3" xfId="0" applyNumberFormat="1" applyFont="1" applyFill="1" applyBorder="1" applyAlignment="1">
      <alignment horizontal="center" vertical="center" wrapText="1"/>
    </xf>
    <xf numFmtId="4" fontId="17" fillId="4" borderId="28" xfId="0" applyNumberFormat="1" applyFont="1" applyFill="1" applyBorder="1" applyAlignment="1">
      <alignment horizontal="center" vertical="center" wrapText="1"/>
    </xf>
    <xf numFmtId="4" fontId="17" fillId="4" borderId="21" xfId="0" applyNumberFormat="1" applyFont="1" applyFill="1" applyBorder="1" applyAlignment="1">
      <alignment horizontal="center" vertical="center" wrapText="1"/>
    </xf>
    <xf numFmtId="4" fontId="17" fillId="4" borderId="29" xfId="0" applyNumberFormat="1" applyFont="1" applyFill="1" applyBorder="1" applyAlignment="1">
      <alignment horizontal="center" vertical="center" wrapText="1"/>
    </xf>
    <xf numFmtId="171" fontId="17" fillId="4" borderId="3" xfId="3" applyNumberFormat="1" applyFont="1" applyFill="1" applyBorder="1" applyAlignment="1">
      <alignment horizontal="center" vertical="center"/>
    </xf>
    <xf numFmtId="171" fontId="17" fillId="4" borderId="5" xfId="3" applyNumberFormat="1" applyFont="1" applyFill="1" applyBorder="1" applyAlignment="1">
      <alignment horizontal="center" vertical="center"/>
    </xf>
    <xf numFmtId="171" fontId="17" fillId="4" borderId="11" xfId="3" applyNumberFormat="1" applyFont="1" applyFill="1" applyBorder="1" applyAlignment="1">
      <alignment horizontal="center" vertical="center"/>
    </xf>
    <xf numFmtId="0" fontId="17" fillId="5" borderId="0" xfId="0" applyFont="1" applyFill="1" applyAlignment="1">
      <alignment horizontal="left" vertical="center" wrapText="1"/>
    </xf>
    <xf numFmtId="0" fontId="17" fillId="5" borderId="5" xfId="0" applyFont="1" applyFill="1" applyBorder="1" applyAlignment="1">
      <alignment horizontal="left" vertical="center" wrapText="1"/>
    </xf>
    <xf numFmtId="4" fontId="10" fillId="0" borderId="6" xfId="2" applyNumberFormat="1" applyFont="1" applyBorder="1" applyAlignment="1">
      <alignment horizontal="center" vertical="center" wrapText="1"/>
    </xf>
    <xf numFmtId="4" fontId="10" fillId="0" borderId="7" xfId="2" applyNumberFormat="1" applyFont="1" applyBorder="1" applyAlignment="1">
      <alignment horizontal="center" vertical="center" wrapText="1"/>
    </xf>
    <xf numFmtId="4" fontId="10" fillId="0" borderId="8" xfId="2" applyNumberFormat="1" applyFont="1" applyBorder="1" applyAlignment="1">
      <alignment horizontal="center" vertical="center" wrapText="1"/>
    </xf>
    <xf numFmtId="4" fontId="4" fillId="0" borderId="1" xfId="2" applyNumberFormat="1" applyFont="1" applyBorder="1" applyAlignment="1">
      <alignment horizontal="center"/>
    </xf>
    <xf numFmtId="4" fontId="4" fillId="0" borderId="2" xfId="2" applyNumberFormat="1" applyFont="1" applyBorder="1" applyAlignment="1">
      <alignment horizontal="center"/>
    </xf>
    <xf numFmtId="4" fontId="4" fillId="0" borderId="3" xfId="2" applyNumberFormat="1" applyFont="1" applyBorder="1" applyAlignment="1">
      <alignment horizontal="center"/>
    </xf>
    <xf numFmtId="4" fontId="5" fillId="0" borderId="4" xfId="2" applyNumberFormat="1" applyFont="1" applyBorder="1" applyAlignment="1">
      <alignment horizontal="center"/>
    </xf>
    <xf numFmtId="4" fontId="5" fillId="0" borderId="0" xfId="2" applyNumberFormat="1" applyFont="1" applyAlignment="1">
      <alignment horizontal="center"/>
    </xf>
    <xf numFmtId="4" fontId="5" fillId="0" borderId="5" xfId="2" applyNumberFormat="1" applyFont="1" applyBorder="1" applyAlignment="1">
      <alignment horizontal="center"/>
    </xf>
    <xf numFmtId="0" fontId="10" fillId="5" borderId="6" xfId="2" applyFont="1" applyFill="1" applyBorder="1" applyAlignment="1">
      <alignment horizontal="center" vertical="center"/>
    </xf>
    <xf numFmtId="0" fontId="10" fillId="5" borderId="7" xfId="2" applyFont="1" applyFill="1" applyBorder="1" applyAlignment="1">
      <alignment horizontal="center" vertical="center"/>
    </xf>
    <xf numFmtId="0" fontId="10" fillId="5" borderId="8" xfId="2" applyFont="1" applyFill="1" applyBorder="1" applyAlignment="1">
      <alignment horizontal="center" vertical="center"/>
    </xf>
    <xf numFmtId="175" fontId="23" fillId="4" borderId="0" xfId="2" applyNumberFormat="1" applyFont="1" applyFill="1" applyAlignment="1">
      <alignment horizontal="left" wrapText="1"/>
    </xf>
    <xf numFmtId="0" fontId="27" fillId="4" borderId="24" xfId="2" applyFont="1" applyFill="1" applyBorder="1" applyAlignment="1">
      <alignment horizontal="center" vertical="top"/>
    </xf>
    <xf numFmtId="0" fontId="27" fillId="4" borderId="25" xfId="2" applyFont="1" applyFill="1" applyBorder="1" applyAlignment="1">
      <alignment horizontal="center" vertical="top"/>
    </xf>
    <xf numFmtId="0" fontId="27" fillId="4" borderId="38" xfId="2" applyFont="1" applyFill="1" applyBorder="1" applyAlignment="1">
      <alignment horizontal="center" vertical="top"/>
    </xf>
    <xf numFmtId="175" fontId="27" fillId="4" borderId="0" xfId="2" applyNumberFormat="1" applyFont="1" applyFill="1" applyAlignment="1">
      <alignment horizontal="left" wrapText="1"/>
    </xf>
    <xf numFmtId="0" fontId="27" fillId="4" borderId="30" xfId="2" applyFont="1" applyFill="1" applyBorder="1" applyAlignment="1">
      <alignment horizontal="center"/>
    </xf>
    <xf numFmtId="0" fontId="27" fillId="4" borderId="31" xfId="2" applyFont="1" applyFill="1" applyBorder="1" applyAlignment="1">
      <alignment horizontal="center"/>
    </xf>
    <xf numFmtId="0" fontId="23" fillId="4" borderId="30" xfId="8" applyFont="1" applyFill="1" applyBorder="1" applyAlignment="1">
      <alignment horizontal="left"/>
    </xf>
    <xf numFmtId="0" fontId="23" fillId="4" borderId="31" xfId="8" applyFont="1" applyFill="1" applyBorder="1" applyAlignment="1">
      <alignment horizontal="left"/>
    </xf>
    <xf numFmtId="0" fontId="25" fillId="0" borderId="16" xfId="0" applyFont="1" applyBorder="1" applyAlignment="1">
      <alignment horizontal="center"/>
    </xf>
    <xf numFmtId="0" fontId="24" fillId="0" borderId="1" xfId="0" applyFont="1" applyBorder="1" applyAlignment="1">
      <alignment horizontal="center" vertical="center" wrapText="1"/>
    </xf>
    <xf numFmtId="0" fontId="24" fillId="0" borderId="2"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10" xfId="0" applyFont="1" applyBorder="1" applyAlignment="1">
      <alignment horizontal="center" vertical="center" wrapText="1"/>
    </xf>
    <xf numFmtId="4" fontId="25" fillId="0" borderId="10" xfId="0" applyNumberFormat="1" applyFont="1" applyBorder="1" applyAlignment="1">
      <alignment horizontal="center" vertical="center" wrapText="1"/>
    </xf>
    <xf numFmtId="4" fontId="20" fillId="0" borderId="1" xfId="0" applyNumberFormat="1" applyFont="1" applyBorder="1" applyAlignment="1">
      <alignment horizontal="center" vertical="center" wrapText="1"/>
    </xf>
    <xf numFmtId="4" fontId="20" fillId="0" borderId="2" xfId="0" applyNumberFormat="1" applyFont="1" applyBorder="1" applyAlignment="1">
      <alignment horizontal="center" vertical="center" wrapText="1"/>
    </xf>
    <xf numFmtId="4" fontId="20" fillId="0" borderId="3" xfId="0" applyNumberFormat="1" applyFont="1" applyBorder="1" applyAlignment="1">
      <alignment horizontal="center" vertical="center" wrapText="1"/>
    </xf>
    <xf numFmtId="4" fontId="20" fillId="0" borderId="4" xfId="0" applyNumberFormat="1" applyFont="1" applyBorder="1" applyAlignment="1">
      <alignment horizontal="center" vertical="center" wrapText="1"/>
    </xf>
    <xf numFmtId="4" fontId="20" fillId="0" borderId="0" xfId="0" applyNumberFormat="1" applyFont="1" applyAlignment="1">
      <alignment horizontal="center" vertical="center" wrapText="1"/>
    </xf>
    <xf numFmtId="4" fontId="20" fillId="0" borderId="5" xfId="0" applyNumberFormat="1" applyFont="1" applyBorder="1" applyAlignment="1">
      <alignment horizontal="center" vertical="center" wrapText="1"/>
    </xf>
    <xf numFmtId="0" fontId="19" fillId="0" borderId="1" xfId="0" applyFont="1" applyBorder="1" applyAlignment="1">
      <alignment horizontal="center" vertical="center"/>
    </xf>
    <xf numFmtId="0" fontId="19" fillId="0" borderId="2" xfId="0" applyFont="1" applyBorder="1" applyAlignment="1">
      <alignment horizontal="center" vertical="center"/>
    </xf>
    <xf numFmtId="187" fontId="25" fillId="0" borderId="61" xfId="0" applyNumberFormat="1" applyFont="1" applyBorder="1" applyAlignment="1">
      <alignment horizontal="center"/>
    </xf>
    <xf numFmtId="187" fontId="25" fillId="0" borderId="3" xfId="0" applyNumberFormat="1" applyFont="1" applyBorder="1" applyAlignment="1">
      <alignment horizontal="center"/>
    </xf>
    <xf numFmtId="187" fontId="25" fillId="0" borderId="47" xfId="0" applyNumberFormat="1" applyFont="1" applyBorder="1" applyAlignment="1">
      <alignment horizontal="center"/>
    </xf>
    <xf numFmtId="187" fontId="25" fillId="0" borderId="5" xfId="0" applyNumberFormat="1" applyFont="1" applyBorder="1" applyAlignment="1">
      <alignment horizontal="center"/>
    </xf>
    <xf numFmtId="187" fontId="25" fillId="0" borderId="58" xfId="0" applyNumberFormat="1" applyFont="1" applyBorder="1" applyAlignment="1">
      <alignment horizontal="center"/>
    </xf>
    <xf numFmtId="187" fontId="25" fillId="0" borderId="11" xfId="0" applyNumberFormat="1" applyFont="1" applyBorder="1" applyAlignment="1">
      <alignment horizontal="center"/>
    </xf>
    <xf numFmtId="0" fontId="25" fillId="0" borderId="4" xfId="0" applyFont="1" applyBorder="1" applyAlignment="1">
      <alignment horizontal="center" vertical="center" wrapText="1"/>
    </xf>
    <xf numFmtId="0" fontId="25" fillId="0" borderId="0" xfId="0" applyFont="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xf>
    <xf numFmtId="0" fontId="25" fillId="0" borderId="7" xfId="0" applyFont="1" applyBorder="1" applyAlignment="1">
      <alignment horizontal="center" vertical="center"/>
    </xf>
    <xf numFmtId="0" fontId="25" fillId="0" borderId="8" xfId="0" applyFont="1" applyBorder="1" applyAlignment="1">
      <alignment horizontal="center" vertical="center"/>
    </xf>
    <xf numFmtId="0" fontId="24" fillId="0" borderId="6" xfId="0" applyFont="1" applyBorder="1" applyAlignment="1">
      <alignment horizontal="center" vertical="center"/>
    </xf>
    <xf numFmtId="0" fontId="24" fillId="0" borderId="7" xfId="0" applyFont="1" applyBorder="1" applyAlignment="1">
      <alignment horizontal="center" vertical="center"/>
    </xf>
    <xf numFmtId="0" fontId="24" fillId="0" borderId="8" xfId="0" applyFont="1" applyBorder="1" applyAlignment="1">
      <alignment horizontal="center" vertical="center"/>
    </xf>
    <xf numFmtId="4" fontId="25" fillId="0" borderId="1" xfId="0" applyNumberFormat="1" applyFont="1" applyBorder="1" applyAlignment="1">
      <alignment horizontal="center" vertical="center" wrapText="1"/>
    </xf>
    <xf numFmtId="4" fontId="25" fillId="0" borderId="2" xfId="0" applyNumberFormat="1" applyFont="1" applyBorder="1" applyAlignment="1">
      <alignment horizontal="center" vertical="center" wrapText="1"/>
    </xf>
    <xf numFmtId="4" fontId="25" fillId="0" borderId="3" xfId="0" applyNumberFormat="1" applyFont="1" applyBorder="1" applyAlignment="1">
      <alignment horizontal="center" vertical="center" wrapText="1"/>
    </xf>
    <xf numFmtId="4" fontId="25" fillId="0" borderId="9" xfId="0" applyNumberFormat="1" applyFont="1" applyBorder="1" applyAlignment="1">
      <alignment horizontal="center" vertical="center" wrapText="1"/>
    </xf>
    <xf numFmtId="4" fontId="25" fillId="0" borderId="11" xfId="0" applyNumberFormat="1" applyFont="1" applyBorder="1" applyAlignment="1">
      <alignment horizontal="center" vertical="center" wrapText="1"/>
    </xf>
    <xf numFmtId="0" fontId="25" fillId="0" borderId="62" xfId="0" applyFont="1" applyBorder="1" applyAlignment="1">
      <alignment horizontal="center"/>
    </xf>
    <xf numFmtId="4" fontId="20" fillId="0" borderId="30" xfId="0" applyNumberFormat="1" applyFont="1" applyBorder="1" applyAlignment="1">
      <alignment horizontal="left" wrapText="1"/>
    </xf>
    <xf numFmtId="4" fontId="20" fillId="0" borderId="31" xfId="0" applyNumberFormat="1" applyFont="1" applyBorder="1" applyAlignment="1">
      <alignment horizontal="left" wrapText="1"/>
    </xf>
    <xf numFmtId="0" fontId="20" fillId="0" borderId="30" xfId="0" applyFont="1" applyBorder="1" applyAlignment="1">
      <alignment horizontal="left" wrapText="1"/>
    </xf>
    <xf numFmtId="0" fontId="20" fillId="0" borderId="31" xfId="0" applyFont="1" applyBorder="1" applyAlignment="1">
      <alignment horizontal="left" wrapText="1"/>
    </xf>
    <xf numFmtId="0" fontId="20" fillId="0" borderId="30" xfId="0" applyFont="1" applyBorder="1" applyAlignment="1">
      <alignment horizontal="left"/>
    </xf>
    <xf numFmtId="0" fontId="20" fillId="0" borderId="31" xfId="0" applyFont="1" applyBorder="1" applyAlignment="1">
      <alignment horizontal="left"/>
    </xf>
    <xf numFmtId="4" fontId="19" fillId="8" borderId="30" xfId="0" applyNumberFormat="1" applyFont="1" applyFill="1" applyBorder="1" applyAlignment="1">
      <alignment horizontal="center"/>
    </xf>
    <xf numFmtId="0" fontId="19" fillId="8" borderId="31" xfId="0" applyFont="1" applyFill="1" applyBorder="1" applyAlignment="1">
      <alignment horizontal="center"/>
    </xf>
    <xf numFmtId="4" fontId="20" fillId="0" borderId="30" xfId="0" applyNumberFormat="1" applyFont="1" applyBorder="1" applyAlignment="1">
      <alignment horizontal="center" wrapText="1"/>
    </xf>
    <xf numFmtId="4" fontId="20" fillId="0" borderId="31" xfId="0" applyNumberFormat="1" applyFont="1" applyBorder="1" applyAlignment="1">
      <alignment horizontal="center" wrapText="1"/>
    </xf>
    <xf numFmtId="0" fontId="19" fillId="0" borderId="0" xfId="0" applyFont="1" applyAlignment="1">
      <alignment horizontal="left"/>
    </xf>
    <xf numFmtId="0" fontId="24" fillId="0" borderId="2" xfId="0" applyFont="1" applyBorder="1" applyAlignment="1">
      <alignment horizontal="center"/>
    </xf>
    <xf numFmtId="0" fontId="24" fillId="0" borderId="0" xfId="0" applyFont="1" applyAlignment="1">
      <alignment horizontal="center"/>
    </xf>
    <xf numFmtId="0" fontId="24" fillId="0" borderId="10" xfId="0" applyFont="1" applyBorder="1" applyAlignment="1">
      <alignment horizontal="center"/>
    </xf>
    <xf numFmtId="0" fontId="19" fillId="4" borderId="15" xfId="0" applyFont="1" applyFill="1" applyBorder="1" applyAlignment="1">
      <alignment horizontal="right" vertical="center" wrapText="1"/>
    </xf>
    <xf numFmtId="0" fontId="19" fillId="4" borderId="16" xfId="0" applyFont="1" applyFill="1" applyBorder="1" applyAlignment="1">
      <alignment horizontal="right" vertical="center" wrapText="1"/>
    </xf>
    <xf numFmtId="0" fontId="19" fillId="0" borderId="20" xfId="0" applyFont="1" applyBorder="1" applyAlignment="1">
      <alignment horizontal="center"/>
    </xf>
    <xf numFmtId="0" fontId="19" fillId="0" borderId="22" xfId="0" applyFont="1" applyBorder="1" applyAlignment="1">
      <alignment horizontal="center"/>
    </xf>
    <xf numFmtId="0" fontId="20" fillId="0" borderId="59" xfId="0" applyFont="1" applyBorder="1" applyAlignment="1">
      <alignment horizontal="center" wrapText="1"/>
    </xf>
    <xf numFmtId="0" fontId="20" fillId="0" borderId="60" xfId="0" applyFont="1" applyBorder="1" applyAlignment="1">
      <alignment horizontal="center" wrapText="1"/>
    </xf>
    <xf numFmtId="0" fontId="24" fillId="0" borderId="1" xfId="0" applyFont="1" applyBorder="1" applyAlignment="1">
      <alignment horizontal="center"/>
    </xf>
    <xf numFmtId="0" fontId="24" fillId="0" borderId="4" xfId="0" applyFont="1" applyBorder="1" applyAlignment="1">
      <alignment horizontal="center"/>
    </xf>
    <xf numFmtId="0" fontId="24" fillId="0" borderId="9" xfId="0" applyFont="1" applyBorder="1" applyAlignment="1">
      <alignment horizontal="center"/>
    </xf>
    <xf numFmtId="0" fontId="19" fillId="4" borderId="50" xfId="0" applyFont="1" applyFill="1" applyBorder="1" applyAlignment="1">
      <alignment horizontal="right" vertical="center" wrapText="1"/>
    </xf>
    <xf numFmtId="0" fontId="19" fillId="4" borderId="51" xfId="0" applyFont="1" applyFill="1" applyBorder="1" applyAlignment="1">
      <alignment horizontal="right" vertical="center" wrapText="1"/>
    </xf>
    <xf numFmtId="0" fontId="20" fillId="4" borderId="15" xfId="0" applyFont="1" applyFill="1" applyBorder="1" applyAlignment="1">
      <alignment horizontal="right" vertical="center"/>
    </xf>
    <xf numFmtId="0" fontId="24" fillId="0" borderId="30" xfId="0" applyFont="1" applyBorder="1" applyAlignment="1">
      <alignment wrapText="1"/>
    </xf>
    <xf numFmtId="0" fontId="24" fillId="0" borderId="31" xfId="0" applyFont="1" applyBorder="1" applyAlignment="1">
      <alignment wrapText="1"/>
    </xf>
    <xf numFmtId="0" fontId="24" fillId="0" borderId="16" xfId="0" applyFont="1" applyBorder="1" applyAlignment="1">
      <alignment horizontal="left" wrapText="1"/>
    </xf>
    <xf numFmtId="0" fontId="25" fillId="0" borderId="30" xfId="0" applyFont="1" applyBorder="1" applyAlignment="1">
      <alignment horizontal="left" wrapText="1"/>
    </xf>
    <xf numFmtId="0" fontId="25" fillId="0" borderId="31" xfId="0" applyFont="1" applyBorder="1" applyAlignment="1">
      <alignment horizontal="left" wrapText="1"/>
    </xf>
    <xf numFmtId="0" fontId="25" fillId="7" borderId="16" xfId="16" applyFont="1" applyFill="1" applyBorder="1" applyAlignment="1">
      <alignment horizontal="right"/>
    </xf>
    <xf numFmtId="177" fontId="25" fillId="7" borderId="16" xfId="16" applyNumberFormat="1" applyFont="1" applyFill="1" applyBorder="1" applyAlignment="1">
      <alignment horizontal="center"/>
    </xf>
    <xf numFmtId="0" fontId="25" fillId="7" borderId="16" xfId="16" applyFont="1" applyFill="1" applyBorder="1" applyAlignment="1">
      <alignment horizontal="center"/>
    </xf>
    <xf numFmtId="177" fontId="25" fillId="7" borderId="30" xfId="16" applyNumberFormat="1" applyFont="1" applyFill="1" applyBorder="1" applyAlignment="1">
      <alignment horizontal="center"/>
    </xf>
    <xf numFmtId="177" fontId="25" fillId="7" borderId="31" xfId="16" applyNumberFormat="1" applyFont="1" applyFill="1" applyBorder="1" applyAlignment="1">
      <alignment horizontal="center"/>
    </xf>
    <xf numFmtId="0" fontId="25" fillId="0" borderId="16" xfId="16" applyFont="1" applyBorder="1" applyAlignment="1">
      <alignment horizontal="right"/>
    </xf>
    <xf numFmtId="177" fontId="25" fillId="0" borderId="16" xfId="19" applyNumberFormat="1" applyFont="1" applyBorder="1" applyAlignment="1">
      <alignment horizontal="center"/>
    </xf>
    <xf numFmtId="177" fontId="25" fillId="0" borderId="16" xfId="16" applyNumberFormat="1" applyFont="1" applyBorder="1" applyAlignment="1">
      <alignment horizontal="center"/>
    </xf>
    <xf numFmtId="0" fontId="24" fillId="0" borderId="16" xfId="16" applyFont="1" applyBorder="1" applyAlignment="1">
      <alignment horizontal="left"/>
    </xf>
    <xf numFmtId="177" fontId="24" fillId="0" borderId="30" xfId="16" applyNumberFormat="1" applyFont="1" applyBorder="1" applyAlignment="1">
      <alignment horizontal="center" vertical="center" wrapText="1"/>
    </xf>
    <xf numFmtId="177" fontId="24" fillId="0" borderId="31" xfId="16" applyNumberFormat="1" applyFont="1" applyBorder="1" applyAlignment="1">
      <alignment horizontal="center" vertical="center" wrapText="1"/>
    </xf>
    <xf numFmtId="0" fontId="24" fillId="0" borderId="30" xfId="16" applyFont="1" applyBorder="1" applyAlignment="1">
      <alignment horizontal="left"/>
    </xf>
    <xf numFmtId="0" fontId="24" fillId="0" borderId="31" xfId="16" applyFont="1" applyBorder="1" applyAlignment="1">
      <alignment horizontal="left"/>
    </xf>
    <xf numFmtId="0" fontId="25" fillId="6" borderId="16" xfId="16" applyFont="1" applyFill="1" applyBorder="1" applyAlignment="1">
      <alignment horizontal="center"/>
    </xf>
    <xf numFmtId="0" fontId="25" fillId="0" borderId="30" xfId="16" applyFont="1" applyBorder="1" applyAlignment="1">
      <alignment horizontal="left"/>
    </xf>
    <xf numFmtId="0" fontId="25" fillId="0" borderId="33" xfId="16" applyFont="1" applyBorder="1" applyAlignment="1">
      <alignment horizontal="left"/>
    </xf>
    <xf numFmtId="0" fontId="25" fillId="0" borderId="31" xfId="16" applyFont="1" applyBorder="1" applyAlignment="1">
      <alignment horizontal="left"/>
    </xf>
    <xf numFmtId="0" fontId="25" fillId="0" borderId="16" xfId="16" applyFont="1" applyBorder="1" applyAlignment="1">
      <alignment horizontal="center" vertical="center"/>
    </xf>
    <xf numFmtId="0" fontId="25" fillId="0" borderId="30" xfId="16" applyFont="1" applyBorder="1" applyAlignment="1">
      <alignment horizontal="center" vertical="center" wrapText="1"/>
    </xf>
    <xf numFmtId="0" fontId="25" fillId="0" borderId="31" xfId="16" applyFont="1" applyBorder="1" applyAlignment="1">
      <alignment horizontal="center" vertical="center" wrapText="1"/>
    </xf>
    <xf numFmtId="0" fontId="25" fillId="0" borderId="30" xfId="16" applyFont="1" applyBorder="1" applyAlignment="1">
      <alignment horizontal="left" vertical="center" wrapText="1"/>
    </xf>
    <xf numFmtId="0" fontId="25" fillId="0" borderId="31" xfId="16" applyFont="1" applyBorder="1" applyAlignment="1">
      <alignment horizontal="left" vertical="center" wrapText="1"/>
    </xf>
    <xf numFmtId="0" fontId="24" fillId="0" borderId="30" xfId="16" applyFont="1" applyBorder="1" applyAlignment="1">
      <alignment horizontal="left" vertical="center" wrapText="1"/>
    </xf>
    <xf numFmtId="0" fontId="24" fillId="0" borderId="31" xfId="16" applyFont="1" applyBorder="1" applyAlignment="1">
      <alignment horizontal="left" vertical="center" wrapText="1"/>
    </xf>
    <xf numFmtId="0" fontId="25" fillId="0" borderId="16" xfId="16" applyFont="1" applyBorder="1" applyAlignment="1">
      <alignment horizontal="left" wrapText="1"/>
    </xf>
    <xf numFmtId="0" fontId="24" fillId="0" borderId="30" xfId="16" applyFont="1" applyBorder="1" applyAlignment="1">
      <alignment horizontal="left" wrapText="1"/>
    </xf>
    <xf numFmtId="0" fontId="24" fillId="0" borderId="31" xfId="16" applyFont="1" applyBorder="1" applyAlignment="1">
      <alignment horizontal="left" wrapText="1"/>
    </xf>
    <xf numFmtId="0" fontId="24" fillId="0" borderId="16" xfId="16" applyFont="1" applyBorder="1" applyAlignment="1">
      <alignment horizontal="center" vertical="center"/>
    </xf>
    <xf numFmtId="44" fontId="24" fillId="0" borderId="16" xfId="17" applyFont="1" applyBorder="1" applyAlignment="1">
      <alignment horizontal="center" vertical="center"/>
    </xf>
    <xf numFmtId="0" fontId="24" fillId="0" borderId="19" xfId="16" applyFont="1" applyBorder="1" applyAlignment="1">
      <alignment horizontal="center" vertical="center"/>
    </xf>
    <xf numFmtId="0" fontId="24" fillId="0" borderId="48" xfId="16" applyFont="1" applyBorder="1" applyAlignment="1">
      <alignment horizontal="center" vertical="center"/>
    </xf>
    <xf numFmtId="0" fontId="24" fillId="0" borderId="13" xfId="16" applyFont="1" applyBorder="1" applyAlignment="1">
      <alignment horizontal="center" vertical="center"/>
    </xf>
    <xf numFmtId="0" fontId="25" fillId="0" borderId="26" xfId="16" applyFont="1" applyBorder="1" applyAlignment="1">
      <alignment horizontal="center" vertical="center" wrapText="1"/>
    </xf>
    <xf numFmtId="0" fontId="25" fillId="0" borderId="38" xfId="16" applyFont="1" applyBorder="1" applyAlignment="1">
      <alignment horizontal="center" vertical="center" wrapText="1"/>
    </xf>
    <xf numFmtId="0" fontId="25" fillId="0" borderId="20" xfId="16" applyFont="1" applyBorder="1" applyAlignment="1">
      <alignment horizontal="center" vertical="center" wrapText="1"/>
    </xf>
    <xf numFmtId="0" fontId="25" fillId="0" borderId="22" xfId="16" applyFont="1" applyBorder="1" applyAlignment="1">
      <alignment horizontal="center" vertical="center" wrapText="1"/>
    </xf>
    <xf numFmtId="0" fontId="24" fillId="0" borderId="19" xfId="16" applyFont="1" applyBorder="1" applyAlignment="1">
      <alignment horizontal="center"/>
    </xf>
    <xf numFmtId="0" fontId="24" fillId="0" borderId="48" xfId="16" applyFont="1" applyBorder="1" applyAlignment="1">
      <alignment horizontal="center"/>
    </xf>
    <xf numFmtId="0" fontId="24" fillId="0" borderId="13" xfId="16" applyFont="1" applyBorder="1" applyAlignment="1">
      <alignment horizontal="center"/>
    </xf>
    <xf numFmtId="0" fontId="25" fillId="0" borderId="19" xfId="16" applyFont="1" applyBorder="1" applyAlignment="1">
      <alignment horizontal="center" vertical="center" wrapText="1"/>
    </xf>
    <xf numFmtId="0" fontId="25" fillId="0" borderId="13" xfId="16" applyFont="1" applyBorder="1" applyAlignment="1">
      <alignment horizontal="center" vertical="center" wrapText="1"/>
    </xf>
    <xf numFmtId="0" fontId="25" fillId="0" borderId="30" xfId="16" applyFont="1" applyBorder="1" applyAlignment="1">
      <alignment horizontal="center" vertical="center"/>
    </xf>
    <xf numFmtId="0" fontId="25" fillId="0" borderId="31" xfId="16" applyFont="1" applyBorder="1" applyAlignment="1">
      <alignment horizontal="center" vertical="center"/>
    </xf>
    <xf numFmtId="0" fontId="24" fillId="0" borderId="30" xfId="16" applyFont="1" applyBorder="1" applyAlignment="1">
      <alignment horizontal="center" vertical="center"/>
    </xf>
    <xf numFmtId="0" fontId="24" fillId="0" borderId="31" xfId="16" applyFont="1" applyBorder="1" applyAlignment="1">
      <alignment horizontal="center" vertical="center"/>
    </xf>
    <xf numFmtId="0" fontId="25" fillId="0" borderId="26" xfId="16" applyFont="1" applyBorder="1" applyAlignment="1">
      <alignment horizontal="center" vertical="center"/>
    </xf>
    <xf numFmtId="0" fontId="25" fillId="0" borderId="38" xfId="16" applyFont="1" applyBorder="1" applyAlignment="1">
      <alignment horizontal="center" vertical="center"/>
    </xf>
    <xf numFmtId="0" fontId="25" fillId="0" borderId="20" xfId="16" applyFont="1" applyBorder="1" applyAlignment="1">
      <alignment horizontal="center" vertical="center"/>
    </xf>
    <xf numFmtId="0" fontId="25" fillId="0" borderId="22" xfId="16" applyFont="1" applyBorder="1" applyAlignment="1">
      <alignment horizontal="center" vertical="center"/>
    </xf>
    <xf numFmtId="0" fontId="25" fillId="0" borderId="0" xfId="16" applyFont="1" applyAlignment="1">
      <alignment horizontal="center" wrapText="1"/>
    </xf>
    <xf numFmtId="0" fontId="25" fillId="6" borderId="30" xfId="16" applyFont="1" applyFill="1" applyBorder="1" applyAlignment="1">
      <alignment horizontal="center" vertical="center"/>
    </xf>
    <xf numFmtId="0" fontId="25" fillId="6" borderId="33" xfId="16" applyFont="1" applyFill="1" applyBorder="1" applyAlignment="1">
      <alignment horizontal="center" vertical="center"/>
    </xf>
    <xf numFmtId="0" fontId="25" fillId="6" borderId="31" xfId="16" applyFont="1" applyFill="1" applyBorder="1" applyAlignment="1">
      <alignment horizontal="center" vertical="center"/>
    </xf>
    <xf numFmtId="2" fontId="23" fillId="0" borderId="30" xfId="2" applyNumberFormat="1" applyFont="1" applyBorder="1" applyAlignment="1">
      <alignment horizontal="left"/>
    </xf>
    <xf numFmtId="2" fontId="23" fillId="0" borderId="31" xfId="2" applyNumberFormat="1" applyFont="1" applyBorder="1" applyAlignment="1">
      <alignment horizontal="left"/>
    </xf>
    <xf numFmtId="0" fontId="40" fillId="0" borderId="6" xfId="0" applyFont="1" applyBorder="1" applyAlignment="1">
      <alignment horizontal="center"/>
    </xf>
    <xf numFmtId="0" fontId="40" fillId="0" borderId="7" xfId="0" applyFont="1" applyBorder="1" applyAlignment="1">
      <alignment horizontal="center"/>
    </xf>
    <xf numFmtId="0" fontId="40" fillId="0" borderId="8" xfId="0" applyFont="1" applyBorder="1" applyAlignment="1">
      <alignment horizontal="center"/>
    </xf>
    <xf numFmtId="0" fontId="23" fillId="4" borderId="30" xfId="2" applyFont="1" applyFill="1" applyBorder="1" applyAlignment="1">
      <alignment horizontal="left" vertical="center"/>
    </xf>
    <xf numFmtId="0" fontId="23" fillId="4" borderId="31" xfId="2" applyFont="1" applyFill="1" applyBorder="1" applyAlignment="1">
      <alignment horizontal="left" vertical="center"/>
    </xf>
    <xf numFmtId="0" fontId="23" fillId="4" borderId="1" xfId="2" applyFont="1" applyFill="1" applyBorder="1" applyAlignment="1">
      <alignment horizontal="center" vertical="center" wrapText="1"/>
    </xf>
    <xf numFmtId="0" fontId="23" fillId="4" borderId="2" xfId="2" applyFont="1" applyFill="1" applyBorder="1" applyAlignment="1">
      <alignment horizontal="center" vertical="center" wrapText="1"/>
    </xf>
    <xf numFmtId="0" fontId="23" fillId="4" borderId="3" xfId="2" applyFont="1" applyFill="1" applyBorder="1" applyAlignment="1">
      <alignment horizontal="center" vertical="center" wrapText="1"/>
    </xf>
    <xf numFmtId="0" fontId="23" fillId="4" borderId="4" xfId="2" applyFont="1" applyFill="1" applyBorder="1" applyAlignment="1">
      <alignment horizontal="center" vertical="center" wrapText="1"/>
    </xf>
    <xf numFmtId="0" fontId="23" fillId="4" borderId="0" xfId="2" applyFont="1" applyFill="1" applyAlignment="1">
      <alignment horizontal="center" vertical="center" wrapText="1"/>
    </xf>
    <xf numFmtId="0" fontId="23" fillId="4" borderId="5" xfId="2" applyFont="1" applyFill="1" applyBorder="1" applyAlignment="1">
      <alignment horizontal="center" vertical="center" wrapText="1"/>
    </xf>
    <xf numFmtId="0" fontId="23" fillId="4" borderId="9" xfId="2" applyFont="1" applyFill="1" applyBorder="1" applyAlignment="1">
      <alignment horizontal="center" vertical="center" wrapText="1"/>
    </xf>
    <xf numFmtId="0" fontId="23" fillId="4" borderId="10" xfId="2" applyFont="1" applyFill="1" applyBorder="1" applyAlignment="1">
      <alignment horizontal="center" vertical="center" wrapText="1"/>
    </xf>
    <xf numFmtId="0" fontId="23" fillId="4" borderId="11" xfId="2" applyFont="1" applyFill="1" applyBorder="1" applyAlignment="1">
      <alignment horizontal="center" vertical="center" wrapText="1"/>
    </xf>
    <xf numFmtId="0" fontId="41" fillId="9" borderId="6" xfId="2" applyFont="1" applyFill="1" applyBorder="1" applyAlignment="1">
      <alignment horizontal="center" wrapText="1"/>
    </xf>
    <xf numFmtId="0" fontId="41" fillId="9" borderId="7" xfId="2" applyFont="1" applyFill="1" applyBorder="1" applyAlignment="1">
      <alignment horizontal="center" wrapText="1"/>
    </xf>
    <xf numFmtId="0" fontId="41" fillId="9" borderId="8" xfId="2" applyFont="1" applyFill="1" applyBorder="1" applyAlignment="1">
      <alignment horizontal="center" wrapText="1"/>
    </xf>
    <xf numFmtId="0" fontId="27" fillId="4" borderId="0" xfId="2" applyFont="1" applyFill="1" applyAlignment="1">
      <alignment horizontal="center" vertical="center"/>
    </xf>
    <xf numFmtId="4" fontId="42" fillId="4" borderId="30" xfId="2" applyNumberFormat="1" applyFont="1" applyFill="1" applyBorder="1" applyAlignment="1">
      <alignment horizontal="center" wrapText="1"/>
    </xf>
    <xf numFmtId="4" fontId="42" fillId="4" borderId="33" xfId="2" applyNumberFormat="1" applyFont="1" applyFill="1" applyBorder="1" applyAlignment="1">
      <alignment horizontal="center" wrapText="1"/>
    </xf>
    <xf numFmtId="4" fontId="42" fillId="4" borderId="31" xfId="2" applyNumberFormat="1" applyFont="1" applyFill="1" applyBorder="1" applyAlignment="1">
      <alignment horizontal="center" wrapText="1"/>
    </xf>
    <xf numFmtId="0" fontId="34" fillId="0" borderId="19" xfId="0" applyFont="1" applyBorder="1" applyAlignment="1">
      <alignment horizontal="center" vertical="center"/>
    </xf>
    <xf numFmtId="0" fontId="34" fillId="0" borderId="48" xfId="0" applyFont="1" applyBorder="1" applyAlignment="1">
      <alignment horizontal="center" vertical="center"/>
    </xf>
    <xf numFmtId="0" fontId="25" fillId="0" borderId="26" xfId="0" applyFont="1" applyBorder="1" applyAlignment="1">
      <alignment horizontal="center" vertical="center" wrapText="1"/>
    </xf>
    <xf numFmtId="0" fontId="25" fillId="0" borderId="25"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21" xfId="0" applyFont="1" applyBorder="1" applyAlignment="1">
      <alignment horizontal="center" vertical="center" wrapText="1"/>
    </xf>
    <xf numFmtId="0" fontId="25" fillId="0" borderId="22" xfId="0" applyFont="1" applyBorder="1" applyAlignment="1">
      <alignment horizontal="center" vertical="center" wrapText="1"/>
    </xf>
    <xf numFmtId="0" fontId="35" fillId="0" borderId="16" xfId="0" applyFont="1" applyBorder="1" applyAlignment="1">
      <alignment horizontal="center" vertical="center"/>
    </xf>
    <xf numFmtId="0" fontId="35" fillId="0" borderId="19" xfId="0" applyFont="1" applyBorder="1" applyAlignment="1">
      <alignment horizontal="center" vertical="center"/>
    </xf>
    <xf numFmtId="0" fontId="35" fillId="0" borderId="16" xfId="0" applyFont="1" applyBorder="1" applyAlignment="1">
      <alignment horizontal="center" vertical="center" wrapText="1"/>
    </xf>
    <xf numFmtId="0" fontId="35" fillId="0" borderId="30" xfId="0" applyFont="1" applyBorder="1" applyAlignment="1">
      <alignment horizontal="center" vertical="center"/>
    </xf>
    <xf numFmtId="0" fontId="35" fillId="0" borderId="33" xfId="0" applyFont="1" applyBorder="1" applyAlignment="1">
      <alignment horizontal="center" vertical="center"/>
    </xf>
    <xf numFmtId="0" fontId="35" fillId="0" borderId="31" xfId="0" applyFont="1" applyBorder="1" applyAlignment="1">
      <alignment horizontal="center" vertical="center"/>
    </xf>
    <xf numFmtId="0" fontId="36" fillId="0" borderId="30" xfId="0" applyFont="1" applyBorder="1" applyAlignment="1">
      <alignment horizontal="center" vertical="center" wrapText="1"/>
    </xf>
    <xf numFmtId="0" fontId="36" fillId="0" borderId="33" xfId="0" applyFont="1" applyBorder="1" applyAlignment="1">
      <alignment horizontal="center" vertical="center" wrapText="1"/>
    </xf>
    <xf numFmtId="0" fontId="36" fillId="0" borderId="31" xfId="0" applyFont="1" applyBorder="1" applyAlignment="1">
      <alignment horizontal="center" vertical="center" wrapText="1"/>
    </xf>
    <xf numFmtId="0" fontId="25" fillId="0" borderId="26" xfId="0" applyFont="1" applyBorder="1" applyAlignment="1">
      <alignment horizontal="center" vertical="center"/>
    </xf>
    <xf numFmtId="0" fontId="25" fillId="0" borderId="25" xfId="0" applyFont="1" applyBorder="1" applyAlignment="1">
      <alignment horizontal="center" vertical="center"/>
    </xf>
    <xf numFmtId="0" fontId="25" fillId="0" borderId="38" xfId="0" applyFont="1" applyBorder="1" applyAlignment="1">
      <alignment horizontal="center" vertical="center"/>
    </xf>
    <xf numFmtId="0" fontId="25" fillId="0" borderId="47" xfId="0" applyFont="1" applyBorder="1" applyAlignment="1">
      <alignment horizontal="center" vertical="center"/>
    </xf>
    <xf numFmtId="0" fontId="25" fillId="0" borderId="0" xfId="0" applyFont="1" applyAlignment="1">
      <alignment horizontal="center" vertical="center"/>
    </xf>
    <xf numFmtId="0" fontId="25" fillId="0" borderId="37" xfId="0" applyFont="1" applyBorder="1" applyAlignment="1">
      <alignment horizontal="center" vertical="center"/>
    </xf>
    <xf numFmtId="0" fontId="35" fillId="0" borderId="19" xfId="0" applyFont="1" applyBorder="1" applyAlignment="1">
      <alignment horizontal="center" vertical="center" wrapText="1"/>
    </xf>
    <xf numFmtId="0" fontId="23" fillId="4" borderId="47" xfId="2" applyFont="1" applyFill="1" applyBorder="1" applyAlignment="1">
      <alignment horizontal="center" wrapText="1"/>
    </xf>
    <xf numFmtId="0" fontId="23" fillId="4" borderId="0" xfId="2" applyFont="1" applyFill="1" applyAlignment="1">
      <alignment horizontal="center" wrapText="1"/>
    </xf>
    <xf numFmtId="0" fontId="23" fillId="4" borderId="37" xfId="2" applyFont="1" applyFill="1" applyBorder="1" applyAlignment="1">
      <alignment horizontal="center" wrapText="1"/>
    </xf>
    <xf numFmtId="0" fontId="23" fillId="4" borderId="26" xfId="2" applyFont="1" applyFill="1" applyBorder="1" applyAlignment="1">
      <alignment horizontal="left" vertical="center"/>
    </xf>
    <xf numFmtId="0" fontId="23" fillId="4" borderId="38" xfId="2" applyFont="1" applyFill="1" applyBorder="1" applyAlignment="1">
      <alignment horizontal="left" vertical="center"/>
    </xf>
    <xf numFmtId="0" fontId="25" fillId="0" borderId="20" xfId="0" applyFont="1" applyBorder="1" applyAlignment="1">
      <alignment horizontal="center" vertical="center"/>
    </xf>
    <xf numFmtId="0" fontId="25" fillId="0" borderId="21" xfId="0" applyFont="1" applyBorder="1" applyAlignment="1">
      <alignment horizontal="center" vertical="center"/>
    </xf>
    <xf numFmtId="0" fontId="25" fillId="0" borderId="22" xfId="0" applyFont="1" applyBorder="1" applyAlignment="1">
      <alignment horizontal="center" vertical="center"/>
    </xf>
    <xf numFmtId="0" fontId="35" fillId="0" borderId="48" xfId="0" applyFont="1" applyBorder="1" applyAlignment="1">
      <alignment horizontal="center" vertical="center"/>
    </xf>
    <xf numFmtId="0" fontId="35" fillId="0" borderId="13" xfId="0" applyFont="1" applyBorder="1" applyAlignment="1">
      <alignment horizontal="center" vertical="center"/>
    </xf>
    <xf numFmtId="0" fontId="34" fillId="0" borderId="13" xfId="0" applyFont="1" applyBorder="1" applyAlignment="1">
      <alignment horizontal="center" vertical="center"/>
    </xf>
    <xf numFmtId="0" fontId="35" fillId="0" borderId="26" xfId="0" applyFont="1" applyBorder="1" applyAlignment="1">
      <alignment horizontal="center" vertical="center" wrapText="1"/>
    </xf>
    <xf numFmtId="0" fontId="35" fillId="0" borderId="38" xfId="0" applyFont="1" applyBorder="1" applyAlignment="1">
      <alignment horizontal="center" vertical="center" wrapText="1"/>
    </xf>
    <xf numFmtId="0" fontId="35" fillId="0" borderId="20" xfId="0" applyFont="1" applyBorder="1" applyAlignment="1">
      <alignment horizontal="center" vertical="center" wrapText="1"/>
    </xf>
    <xf numFmtId="0" fontId="35" fillId="0" borderId="22" xfId="0" applyFont="1" applyBorder="1" applyAlignment="1">
      <alignment horizontal="center" vertical="center" wrapText="1"/>
    </xf>
  </cellXfs>
  <cellStyles count="28">
    <cellStyle name="Millares" xfId="13" builtinId="3"/>
    <cellStyle name="Millares [0] 2" xfId="26"/>
    <cellStyle name="Millares 2" xfId="4"/>
    <cellStyle name="Millares 2 2" xfId="6"/>
    <cellStyle name="Millares 3" xfId="23"/>
    <cellStyle name="Millares 4" xfId="19"/>
    <cellStyle name="Moneda" xfId="14" builtinId="4"/>
    <cellStyle name="Moneda [0]" xfId="1" builtinId="7"/>
    <cellStyle name="Moneda [0] 2" xfId="11"/>
    <cellStyle name="Moneda [0] 3" xfId="22"/>
    <cellStyle name="Moneda 2" xfId="3"/>
    <cellStyle name="Moneda 2 2" xfId="18"/>
    <cellStyle name="Moneda 2 5" xfId="25"/>
    <cellStyle name="Moneda 3" xfId="7"/>
    <cellStyle name="Moneda 4" xfId="12"/>
    <cellStyle name="Moneda 5" xfId="17"/>
    <cellStyle name="Moneda 6" xfId="24"/>
    <cellStyle name="Normal" xfId="0" builtinId="0"/>
    <cellStyle name="Normal 10" xfId="8"/>
    <cellStyle name="Normal 2" xfId="2"/>
    <cellStyle name="Normal 2 4" xfId="15"/>
    <cellStyle name="Normal 3" xfId="5"/>
    <cellStyle name="Normal 3 2" xfId="9"/>
    <cellStyle name="Normal 4" xfId="16"/>
    <cellStyle name="Normal 6" xfId="27"/>
    <cellStyle name="Porcentaje" xfId="21" builtinId="5"/>
    <cellStyle name="Porcentaje 2" xfId="20"/>
    <cellStyle name="Porcentaje 2 2" xfId="1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26" Type="http://schemas.openxmlformats.org/officeDocument/2006/relationships/externalLink" Target="externalLinks/externalLink14.xml"/><Relationship Id="rId39" Type="http://schemas.openxmlformats.org/officeDocument/2006/relationships/externalLink" Target="externalLinks/externalLink27.xml"/><Relationship Id="rId21" Type="http://schemas.openxmlformats.org/officeDocument/2006/relationships/externalLink" Target="externalLinks/externalLink9.xml"/><Relationship Id="rId34" Type="http://schemas.openxmlformats.org/officeDocument/2006/relationships/externalLink" Target="externalLinks/externalLink22.xml"/><Relationship Id="rId42" Type="http://schemas.openxmlformats.org/officeDocument/2006/relationships/externalLink" Target="externalLinks/externalLink30.xml"/><Relationship Id="rId47" Type="http://schemas.openxmlformats.org/officeDocument/2006/relationships/externalLink" Target="externalLinks/externalLink35.xml"/><Relationship Id="rId50"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4.xml"/><Relationship Id="rId29" Type="http://schemas.openxmlformats.org/officeDocument/2006/relationships/externalLink" Target="externalLinks/externalLink17.xml"/><Relationship Id="rId11" Type="http://schemas.openxmlformats.org/officeDocument/2006/relationships/worksheet" Target="worksheets/sheet11.xml"/><Relationship Id="rId24" Type="http://schemas.openxmlformats.org/officeDocument/2006/relationships/externalLink" Target="externalLinks/externalLink12.xml"/><Relationship Id="rId32" Type="http://schemas.openxmlformats.org/officeDocument/2006/relationships/externalLink" Target="externalLinks/externalLink20.xml"/><Relationship Id="rId37" Type="http://schemas.openxmlformats.org/officeDocument/2006/relationships/externalLink" Target="externalLinks/externalLink25.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53"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externalLink" Target="externalLinks/externalLink7.xml"/><Relationship Id="rId31" Type="http://schemas.openxmlformats.org/officeDocument/2006/relationships/externalLink" Target="externalLinks/externalLink19.xml"/><Relationship Id="rId44" Type="http://schemas.openxmlformats.org/officeDocument/2006/relationships/externalLink" Target="externalLinks/externalLink32.xml"/><Relationship Id="rId52"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43" Type="http://schemas.openxmlformats.org/officeDocument/2006/relationships/externalLink" Target="externalLinks/externalLink31.xml"/><Relationship Id="rId48" Type="http://schemas.openxmlformats.org/officeDocument/2006/relationships/externalLink" Target="externalLinks/externalLink36.xml"/><Relationship Id="rId8" Type="http://schemas.openxmlformats.org/officeDocument/2006/relationships/worksheet" Target="worksheets/sheet8.xml"/><Relationship Id="rId51"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externalLink" Target="externalLinks/externalLink13.xml"/><Relationship Id="rId33" Type="http://schemas.openxmlformats.org/officeDocument/2006/relationships/externalLink" Target="externalLinks/externalLink21.xml"/><Relationship Id="rId38" Type="http://schemas.openxmlformats.org/officeDocument/2006/relationships/externalLink" Target="externalLinks/externalLink26.xml"/><Relationship Id="rId46" Type="http://schemas.openxmlformats.org/officeDocument/2006/relationships/externalLink" Target="externalLinks/externalLink34.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36" Type="http://schemas.openxmlformats.org/officeDocument/2006/relationships/externalLink" Target="externalLinks/externalLink24.xml"/><Relationship Id="rId49" Type="http://schemas.openxmlformats.org/officeDocument/2006/relationships/externalLink" Target="externalLinks/externalLink37.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20</xdr:col>
      <xdr:colOff>142875</xdr:colOff>
      <xdr:row>0</xdr:row>
      <xdr:rowOff>76201</xdr:rowOff>
    </xdr:from>
    <xdr:to>
      <xdr:col>20</xdr:col>
      <xdr:colOff>1447800</xdr:colOff>
      <xdr:row>4</xdr:row>
      <xdr:rowOff>117765</xdr:rowOff>
    </xdr:to>
    <xdr:pic>
      <xdr:nvPicPr>
        <xdr:cNvPr id="2" name="1 Imagen" descr="C:\Users\Despacho\Downloads\LOGO ALCALDIA BEYER PEÑA 2020-2023.png">
          <a:extLst>
            <a:ext uri="{FF2B5EF4-FFF2-40B4-BE49-F238E27FC236}">
              <a16:creationId xmlns:a16="http://schemas.microsoft.com/office/drawing/2014/main" id="{00000000-0008-0000-05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95800" y="76201"/>
          <a:ext cx="1304925" cy="819150"/>
        </a:xfrm>
        <a:prstGeom prst="rect">
          <a:avLst/>
        </a:prstGeom>
        <a:noFill/>
        <a:ln>
          <a:noFill/>
        </a:ln>
      </xdr:spPr>
    </xdr:pic>
    <xdr:clientData/>
  </xdr:twoCellAnchor>
  <xdr:twoCellAnchor editAs="oneCell">
    <xdr:from>
      <xdr:col>35</xdr:col>
      <xdr:colOff>228600</xdr:colOff>
      <xdr:row>2</xdr:row>
      <xdr:rowOff>114300</xdr:rowOff>
    </xdr:from>
    <xdr:to>
      <xdr:col>36</xdr:col>
      <xdr:colOff>681718</xdr:colOff>
      <xdr:row>5</xdr:row>
      <xdr:rowOff>140277</xdr:rowOff>
    </xdr:to>
    <xdr:pic>
      <xdr:nvPicPr>
        <xdr:cNvPr id="4" name="2 Imagen">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228600" y="485775"/>
          <a:ext cx="1215118" cy="6000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83821</xdr:colOff>
      <xdr:row>0</xdr:row>
      <xdr:rowOff>60960</xdr:rowOff>
    </xdr:from>
    <xdr:to>
      <xdr:col>1</xdr:col>
      <xdr:colOff>754381</xdr:colOff>
      <xdr:row>5</xdr:row>
      <xdr:rowOff>154549</xdr:rowOff>
    </xdr:to>
    <xdr:pic>
      <xdr:nvPicPr>
        <xdr:cNvPr id="3" name="Imagen 2">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83821" y="60960"/>
          <a:ext cx="1104900" cy="1007989"/>
        </a:xfrm>
        <a:prstGeom prst="rect">
          <a:avLst/>
        </a:prstGeom>
      </xdr:spPr>
    </xdr:pic>
    <xdr:clientData/>
  </xdr:twoCellAnchor>
  <xdr:twoCellAnchor editAs="oneCell">
    <xdr:from>
      <xdr:col>6</xdr:col>
      <xdr:colOff>53340</xdr:colOff>
      <xdr:row>0</xdr:row>
      <xdr:rowOff>137160</xdr:rowOff>
    </xdr:from>
    <xdr:to>
      <xdr:col>6</xdr:col>
      <xdr:colOff>1379677</xdr:colOff>
      <xdr:row>5</xdr:row>
      <xdr:rowOff>137160</xdr:rowOff>
    </xdr:to>
    <xdr:pic>
      <xdr:nvPicPr>
        <xdr:cNvPr id="5" name="Imagen 4" descr="logo PDET descarga">
          <a:extLst>
            <a:ext uri="{FF2B5EF4-FFF2-40B4-BE49-F238E27FC236}">
              <a16:creationId xmlns:a16="http://schemas.microsoft.com/office/drawing/2014/main" id="{00000000-0008-0000-0500-000005000000}"/>
            </a:ext>
          </a:extLst>
        </xdr:cNvPr>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l="28666" t="3780" r="28445" b="50516"/>
        <a:stretch/>
      </xdr:blipFill>
      <xdr:spPr bwMode="auto">
        <a:xfrm>
          <a:off x="6957060" y="137160"/>
          <a:ext cx="1326337" cy="91440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447675</xdr:colOff>
      <xdr:row>0</xdr:row>
      <xdr:rowOff>51435</xdr:rowOff>
    </xdr:from>
    <xdr:to>
      <xdr:col>0</xdr:col>
      <xdr:colOff>1557655</xdr:colOff>
      <xdr:row>5</xdr:row>
      <xdr:rowOff>170424</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7675" y="51435"/>
          <a:ext cx="1109980" cy="1033389"/>
        </a:xfrm>
        <a:prstGeom prst="rect">
          <a:avLst/>
        </a:prstGeom>
      </xdr:spPr>
    </xdr:pic>
    <xdr:clientData/>
  </xdr:twoCellAnchor>
  <xdr:twoCellAnchor editAs="oneCell">
    <xdr:from>
      <xdr:col>7</xdr:col>
      <xdr:colOff>114300</xdr:colOff>
      <xdr:row>0</xdr:row>
      <xdr:rowOff>121920</xdr:rowOff>
    </xdr:from>
    <xdr:to>
      <xdr:col>8</xdr:col>
      <xdr:colOff>928249</xdr:colOff>
      <xdr:row>6</xdr:row>
      <xdr:rowOff>45720</xdr:rowOff>
    </xdr:to>
    <xdr:pic>
      <xdr:nvPicPr>
        <xdr:cNvPr id="3" name="Imagen 2" descr="logo PDET descarga">
          <a:extLst>
            <a:ext uri="{FF2B5EF4-FFF2-40B4-BE49-F238E27FC236}">
              <a16:creationId xmlns:a16="http://schemas.microsoft.com/office/drawing/2014/main" id="{00000000-0008-0000-0100-000003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8666" t="3780" r="28445" b="50516"/>
        <a:stretch/>
      </xdr:blipFill>
      <xdr:spPr bwMode="auto">
        <a:xfrm>
          <a:off x="9037320" y="121920"/>
          <a:ext cx="1492129" cy="102870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332211</xdr:colOff>
      <xdr:row>292</xdr:row>
      <xdr:rowOff>102742</xdr:rowOff>
    </xdr:from>
    <xdr:to>
      <xdr:col>1</xdr:col>
      <xdr:colOff>943800</xdr:colOff>
      <xdr:row>297</xdr:row>
      <xdr:rowOff>76921</xdr:rowOff>
    </xdr:to>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32211" y="87141978"/>
          <a:ext cx="1185229" cy="1181392"/>
        </a:xfrm>
        <a:prstGeom prst="rect">
          <a:avLst/>
        </a:prstGeom>
      </xdr:spPr>
    </xdr:pic>
    <xdr:clientData/>
  </xdr:twoCellAnchor>
  <xdr:oneCellAnchor>
    <xdr:from>
      <xdr:col>0</xdr:col>
      <xdr:colOff>141797</xdr:colOff>
      <xdr:row>227</xdr:row>
      <xdr:rowOff>23522</xdr:rowOff>
    </xdr:from>
    <xdr:ext cx="1186071" cy="1179084"/>
    <xdr:pic>
      <xdr:nvPicPr>
        <xdr:cNvPr id="10" name="Imagen 9">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1797" y="23522"/>
          <a:ext cx="1186071" cy="1179084"/>
        </a:xfrm>
        <a:prstGeom prst="rect">
          <a:avLst/>
        </a:prstGeom>
      </xdr:spPr>
    </xdr:pic>
    <xdr:clientData/>
  </xdr:oneCellAnchor>
  <xdr:oneCellAnchor>
    <xdr:from>
      <xdr:col>0</xdr:col>
      <xdr:colOff>141797</xdr:colOff>
      <xdr:row>57</xdr:row>
      <xdr:rowOff>23522</xdr:rowOff>
    </xdr:from>
    <xdr:ext cx="1186071" cy="1179084"/>
    <xdr:pic>
      <xdr:nvPicPr>
        <xdr:cNvPr id="25" name="Imagen 24">
          <a:extLst>
            <a:ext uri="{FF2B5EF4-FFF2-40B4-BE49-F238E27FC236}">
              <a16:creationId xmlns:a16="http://schemas.microsoft.com/office/drawing/2014/main" id="{00000000-0008-0000-0200-000019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1797" y="12010039"/>
          <a:ext cx="1186071" cy="1179084"/>
        </a:xfrm>
        <a:prstGeom prst="rect">
          <a:avLst/>
        </a:prstGeom>
      </xdr:spPr>
    </xdr:pic>
    <xdr:clientData/>
  </xdr:oneCellAnchor>
  <xdr:oneCellAnchor>
    <xdr:from>
      <xdr:col>0</xdr:col>
      <xdr:colOff>141797</xdr:colOff>
      <xdr:row>171</xdr:row>
      <xdr:rowOff>23522</xdr:rowOff>
    </xdr:from>
    <xdr:ext cx="1186071" cy="1179084"/>
    <xdr:pic>
      <xdr:nvPicPr>
        <xdr:cNvPr id="17" name="Imagen 16">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1797" y="23522"/>
          <a:ext cx="1186071" cy="1179084"/>
        </a:xfrm>
        <a:prstGeom prst="rect">
          <a:avLst/>
        </a:prstGeom>
      </xdr:spPr>
    </xdr:pic>
    <xdr:clientData/>
  </xdr:oneCellAnchor>
  <xdr:oneCellAnchor>
    <xdr:from>
      <xdr:col>0</xdr:col>
      <xdr:colOff>263717</xdr:colOff>
      <xdr:row>114</xdr:row>
      <xdr:rowOff>54002</xdr:rowOff>
    </xdr:from>
    <xdr:ext cx="1185229" cy="1181392"/>
    <xdr:pic>
      <xdr:nvPicPr>
        <xdr:cNvPr id="75" name="Imagen 74">
          <a:extLst>
            <a:ext uri="{FF2B5EF4-FFF2-40B4-BE49-F238E27FC236}">
              <a16:creationId xmlns:a16="http://schemas.microsoft.com/office/drawing/2014/main" id="{00000000-0008-0000-0200-00004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3717" y="86117193"/>
          <a:ext cx="1185229" cy="1181392"/>
        </a:xfrm>
        <a:prstGeom prst="rect">
          <a:avLst/>
        </a:prstGeom>
      </xdr:spPr>
    </xdr:pic>
    <xdr:clientData/>
  </xdr:oneCellAnchor>
  <xdr:twoCellAnchor editAs="oneCell">
    <xdr:from>
      <xdr:col>6</xdr:col>
      <xdr:colOff>94180</xdr:colOff>
      <xdr:row>57</xdr:row>
      <xdr:rowOff>85617</xdr:rowOff>
    </xdr:from>
    <xdr:to>
      <xdr:col>7</xdr:col>
      <xdr:colOff>743695</xdr:colOff>
      <xdr:row>62</xdr:row>
      <xdr:rowOff>111302</xdr:rowOff>
    </xdr:to>
    <xdr:pic>
      <xdr:nvPicPr>
        <xdr:cNvPr id="6" name="Imagen 5" descr="logo PDET descarga">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8666" t="3780" r="28445" b="50516"/>
        <a:stretch/>
      </xdr:blipFill>
      <xdr:spPr bwMode="auto">
        <a:xfrm>
          <a:off x="6584023" y="85617"/>
          <a:ext cx="1539942" cy="1061663"/>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5</xdr:col>
      <xdr:colOff>924673</xdr:colOff>
      <xdr:row>114</xdr:row>
      <xdr:rowOff>0</xdr:rowOff>
    </xdr:from>
    <xdr:to>
      <xdr:col>7</xdr:col>
      <xdr:colOff>873053</xdr:colOff>
      <xdr:row>119</xdr:row>
      <xdr:rowOff>179798</xdr:rowOff>
    </xdr:to>
    <xdr:pic>
      <xdr:nvPicPr>
        <xdr:cNvPr id="14" name="Imagen 13" descr="logo PDET descarga">
          <a:extLst>
            <a:ext uri="{FF2B5EF4-FFF2-40B4-BE49-F238E27FC236}">
              <a16:creationId xmlns:a16="http://schemas.microsoft.com/office/drawing/2014/main" id="{00000000-0008-0000-0200-00000E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8666" t="3780" r="28445" b="50516"/>
        <a:stretch/>
      </xdr:blipFill>
      <xdr:spPr bwMode="auto">
        <a:xfrm>
          <a:off x="6489842" y="37141079"/>
          <a:ext cx="1763481" cy="1215775"/>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6</xdr:col>
      <xdr:colOff>0</xdr:colOff>
      <xdr:row>171</xdr:row>
      <xdr:rowOff>42809</xdr:rowOff>
    </xdr:from>
    <xdr:to>
      <xdr:col>7</xdr:col>
      <xdr:colOff>910311</xdr:colOff>
      <xdr:row>177</xdr:row>
      <xdr:rowOff>34246</xdr:rowOff>
    </xdr:to>
    <xdr:pic>
      <xdr:nvPicPr>
        <xdr:cNvPr id="20" name="Imagen 19" descr="logo PDET descarga">
          <a:extLst>
            <a:ext uri="{FF2B5EF4-FFF2-40B4-BE49-F238E27FC236}">
              <a16:creationId xmlns:a16="http://schemas.microsoft.com/office/drawing/2014/main" id="{00000000-0008-0000-0200-000014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8666" t="3780" r="28445" b="50516"/>
        <a:stretch/>
      </xdr:blipFill>
      <xdr:spPr bwMode="auto">
        <a:xfrm>
          <a:off x="6489843" y="62329888"/>
          <a:ext cx="1800738" cy="124146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6</xdr:col>
      <xdr:colOff>0</xdr:colOff>
      <xdr:row>227</xdr:row>
      <xdr:rowOff>0</xdr:rowOff>
    </xdr:from>
    <xdr:to>
      <xdr:col>7</xdr:col>
      <xdr:colOff>910311</xdr:colOff>
      <xdr:row>232</xdr:row>
      <xdr:rowOff>205483</xdr:rowOff>
    </xdr:to>
    <xdr:pic>
      <xdr:nvPicPr>
        <xdr:cNvPr id="80" name="Imagen 79" descr="logo PDET descarga">
          <a:extLst>
            <a:ext uri="{FF2B5EF4-FFF2-40B4-BE49-F238E27FC236}">
              <a16:creationId xmlns:a16="http://schemas.microsoft.com/office/drawing/2014/main" id="{00000000-0008-0000-0200-000050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8666" t="3780" r="28445" b="50516"/>
        <a:stretch/>
      </xdr:blipFill>
      <xdr:spPr bwMode="auto">
        <a:xfrm>
          <a:off x="6489843" y="74342090"/>
          <a:ext cx="1800738" cy="124146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6</xdr:col>
      <xdr:colOff>0</xdr:colOff>
      <xdr:row>292</xdr:row>
      <xdr:rowOff>0</xdr:rowOff>
    </xdr:from>
    <xdr:to>
      <xdr:col>7</xdr:col>
      <xdr:colOff>910311</xdr:colOff>
      <xdr:row>297</xdr:row>
      <xdr:rowOff>34247</xdr:rowOff>
    </xdr:to>
    <xdr:pic>
      <xdr:nvPicPr>
        <xdr:cNvPr id="81" name="Imagen 80" descr="logo PDET descarga">
          <a:extLst>
            <a:ext uri="{FF2B5EF4-FFF2-40B4-BE49-F238E27FC236}">
              <a16:creationId xmlns:a16="http://schemas.microsoft.com/office/drawing/2014/main" id="{00000000-0008-0000-0200-000051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8666" t="3780" r="28445" b="50516"/>
        <a:stretch/>
      </xdr:blipFill>
      <xdr:spPr bwMode="auto">
        <a:xfrm>
          <a:off x="6489843" y="86825191"/>
          <a:ext cx="1800738" cy="1241460"/>
        </a:xfrm>
        <a:prstGeom prst="rect">
          <a:avLst/>
        </a:prstGeom>
        <a:noFill/>
        <a:ln>
          <a:noFill/>
        </a:ln>
        <a:extLst>
          <a:ext uri="{53640926-AAD7-44D8-BBD7-CCE9431645EC}">
            <a14:shadowObscured xmlns:a14="http://schemas.microsoft.com/office/drawing/2010/main"/>
          </a:ext>
        </a:extLst>
      </xdr:spPr>
    </xdr:pic>
    <xdr:clientData/>
  </xdr:twoCellAnchor>
  <xdr:oneCellAnchor>
    <xdr:from>
      <xdr:col>0</xdr:col>
      <xdr:colOff>141797</xdr:colOff>
      <xdr:row>0</xdr:row>
      <xdr:rowOff>23522</xdr:rowOff>
    </xdr:from>
    <xdr:ext cx="1186071" cy="1179084"/>
    <xdr:pic>
      <xdr:nvPicPr>
        <xdr:cNvPr id="28" name="Imagen 27">
          <a:extLst>
            <a:ext uri="{FF2B5EF4-FFF2-40B4-BE49-F238E27FC236}">
              <a16:creationId xmlns:a16="http://schemas.microsoft.com/office/drawing/2014/main" id="{848246AA-BE5F-472C-852E-A968B2239F4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41797" y="23522"/>
          <a:ext cx="1186071" cy="1179084"/>
        </a:xfrm>
        <a:prstGeom prst="rect">
          <a:avLst/>
        </a:prstGeom>
      </xdr:spPr>
    </xdr:pic>
    <xdr:clientData/>
  </xdr:oneCellAnchor>
  <xdr:twoCellAnchor editAs="oneCell">
    <xdr:from>
      <xdr:col>6</xdr:col>
      <xdr:colOff>94180</xdr:colOff>
      <xdr:row>0</xdr:row>
      <xdr:rowOff>85617</xdr:rowOff>
    </xdr:from>
    <xdr:to>
      <xdr:col>7</xdr:col>
      <xdr:colOff>743695</xdr:colOff>
      <xdr:row>5</xdr:row>
      <xdr:rowOff>80821</xdr:rowOff>
    </xdr:to>
    <xdr:pic>
      <xdr:nvPicPr>
        <xdr:cNvPr id="29" name="Imagen 28" descr="logo PDET descarga">
          <a:extLst>
            <a:ext uri="{FF2B5EF4-FFF2-40B4-BE49-F238E27FC236}">
              <a16:creationId xmlns:a16="http://schemas.microsoft.com/office/drawing/2014/main" id="{4D3C10C3-EFEB-42CF-8B42-82BA0ECF8BCA}"/>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8666" t="3780" r="28445" b="50516"/>
        <a:stretch/>
      </xdr:blipFill>
      <xdr:spPr bwMode="auto">
        <a:xfrm>
          <a:off x="6571180" y="85617"/>
          <a:ext cx="1541055" cy="106200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50800</xdr:colOff>
      <xdr:row>0</xdr:row>
      <xdr:rowOff>67733</xdr:rowOff>
    </xdr:from>
    <xdr:to>
      <xdr:col>2</xdr:col>
      <xdr:colOff>633197</xdr:colOff>
      <xdr:row>4</xdr:row>
      <xdr:rowOff>194733</xdr:rowOff>
    </xdr:to>
    <xdr:pic>
      <xdr:nvPicPr>
        <xdr:cNvPr id="3" name="Imagen 2">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12800" y="67733"/>
          <a:ext cx="1234330" cy="1126067"/>
        </a:xfrm>
        <a:prstGeom prst="rect">
          <a:avLst/>
        </a:prstGeom>
      </xdr:spPr>
    </xdr:pic>
    <xdr:clientData/>
  </xdr:twoCellAnchor>
  <xdr:twoCellAnchor editAs="oneCell">
    <xdr:from>
      <xdr:col>5</xdr:col>
      <xdr:colOff>702734</xdr:colOff>
      <xdr:row>0</xdr:row>
      <xdr:rowOff>194734</xdr:rowOff>
    </xdr:from>
    <xdr:to>
      <xdr:col>6</xdr:col>
      <xdr:colOff>1430866</xdr:colOff>
      <xdr:row>5</xdr:row>
      <xdr:rowOff>118534</xdr:rowOff>
    </xdr:to>
    <xdr:pic>
      <xdr:nvPicPr>
        <xdr:cNvPr id="4" name="Imagen 3" descr="logo PDET descarga">
          <a:extLst>
            <a:ext uri="{FF2B5EF4-FFF2-40B4-BE49-F238E27FC236}">
              <a16:creationId xmlns:a16="http://schemas.microsoft.com/office/drawing/2014/main" id="{00000000-0008-0000-0600-000004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8666" t="3780" r="28445" b="50516"/>
        <a:stretch/>
      </xdr:blipFill>
      <xdr:spPr bwMode="auto">
        <a:xfrm>
          <a:off x="6485467" y="194734"/>
          <a:ext cx="1507066" cy="1126067"/>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10</xdr:col>
      <xdr:colOff>205740</xdr:colOff>
      <xdr:row>0</xdr:row>
      <xdr:rowOff>0</xdr:rowOff>
    </xdr:from>
    <xdr:to>
      <xdr:col>11</xdr:col>
      <xdr:colOff>893958</xdr:colOff>
      <xdr:row>5</xdr:row>
      <xdr:rowOff>160020</xdr:rowOff>
    </xdr:to>
    <xdr:pic>
      <xdr:nvPicPr>
        <xdr:cNvPr id="3" name="Imagen 2" descr="logo PDET descarga">
          <a:extLst>
            <a:ext uri="{FF2B5EF4-FFF2-40B4-BE49-F238E27FC236}">
              <a16:creationId xmlns:a16="http://schemas.microsoft.com/office/drawing/2014/main" id="{00000000-0008-0000-07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8666" t="3780" r="28445" b="50516"/>
        <a:stretch/>
      </xdr:blipFill>
      <xdr:spPr bwMode="auto">
        <a:xfrm>
          <a:off x="11117580" y="0"/>
          <a:ext cx="1800738" cy="112776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281940</xdr:colOff>
      <xdr:row>0</xdr:row>
      <xdr:rowOff>45721</xdr:rowOff>
    </xdr:from>
    <xdr:to>
      <xdr:col>1</xdr:col>
      <xdr:colOff>731410</xdr:colOff>
      <xdr:row>5</xdr:row>
      <xdr:rowOff>121921</xdr:rowOff>
    </xdr:to>
    <xdr:pic>
      <xdr:nvPicPr>
        <xdr:cNvPr id="6" name="Imagen 5">
          <a:extLst>
            <a:ext uri="{FF2B5EF4-FFF2-40B4-BE49-F238E27FC236}">
              <a16:creationId xmlns:a16="http://schemas.microsoft.com/office/drawing/2014/main" id="{2BDC0BA2-E411-4AAD-AA0D-9F6A32FD2E1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81940" y="45721"/>
          <a:ext cx="1234330" cy="104394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10</xdr:col>
      <xdr:colOff>205740</xdr:colOff>
      <xdr:row>0</xdr:row>
      <xdr:rowOff>0</xdr:rowOff>
    </xdr:from>
    <xdr:to>
      <xdr:col>11</xdr:col>
      <xdr:colOff>893958</xdr:colOff>
      <xdr:row>5</xdr:row>
      <xdr:rowOff>160020</xdr:rowOff>
    </xdr:to>
    <xdr:pic>
      <xdr:nvPicPr>
        <xdr:cNvPr id="2" name="Imagen 1" descr="logo PDET descarga">
          <a:extLst>
            <a:ext uri="{FF2B5EF4-FFF2-40B4-BE49-F238E27FC236}">
              <a16:creationId xmlns:a16="http://schemas.microsoft.com/office/drawing/2014/main" id="{081B4448-BE90-4153-83EB-BDA86B0387AB}"/>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28666" t="3780" r="28445" b="50516"/>
        <a:stretch/>
      </xdr:blipFill>
      <xdr:spPr bwMode="auto">
        <a:xfrm>
          <a:off x="11117580" y="0"/>
          <a:ext cx="1800738" cy="112776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0</xdr:col>
      <xdr:colOff>281940</xdr:colOff>
      <xdr:row>0</xdr:row>
      <xdr:rowOff>45721</xdr:rowOff>
    </xdr:from>
    <xdr:to>
      <xdr:col>1</xdr:col>
      <xdr:colOff>731410</xdr:colOff>
      <xdr:row>5</xdr:row>
      <xdr:rowOff>121921</xdr:rowOff>
    </xdr:to>
    <xdr:pic>
      <xdr:nvPicPr>
        <xdr:cNvPr id="3" name="Imagen 2">
          <a:extLst>
            <a:ext uri="{FF2B5EF4-FFF2-40B4-BE49-F238E27FC236}">
              <a16:creationId xmlns:a16="http://schemas.microsoft.com/office/drawing/2014/main" id="{75DC7560-4719-496F-B0C8-DCAD9A4D9BEA}"/>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81940" y="45721"/>
          <a:ext cx="1234330" cy="104394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25835</xdr:colOff>
      <xdr:row>0</xdr:row>
      <xdr:rowOff>30480</xdr:rowOff>
    </xdr:from>
    <xdr:to>
      <xdr:col>0</xdr:col>
      <xdr:colOff>1029970</xdr:colOff>
      <xdr:row>5</xdr:row>
      <xdr:rowOff>137160</xdr:rowOff>
    </xdr:to>
    <xdr:pic>
      <xdr:nvPicPr>
        <xdr:cNvPr id="4" name="Imagen 3">
          <a:extLst>
            <a:ext uri="{FF2B5EF4-FFF2-40B4-BE49-F238E27FC236}">
              <a16:creationId xmlns:a16="http://schemas.microsoft.com/office/drawing/2014/main" id="{00000000-0008-0000-09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835" y="30480"/>
          <a:ext cx="1004135" cy="998220"/>
        </a:xfrm>
        <a:prstGeom prst="rect">
          <a:avLst/>
        </a:prstGeom>
      </xdr:spPr>
    </xdr:pic>
    <xdr:clientData/>
  </xdr:twoCellAnchor>
  <xdr:twoCellAnchor editAs="oneCell">
    <xdr:from>
      <xdr:col>5</xdr:col>
      <xdr:colOff>15240</xdr:colOff>
      <xdr:row>0</xdr:row>
      <xdr:rowOff>76200</xdr:rowOff>
    </xdr:from>
    <xdr:to>
      <xdr:col>6</xdr:col>
      <xdr:colOff>24072</xdr:colOff>
      <xdr:row>5</xdr:row>
      <xdr:rowOff>83820</xdr:rowOff>
    </xdr:to>
    <xdr:pic>
      <xdr:nvPicPr>
        <xdr:cNvPr id="2" name="Imagen 1" descr="logo PDET descarga">
          <a:extLst>
            <a:ext uri="{FF2B5EF4-FFF2-40B4-BE49-F238E27FC236}">
              <a16:creationId xmlns:a16="http://schemas.microsoft.com/office/drawing/2014/main" id="{00000000-0008-0000-0900-000002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8666" t="3780" r="28445" b="50516"/>
        <a:stretch/>
      </xdr:blipFill>
      <xdr:spPr bwMode="auto">
        <a:xfrm>
          <a:off x="6492240" y="76200"/>
          <a:ext cx="1304232" cy="89916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130628</xdr:colOff>
      <xdr:row>54</xdr:row>
      <xdr:rowOff>76200</xdr:rowOff>
    </xdr:from>
    <xdr:to>
      <xdr:col>0</xdr:col>
      <xdr:colOff>1235528</xdr:colOff>
      <xdr:row>59</xdr:row>
      <xdr:rowOff>158903</xdr:rowOff>
    </xdr:to>
    <xdr:pic>
      <xdr:nvPicPr>
        <xdr:cNvPr id="5" name="Imagen 4">
          <a:extLst>
            <a:ext uri="{FF2B5EF4-FFF2-40B4-BE49-F238E27FC236}">
              <a16:creationId xmlns:a16="http://schemas.microsoft.com/office/drawing/2014/main" id="{00000000-0008-0000-0A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0628" y="76200"/>
          <a:ext cx="1104900" cy="997103"/>
        </a:xfrm>
        <a:prstGeom prst="rect">
          <a:avLst/>
        </a:prstGeom>
      </xdr:spPr>
    </xdr:pic>
    <xdr:clientData/>
  </xdr:twoCellAnchor>
  <xdr:twoCellAnchor editAs="oneCell">
    <xdr:from>
      <xdr:col>0</xdr:col>
      <xdr:colOff>43543</xdr:colOff>
      <xdr:row>106</xdr:row>
      <xdr:rowOff>43543</xdr:rowOff>
    </xdr:from>
    <xdr:to>
      <xdr:col>0</xdr:col>
      <xdr:colOff>1148443</xdr:colOff>
      <xdr:row>111</xdr:row>
      <xdr:rowOff>126246</xdr:rowOff>
    </xdr:to>
    <xdr:pic>
      <xdr:nvPicPr>
        <xdr:cNvPr id="6" name="Imagen 5">
          <a:extLst>
            <a:ext uri="{FF2B5EF4-FFF2-40B4-BE49-F238E27FC236}">
              <a16:creationId xmlns:a16="http://schemas.microsoft.com/office/drawing/2014/main" id="{00000000-0008-0000-0A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3543" y="9065623"/>
          <a:ext cx="1104900" cy="997103"/>
        </a:xfrm>
        <a:prstGeom prst="rect">
          <a:avLst/>
        </a:prstGeom>
      </xdr:spPr>
    </xdr:pic>
    <xdr:clientData/>
  </xdr:twoCellAnchor>
  <xdr:twoCellAnchor editAs="oneCell">
    <xdr:from>
      <xdr:col>0</xdr:col>
      <xdr:colOff>119744</xdr:colOff>
      <xdr:row>156</xdr:row>
      <xdr:rowOff>76199</xdr:rowOff>
    </xdr:from>
    <xdr:to>
      <xdr:col>0</xdr:col>
      <xdr:colOff>1224644</xdr:colOff>
      <xdr:row>161</xdr:row>
      <xdr:rowOff>158902</xdr:rowOff>
    </xdr:to>
    <xdr:pic>
      <xdr:nvPicPr>
        <xdr:cNvPr id="7" name="Imagen 6">
          <a:extLst>
            <a:ext uri="{FF2B5EF4-FFF2-40B4-BE49-F238E27FC236}">
              <a16:creationId xmlns:a16="http://schemas.microsoft.com/office/drawing/2014/main" id="{00000000-0008-0000-0A00-000007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9744" y="18242279"/>
          <a:ext cx="1104900" cy="997103"/>
        </a:xfrm>
        <a:prstGeom prst="rect">
          <a:avLst/>
        </a:prstGeom>
      </xdr:spPr>
    </xdr:pic>
    <xdr:clientData/>
  </xdr:twoCellAnchor>
  <xdr:twoCellAnchor editAs="oneCell">
    <xdr:from>
      <xdr:col>6</xdr:col>
      <xdr:colOff>762000</xdr:colOff>
      <xdr:row>54</xdr:row>
      <xdr:rowOff>83820</xdr:rowOff>
    </xdr:from>
    <xdr:to>
      <xdr:col>7</xdr:col>
      <xdr:colOff>1196382</xdr:colOff>
      <xdr:row>59</xdr:row>
      <xdr:rowOff>15240</xdr:rowOff>
    </xdr:to>
    <xdr:pic>
      <xdr:nvPicPr>
        <xdr:cNvPr id="8" name="Imagen 7" descr="logo PDET descarga">
          <a:extLst>
            <a:ext uri="{FF2B5EF4-FFF2-40B4-BE49-F238E27FC236}">
              <a16:creationId xmlns:a16="http://schemas.microsoft.com/office/drawing/2014/main" id="{00000000-0008-0000-0A00-000008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8666" t="3780" r="28445" b="50516"/>
        <a:stretch/>
      </xdr:blipFill>
      <xdr:spPr bwMode="auto">
        <a:xfrm>
          <a:off x="7086600" y="83820"/>
          <a:ext cx="1226862" cy="84582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7</xdr:col>
      <xdr:colOff>0</xdr:colOff>
      <xdr:row>106</xdr:row>
      <xdr:rowOff>0</xdr:rowOff>
    </xdr:from>
    <xdr:to>
      <xdr:col>7</xdr:col>
      <xdr:colOff>1226862</xdr:colOff>
      <xdr:row>110</xdr:row>
      <xdr:rowOff>114300</xdr:rowOff>
    </xdr:to>
    <xdr:pic>
      <xdr:nvPicPr>
        <xdr:cNvPr id="9" name="Imagen 8" descr="logo PDET descarga">
          <a:extLst>
            <a:ext uri="{FF2B5EF4-FFF2-40B4-BE49-F238E27FC236}">
              <a16:creationId xmlns:a16="http://schemas.microsoft.com/office/drawing/2014/main" id="{00000000-0008-0000-0A00-000009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8666" t="3780" r="28445" b="50516"/>
        <a:stretch/>
      </xdr:blipFill>
      <xdr:spPr bwMode="auto">
        <a:xfrm>
          <a:off x="7117080" y="9281160"/>
          <a:ext cx="1226862" cy="84582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7</xdr:col>
      <xdr:colOff>0</xdr:colOff>
      <xdr:row>156</xdr:row>
      <xdr:rowOff>0</xdr:rowOff>
    </xdr:from>
    <xdr:to>
      <xdr:col>7</xdr:col>
      <xdr:colOff>1226862</xdr:colOff>
      <xdr:row>160</xdr:row>
      <xdr:rowOff>114300</xdr:rowOff>
    </xdr:to>
    <xdr:pic>
      <xdr:nvPicPr>
        <xdr:cNvPr id="10" name="Imagen 9" descr="logo PDET descarga">
          <a:extLst>
            <a:ext uri="{FF2B5EF4-FFF2-40B4-BE49-F238E27FC236}">
              <a16:creationId xmlns:a16="http://schemas.microsoft.com/office/drawing/2014/main" id="{00000000-0008-0000-0A00-00000A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8666" t="3780" r="28445" b="50516"/>
        <a:stretch/>
      </xdr:blipFill>
      <xdr:spPr bwMode="auto">
        <a:xfrm>
          <a:off x="7117080" y="18425160"/>
          <a:ext cx="1226862" cy="845820"/>
        </a:xfrm>
        <a:prstGeom prst="rect">
          <a:avLst/>
        </a:prstGeom>
        <a:noFill/>
        <a:ln>
          <a:noFill/>
        </a:ln>
        <a:extLst>
          <a:ext uri="{53640926-AAD7-44D8-BBD7-CCE9431645EC}">
            <a14:shadowObscured xmlns:a14="http://schemas.microsoft.com/office/drawing/2010/main"/>
          </a:ext>
        </a:extLst>
      </xdr:spPr>
    </xdr:pic>
    <xdr:clientData/>
  </xdr:twoCellAnchor>
  <xdr:oneCellAnchor>
    <xdr:from>
      <xdr:col>0</xdr:col>
      <xdr:colOff>130628</xdr:colOff>
      <xdr:row>1</xdr:row>
      <xdr:rowOff>76200</xdr:rowOff>
    </xdr:from>
    <xdr:ext cx="1104900" cy="987578"/>
    <xdr:pic>
      <xdr:nvPicPr>
        <xdr:cNvPr id="2" name="Imagen 1">
          <a:extLst>
            <a:ext uri="{FF2B5EF4-FFF2-40B4-BE49-F238E27FC236}">
              <a16:creationId xmlns:a16="http://schemas.microsoft.com/office/drawing/2014/main" id="{85660CAB-CD41-49A7-B1AD-B078AC8F8C8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0628" y="10210800"/>
          <a:ext cx="1104900" cy="987578"/>
        </a:xfrm>
        <a:prstGeom prst="rect">
          <a:avLst/>
        </a:prstGeom>
      </xdr:spPr>
    </xdr:pic>
    <xdr:clientData/>
  </xdr:oneCellAnchor>
  <xdr:oneCellAnchor>
    <xdr:from>
      <xdr:col>6</xdr:col>
      <xdr:colOff>762000</xdr:colOff>
      <xdr:row>1</xdr:row>
      <xdr:rowOff>83820</xdr:rowOff>
    </xdr:from>
    <xdr:ext cx="1224957" cy="836295"/>
    <xdr:pic>
      <xdr:nvPicPr>
        <xdr:cNvPr id="3" name="Imagen 2" descr="logo PDET descarga">
          <a:extLst>
            <a:ext uri="{FF2B5EF4-FFF2-40B4-BE49-F238E27FC236}">
              <a16:creationId xmlns:a16="http://schemas.microsoft.com/office/drawing/2014/main" id="{21A2C598-CAFB-42E4-A226-AD3CA599DBB9}"/>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8666" t="3780" r="28445" b="50516"/>
        <a:stretch/>
      </xdr:blipFill>
      <xdr:spPr bwMode="auto">
        <a:xfrm>
          <a:off x="7086600" y="10218420"/>
          <a:ext cx="1224957" cy="836295"/>
        </a:xfrm>
        <a:prstGeom prst="rect">
          <a:avLst/>
        </a:prstGeom>
        <a:noFill/>
        <a:ln>
          <a:noFill/>
        </a:ln>
        <a:extLst>
          <a:ext uri="{53640926-AAD7-44D8-BBD7-CCE9431645EC}">
            <a14:shadowObscured xmlns:a14="http://schemas.microsoft.com/office/drawing/2010/main"/>
          </a:ext>
        </a:extLst>
      </xdr:spPr>
    </xdr:pic>
    <xdr:clientData/>
  </xdr:oneCellAnchor>
</xdr:wsDr>
</file>

<file path=xl/drawings/drawing9.xml><?xml version="1.0" encoding="utf-8"?>
<xdr:wsDr xmlns:xdr="http://schemas.openxmlformats.org/drawingml/2006/spreadsheetDrawing" xmlns:a="http://schemas.openxmlformats.org/drawingml/2006/main">
  <xdr:twoCellAnchor editAs="oneCell">
    <xdr:from>
      <xdr:col>0</xdr:col>
      <xdr:colOff>130628</xdr:colOff>
      <xdr:row>0</xdr:row>
      <xdr:rowOff>76200</xdr:rowOff>
    </xdr:from>
    <xdr:to>
      <xdr:col>0</xdr:col>
      <xdr:colOff>1235528</xdr:colOff>
      <xdr:row>5</xdr:row>
      <xdr:rowOff>158903</xdr:rowOff>
    </xdr:to>
    <xdr:pic>
      <xdr:nvPicPr>
        <xdr:cNvPr id="2" name="Imagen 1">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30628" y="76200"/>
          <a:ext cx="1104900" cy="997103"/>
        </a:xfrm>
        <a:prstGeom prst="rect">
          <a:avLst/>
        </a:prstGeom>
      </xdr:spPr>
    </xdr:pic>
    <xdr:clientData/>
  </xdr:twoCellAnchor>
  <xdr:twoCellAnchor editAs="oneCell">
    <xdr:from>
      <xdr:col>0</xdr:col>
      <xdr:colOff>43543</xdr:colOff>
      <xdr:row>52</xdr:row>
      <xdr:rowOff>43543</xdr:rowOff>
    </xdr:from>
    <xdr:to>
      <xdr:col>0</xdr:col>
      <xdr:colOff>1148443</xdr:colOff>
      <xdr:row>57</xdr:row>
      <xdr:rowOff>126246</xdr:rowOff>
    </xdr:to>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3543" y="9339943"/>
          <a:ext cx="1104900" cy="997103"/>
        </a:xfrm>
        <a:prstGeom prst="rect">
          <a:avLst/>
        </a:prstGeom>
      </xdr:spPr>
    </xdr:pic>
    <xdr:clientData/>
  </xdr:twoCellAnchor>
  <xdr:twoCellAnchor editAs="oneCell">
    <xdr:from>
      <xdr:col>0</xdr:col>
      <xdr:colOff>119744</xdr:colOff>
      <xdr:row>102</xdr:row>
      <xdr:rowOff>76199</xdr:rowOff>
    </xdr:from>
    <xdr:to>
      <xdr:col>0</xdr:col>
      <xdr:colOff>1224644</xdr:colOff>
      <xdr:row>107</xdr:row>
      <xdr:rowOff>158902</xdr:rowOff>
    </xdr:to>
    <xdr:pic>
      <xdr:nvPicPr>
        <xdr:cNvPr id="4" name="Imagen 3">
          <a:extLst>
            <a:ext uri="{FF2B5EF4-FFF2-40B4-BE49-F238E27FC236}">
              <a16:creationId xmlns:a16="http://schemas.microsoft.com/office/drawing/2014/main" id="{00000000-0008-0000-0B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9744" y="18531839"/>
          <a:ext cx="1104900" cy="997103"/>
        </a:xfrm>
        <a:prstGeom prst="rect">
          <a:avLst/>
        </a:prstGeom>
      </xdr:spPr>
    </xdr:pic>
    <xdr:clientData/>
  </xdr:twoCellAnchor>
  <xdr:twoCellAnchor editAs="oneCell">
    <xdr:from>
      <xdr:col>6</xdr:col>
      <xdr:colOff>762000</xdr:colOff>
      <xdr:row>0</xdr:row>
      <xdr:rowOff>83820</xdr:rowOff>
    </xdr:from>
    <xdr:to>
      <xdr:col>7</xdr:col>
      <xdr:colOff>1196382</xdr:colOff>
      <xdr:row>5</xdr:row>
      <xdr:rowOff>15240</xdr:rowOff>
    </xdr:to>
    <xdr:pic>
      <xdr:nvPicPr>
        <xdr:cNvPr id="5" name="Imagen 4" descr="logo PDET descarga">
          <a:extLst>
            <a:ext uri="{FF2B5EF4-FFF2-40B4-BE49-F238E27FC236}">
              <a16:creationId xmlns:a16="http://schemas.microsoft.com/office/drawing/2014/main" id="{00000000-0008-0000-0B00-000005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8666" t="3780" r="28445" b="50516"/>
        <a:stretch/>
      </xdr:blipFill>
      <xdr:spPr bwMode="auto">
        <a:xfrm>
          <a:off x="7086600" y="83820"/>
          <a:ext cx="1226862" cy="84582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7</xdr:col>
      <xdr:colOff>0</xdr:colOff>
      <xdr:row>52</xdr:row>
      <xdr:rowOff>0</xdr:rowOff>
    </xdr:from>
    <xdr:to>
      <xdr:col>7</xdr:col>
      <xdr:colOff>1226862</xdr:colOff>
      <xdr:row>56</xdr:row>
      <xdr:rowOff>114300</xdr:rowOff>
    </xdr:to>
    <xdr:pic>
      <xdr:nvPicPr>
        <xdr:cNvPr id="6" name="Imagen 5" descr="logo PDET descarga">
          <a:extLst>
            <a:ext uri="{FF2B5EF4-FFF2-40B4-BE49-F238E27FC236}">
              <a16:creationId xmlns:a16="http://schemas.microsoft.com/office/drawing/2014/main" id="{00000000-0008-0000-0B00-000006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8666" t="3780" r="28445" b="50516"/>
        <a:stretch/>
      </xdr:blipFill>
      <xdr:spPr bwMode="auto">
        <a:xfrm>
          <a:off x="7117080" y="9296400"/>
          <a:ext cx="1226862" cy="84582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7</xdr:col>
      <xdr:colOff>0</xdr:colOff>
      <xdr:row>102</xdr:row>
      <xdr:rowOff>0</xdr:rowOff>
    </xdr:from>
    <xdr:to>
      <xdr:col>7</xdr:col>
      <xdr:colOff>1226862</xdr:colOff>
      <xdr:row>106</xdr:row>
      <xdr:rowOff>114300</xdr:rowOff>
    </xdr:to>
    <xdr:pic>
      <xdr:nvPicPr>
        <xdr:cNvPr id="7" name="Imagen 6" descr="logo PDET descarga">
          <a:extLst>
            <a:ext uri="{FF2B5EF4-FFF2-40B4-BE49-F238E27FC236}">
              <a16:creationId xmlns:a16="http://schemas.microsoft.com/office/drawing/2014/main" id="{00000000-0008-0000-0B00-000007000000}"/>
            </a:ext>
          </a:extLst>
        </xdr:cNvPr>
        <xdr:cNvPicPr>
          <a:picLocks noChangeAspect="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28666" t="3780" r="28445" b="50516"/>
        <a:stretch/>
      </xdr:blipFill>
      <xdr:spPr bwMode="auto">
        <a:xfrm>
          <a:off x="7117080" y="18455640"/>
          <a:ext cx="1226862" cy="845820"/>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Compartido\Users\jhormanherrera\Downloads\Proyectos\datos%20felipe\WINDOWS\Escritorio\Juan%20Pablo%20II\WINDOWS\TEMP\Contrato%20SOP%20185-02%20FINAL\2%20YACOPI-GALAPAGOS\2%20%20YAC%20-%20GUAD%20PRESUP%20FINAL\CRONOG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n&#225;lisis%20Unitarios%20-%20Franci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Duvan\Trabajos%20de%20la%20U\8%20semestre\Construccion%201\Proyecto\APUS%20-%20Nuevo%20Amanec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back%20up-diego%20m\PRESUPUESTOS%20STED\Puente%20Manitas\VERSION%20FINAL\Presupuesto%20Construcci&#243;n%20Puente%20Peatonal%20Manitas.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nterventoria\Documentos%20c\Documents%20and%20Settings\xxxxx\Mis%20documentos\Documentos%20Oscar\Documentaci&#243;n%202004\Precios%20Unitarios%20Mcpio%20Orocu&#233;\COSTOS%20UNITARIOS%20MCPIO%20OROCUE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CARRETERAS\carreteras\VIAS%20VASCULARES\UNITARIO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Desktop\201409-C0022014-APUSDPS%20(CARUPAPOLIDEP)%20V1%20SEPARADO.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c3\mis%20documentos\Mauricio%20cardona\presupuestos\COSTOS%20UNITARIOS%20monach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Compartido\Carpetas%20Compartidas\PLANEACION\JANETH%20GUERRERO\Documents%20and%20Settings\Administrador\Escritorio\LICITACIONES%202009\LA%20CRUZ%20TAJUMBINA\Programcion%20la%20Cruz%20tajumbina\APU.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Documents%20and%20Settings/Administrador/Escritorio/LICITACIONES%202009/LA%20CRUZ%20TAJUMBINA/Programcion%20la%20Cruz%20tajumbina/APU.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ER\Compartido\Carpetas%20Compartidas\PLANEACION\JANETH%20GUERRERO\PROGRAMACION%202007\PROPUESTA%20ORQUIDEAS\APU.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PROGRAMACION%202007/PROPUESTA%20ORQUIDEAS/APU.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d.docs.live.net/PROGRAMACION%202007/PROPUESTA%20ORQUIDEAS/APU.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DARIO\Proyectos\alcantarillado\reposicion\model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METODOLO1/Usuario/proyecto%20valle%20mantenimiento/PE_0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User/Desktop/Casa-Cult.PLAYON-2010/METODOLO1/Usuario/proyecto%20valle%20mantenimiento/PE_0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Pc2\d\PROYECTOS\INGENIER&#205;A%20TOTAL\Andes\Informes\Dise&#241;o\Informe%20General\Anexos\DISE&#209;O%20PTAR%20ANDE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F:\PERSONAL\Dropbox\PRESP\DPS0202014\ANALISIS%20DE%20PRECIOS%20(Mao)%202014.xlsm"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INGENIERO2\My%20Documents\Mis%20documentos\Andres\Presupuestos\Administra%20UQ%20V%201.0\Administra%20Planeaci&#243;n.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A:\Semestre%209%20IX\Concreto%20II\Muro\Dise&#241;o%20muro%20contencion\APUS%20Y%20PRESUPUESTO3.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I:\Documents%20and%20Settings\Administrador\Escritorio\LICITACIONES%202009\LA%20CRUZ%20TAJUMBINA\Programcion%20la%20Cruz%20tajumbina\APU.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ersonal\ddalejandro\USUARIOS\PROFESIONAL%201\PTARD%20SONSON\CALCULO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Documents/Corporaci&#243;n%20Proyectos%20Desarrollo%20y%20Vida/Anotaciones%20trabajo/Polideportivos/Adecuaci&#243;n%20y%20rehabilitaci&#243;n%20de%20escenarios%20deportivos%20urb%20y%20rur%20del%20Mun%20de%20Rionegro,%20Santander/Presupuesto%20y%20APUs.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F:\Users\jhonatanmauricio\Downloads\F:\VILLA%20TAKOA\Presupuesto\APUS%20VILLA%20TAKO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ANLU%20S.A.S/Cancha%20Venadillo/DISE&#209;OS%20ESCUELA%20SAN%20MARCOS%20ED/08_%20PRESUPUESTO-CANTIDADES-CRONOGRAMA/PRESUPUESTO%20DF.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BBF13784\EBI.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F:\Users\Ing.%20Oscar\Downloads\MATRIZ%20PARA%20EL%20CALCULO%20DEL%20AIU%202009.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F:\Users\jmperez\Documents\TECNICA\DEPORTE%20Y%20RECREACION\02%20ESTANDARIZADO%20POLIDEPORTIVO\05%20HOJA%20CALCULO%20ESTANDARIZADO\PRESUPUESTO%20DEL%20POLIDEPORTIVO%20COMPLETO.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marino\C\AMV-3005-2005\ADMON%20GRUPO%203%202004%20-2005\PRESUPUESTOS\Analisis%20de%20Precios%20Unitarios%20ASTRID.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TRABAJO%20NICOLAS\OCAD%20PAZ%20SUROCCIDENTE\LA%20HORMIGA\4.%20PRESUPUESTO%20OK\Placa%20Huella%20Villa%20Hermosa%20-%20Las%20Palmeras.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Documents/Corporaci&#243;n%20Proyectos%20Desarrollo%20y%20Vida/Proyectos%202012/Proyectos/Municipios/Rionegro/Vias/Balsas%20-%20Cuesta%20Rica/MEJORAMIENTO%20DE%20LA%20VIA%20TERCIARIA%20VEREDAS%20BALSAS%20-%20CUESTA%20RICA/Presupuesto%20Balsas.xlsx"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Documentos\oxiredes\OXIREDES%202005\LICITACIONES\CLINICA%20SANITAS\CLINICA%20SANITAS\DOCUME~1\ASalgado\CONFIG~1\Temp\050-3364.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H:\Users\mac\Library\Mail%20Downloads\C\Users\mac\Library\Mail%20Downloads\I\Documents%20and%20Settings\Administrador\Configuraci&#243;n%20local\Archivos%20temporales%20de%20Internet\OLK1DD\Analisis%20Unitarios%201EL%20PEDREGAL.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F:\Users\Cristhian\Downloads\PRECIOS%20UNITARIOS%202017%20PUBLICAR.xlsx"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F:\Polideportivos%20madrid\Presupuesto%20herramientas%20de%20calculo\MATRIZ%20PARA%20EL%20CALCULO%20DEL%20AIU%20200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A.MODI"/>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cios unitarios"/>
      <sheetName val="Análisis - Resumido"/>
      <sheetName val="Base"/>
      <sheetName val="Datos"/>
      <sheetName val="46W9"/>
    </sheetNames>
    <sheetDataSet>
      <sheetData sheetId="0"/>
      <sheetData sheetId="1"/>
      <sheetData sheetId="2"/>
      <sheetData sheetId="3"/>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prestacional"/>
      <sheetName val="Cuadrillas"/>
      <sheetName val="APUS Preliminares"/>
      <sheetName val="APUS Alcantarillado"/>
      <sheetName val="precios unitarios"/>
      <sheetName val="precios unitarios (2)"/>
      <sheetName val="cantidades de obra"/>
      <sheetName val="INSUMOS"/>
      <sheetName val="valor total"/>
      <sheetName val="genéricos"/>
      <sheetName val="Item"/>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 y Dis"/>
      <sheetName val="Fondo Ensayos"/>
      <sheetName val="Obra puente"/>
      <sheetName val="AIU"/>
      <sheetName val="Fondo Ajustes"/>
      <sheetName val="Interventoria"/>
      <sheetName val="MINTRANSPORTE"/>
      <sheetName val="FACTOR MULTIPLICADOR"/>
      <sheetName val="Datos Generales"/>
      <sheetName val="CRONOGRAMA"/>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s>
    <sheetDataSet>
      <sheetData sheetId="0" refreshError="1"/>
      <sheetData sheetId="1" refreshError="1"/>
      <sheetData sheetId="2" refreshError="1"/>
      <sheetData sheetId="3" refreshError="1">
        <row r="105">
          <cell r="J105">
            <v>0.2394</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Hoja1"/>
      <sheetName val="Hoja2"/>
      <sheetName val="Hoja3"/>
      <sheetName val="ACTIVIDAD"/>
      <sheetName val="INSUMOS"/>
      <sheetName val="ACTIVIDAD (2)"/>
      <sheetName val="COSTO CUADRILLA"/>
      <sheetName val="MATERIALES"/>
      <sheetName val="OBRA"/>
      <sheetName val="PRESUPUESTO"/>
      <sheetName val="PROG DE OBRA"/>
      <sheetName val="CRONO"/>
      <sheetName val="Gráfico1"/>
      <sheetName val="CONCRETO_3000"/>
      <sheetName val="CONCRETO 2500"/>
      <sheetName val="CONCRETO 2000"/>
      <sheetName val="CONCRETO_1500"/>
      <sheetName val="MORTERO 1-4"/>
      <sheetName val="MORTERO 1-3"/>
      <sheetName val="MORT_LISO_PLACA_15 "/>
      <sheetName val="P_IMPERM_13 "/>
      <sheetName val="DEMOLICION PISO"/>
      <sheetName val="DESCAPOTE"/>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ANDEN"/>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SOLADO"/>
      <sheetName val="RELLENO_TIERRANEGRA"/>
      <sheetName val="RELLENO_ARENA"/>
      <sheetName val="ACARREO"/>
      <sheetName val="CAMPAMENTO"/>
      <sheetName val="CERCA EN LAMINA h '2.00"/>
      <sheetName val="EXPLANACION"/>
      <sheetName val="EXC_MECANICA"/>
      <sheetName val="SUBBASE"/>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Unidad_Soldados2"/>
      <sheetName val="REM__COL_SALLE2"/>
      <sheetName val="U_SANITARIA_2_BAÑOS_ESMERALDA2"/>
      <sheetName val="CONSEJO_MCPAL2"/>
      <sheetName val="CERRAM__SAN_JUANITO2"/>
      <sheetName val="U_SANITARIA_2_CAMPOA2"/>
      <sheetName val="U_SANITARIA_ALGARROBO2"/>
      <sheetName val="ACTIVIDAD_(2)2"/>
      <sheetName val="COSTO_CUADRILLA2"/>
      <sheetName val="PROG_DE_OBRA2"/>
      <sheetName val="CONCRETO_25002"/>
      <sheetName val="CONCRETO_20002"/>
      <sheetName val="MORTERO_1-42"/>
      <sheetName val="MORTERO_1-32"/>
      <sheetName val="MORT_LISO_PLACA_15_2"/>
      <sheetName val="P_IMPERM_13_2"/>
      <sheetName val="DEMOLICION_PISO2"/>
      <sheetName val="CICLOPEO_2"/>
      <sheetName val="VIGA_DE_AMARRE_2"/>
      <sheetName val="PLACA_ENTREPISO_e=0,122"/>
      <sheetName val="PLACA_ENTREPISO_e=0,13"/>
      <sheetName val="PLACA_ENTREPISO_e=0,082"/>
      <sheetName val="REF_HIERRO_60000_2"/>
      <sheetName val="REF_HIERRO_37000_2"/>
      <sheetName val="POZO_SEPTICO_2-1_32"/>
      <sheetName val="POZO_SEPTICO_2-3-1,52"/>
      <sheetName val="CAJA_60-602"/>
      <sheetName val="TUBERIA_1&quot;_M_O_2"/>
      <sheetName val="TUBERIA_1&quot;2"/>
      <sheetName val="LLAVE_CORR2"/>
      <sheetName val="REGITRO_1&quot;2"/>
      <sheetName val="REGITRO_1-2&quot;_2"/>
      <sheetName val="TANQUE_LAV2"/>
      <sheetName val="LADRILLO_VISTA2"/>
      <sheetName val="RELLENO_M_LOCAL2"/>
      <sheetName val="PLACA_BASE_E=,062"/>
      <sheetName val="PLACA_BASE_E=,082"/>
      <sheetName val="PLACA_BASE_E=,102"/>
      <sheetName val="SARDINEL_0,42"/>
      <sheetName val="SARDINEL_0,22"/>
      <sheetName val="TABLON_GRES2"/>
      <sheetName val="BALDOSIN_GRANITO2"/>
      <sheetName val="TABLERO_4C2"/>
      <sheetName val="ACOMETIDA_ELEC2"/>
      <sheetName val="S_LAMPARAS_2"/>
      <sheetName val="LAMPARA_F2"/>
      <sheetName val="PUERTA_MET2"/>
      <sheetName val="VENT_MET_2"/>
      <sheetName val="REJA_BANC2"/>
      <sheetName val="DIVISION_BAÑO_M2"/>
      <sheetName val="CORREA_M_12"/>
      <sheetName val="CORREA_M_22"/>
      <sheetName val="CORREA_PERFIL2"/>
      <sheetName val="CORREA_TUBO_RECT2"/>
      <sheetName val="CERCHA_M_12"/>
      <sheetName val="CERCHA_M_22"/>
      <sheetName val="CERCHA_M_32"/>
      <sheetName val="ENCHAPE_PISO_BAÑO2"/>
      <sheetName val="ENCHAPE_MURO_2"/>
      <sheetName val="PORCE_MURO_20x20_2"/>
      <sheetName val="JUEGO_INCRUST2"/>
      <sheetName val="DESM_APARATOS2"/>
      <sheetName val="TANQUE_10002"/>
      <sheetName val="TANQUE_500_2"/>
      <sheetName val="CONEXION_TANQUE2"/>
      <sheetName val="VINILO_TIPO12"/>
      <sheetName val="VINILO_TIPO_22"/>
      <sheetName val="ESMALTE_CORREA2"/>
      <sheetName val="ESM_GUARD2"/>
      <sheetName val="PINT_CUBIERTA2"/>
      <sheetName val="TEJA_42"/>
      <sheetName val="TEJA_62"/>
      <sheetName val="TEJA_82"/>
      <sheetName val="TEJA_102"/>
      <sheetName val="CIELO_RASO_ETERNIT2"/>
      <sheetName val="CIELO_RASO_ICOPOR2"/>
      <sheetName val="CERCA_ALAM2"/>
      <sheetName val="CERCA_ALAM_PC2"/>
      <sheetName val="CERCA_EN_LAMINA_h_'2_002"/>
      <sheetName val="ENTRAMADO_CIELO__RASO2"/>
      <sheetName val="BAJANTE_A_LL__PVC_3&quot;2"/>
      <sheetName val="SUMINISTRO_3_4&quot;2"/>
      <sheetName val="SUMINISTRO_1_2&quot;2"/>
      <sheetName val="REGISTRO_3_4&quot;2"/>
      <sheetName val="BAJANTE_A_N_PVC_4&quot;2"/>
      <sheetName val="ANTIC__LAMINA_LINEAL2"/>
      <sheetName val="ANTIHUMEDAD_FACH_2"/>
      <sheetName val="CAMARA_L1_202"/>
      <sheetName val="TAPA_CI_0_652"/>
      <sheetName val="Unidad_Soldados"/>
      <sheetName val="REM__COL_SALLE"/>
      <sheetName val="U_SANITARIA_2_BAÑOS_ESMERALDA"/>
      <sheetName val="CONSEJO_MCPAL"/>
      <sheetName val="CERRAM__SAN_JUANITO"/>
      <sheetName val="U_SANITARIA_2_CAMPOA"/>
      <sheetName val="U_SANITARIA_ALGARROBO"/>
      <sheetName val="ACTIVIDAD_(2)"/>
      <sheetName val="COSTO_CUADRILLA"/>
      <sheetName val="PROG_DE_OBRA"/>
      <sheetName val="CONCRETO_2500"/>
      <sheetName val="CONCRETO_2000"/>
      <sheetName val="MORTERO_1-4"/>
      <sheetName val="MORTERO_1-3"/>
      <sheetName val="MORT_LISO_PLACA_15_"/>
      <sheetName val="P_IMPERM_13_"/>
      <sheetName val="DEMOLICION_PISO"/>
      <sheetName val="CICLOPEO_"/>
      <sheetName val="VIGA_DE_AMARRE_"/>
      <sheetName val="PLACA_ENTREPISO_e=0,12"/>
      <sheetName val="PLACA_ENTREPISO_e=0,1"/>
      <sheetName val="PLACA_ENTREPISO_e=0,08"/>
      <sheetName val="REF_HIERRO_60000_"/>
      <sheetName val="REF_HIERRO_37000_"/>
      <sheetName val="POZO_SEPTICO_2-1_3"/>
      <sheetName val="POZO_SEPTICO_2-3-1,5"/>
      <sheetName val="CAJA_60-60"/>
      <sheetName val="TUBERIA_1&quot;_M_O_"/>
      <sheetName val="TUBERIA_1&quot;"/>
      <sheetName val="LLAVE_CORR"/>
      <sheetName val="REGITRO_1&quot;"/>
      <sheetName val="REGITRO_1-2&quot;_"/>
      <sheetName val="TANQUE_LAV"/>
      <sheetName val="LADRILLO_VISTA"/>
      <sheetName val="RELLENO_M_LOCAL"/>
      <sheetName val="PLACA_BASE_E=,06"/>
      <sheetName val="PLACA_BASE_E=,08"/>
      <sheetName val="PLACA_BASE_E=,10"/>
      <sheetName val="SARDINEL_0,4"/>
      <sheetName val="SARDINEL_0,2"/>
      <sheetName val="TABLON_GRES"/>
      <sheetName val="BALDOSIN_GRANITO"/>
      <sheetName val="TABLERO_4C"/>
      <sheetName val="ACOMETIDA_ELEC"/>
      <sheetName val="S_LAMPARAS_"/>
      <sheetName val="LAMPARA_F"/>
      <sheetName val="PUERTA_MET"/>
      <sheetName val="VENT_MET_"/>
      <sheetName val="REJA_BANC"/>
      <sheetName val="DIVISION_BAÑO_M"/>
      <sheetName val="CORREA_M_1"/>
      <sheetName val="CORREA_M_2"/>
      <sheetName val="CORREA_PERFIL"/>
      <sheetName val="CORREA_TUBO_RECT"/>
      <sheetName val="CERCHA_M_1"/>
      <sheetName val="CERCHA_M_2"/>
      <sheetName val="CERCHA_M_3"/>
      <sheetName val="ENCHAPE_PISO_BAÑO"/>
      <sheetName val="ENCHAPE_MURO_"/>
      <sheetName val="PORCE_MURO_20x20_"/>
      <sheetName val="JUEGO_INCRUST"/>
      <sheetName val="DESM_APARATOS"/>
      <sheetName val="TANQUE_1000"/>
      <sheetName val="TANQUE_500_"/>
      <sheetName val="CONEXION_TANQUE"/>
      <sheetName val="VINILO_TIPO1"/>
      <sheetName val="VINILO_TIPO_2"/>
      <sheetName val="ESMALTE_CORREA"/>
      <sheetName val="ESM_GUARD"/>
      <sheetName val="PINT_CUBIERTA"/>
      <sheetName val="TEJA_4"/>
      <sheetName val="TEJA_6"/>
      <sheetName val="TEJA_8"/>
      <sheetName val="TEJA_10"/>
      <sheetName val="CIELO_RASO_ETERNIT"/>
      <sheetName val="CIELO_RASO_ICOPOR"/>
      <sheetName val="CERCA_ALAM"/>
      <sheetName val="CERCA_ALAM_PC"/>
      <sheetName val="CERCA_EN_LAMINA_h_'2_00"/>
      <sheetName val="ENTRAMADO_CIELO__RASO"/>
      <sheetName val="BAJANTE_A_LL__PVC_3&quot;"/>
      <sheetName val="SUMINISTRO_3_4&quot;"/>
      <sheetName val="SUMINISTRO_1_2&quot;"/>
      <sheetName val="REGISTRO_3_4&quot;"/>
      <sheetName val="BAJANTE_A_N_PVC_4&quot;"/>
      <sheetName val="ANTIC__LAMINA_LINEAL"/>
      <sheetName val="ANTIHUMEDAD_FACH_"/>
      <sheetName val="CAMARA_L1_20"/>
      <sheetName val="TAPA_CI_0_65"/>
      <sheetName val="Unidad_Soldados1"/>
      <sheetName val="REM__COL_SALLE1"/>
      <sheetName val="U_SANITARIA_2_BAÑOS_ESMERALDA1"/>
      <sheetName val="CONSEJO_MCPAL1"/>
      <sheetName val="CERRAM__SAN_JUANITO1"/>
      <sheetName val="U_SANITARIA_2_CAMPOA1"/>
      <sheetName val="U_SANITARIA_ALGARROBO1"/>
      <sheetName val="ACTIVIDAD_(2)1"/>
      <sheetName val="COSTO_CUADRILLA1"/>
      <sheetName val="PROG_DE_OBRA1"/>
      <sheetName val="CONCRETO_25001"/>
      <sheetName val="CONCRETO_20001"/>
      <sheetName val="MORTERO_1-41"/>
      <sheetName val="MORTERO_1-31"/>
      <sheetName val="MORT_LISO_PLACA_15_1"/>
      <sheetName val="P_IMPERM_13_1"/>
      <sheetName val="DEMOLICION_PISO1"/>
      <sheetName val="CICLOPEO_1"/>
      <sheetName val="VIGA_DE_AMARRE_1"/>
      <sheetName val="PLACA_ENTREPISO_e=0,121"/>
      <sheetName val="PLACA_ENTREPISO_e=0,11"/>
      <sheetName val="PLACA_ENTREPISO_e=0,081"/>
      <sheetName val="REF_HIERRO_60000_1"/>
      <sheetName val="REF_HIERRO_37000_1"/>
      <sheetName val="POZO_SEPTICO_2-1_31"/>
      <sheetName val="POZO_SEPTICO_2-3-1,51"/>
      <sheetName val="CAJA_60-601"/>
      <sheetName val="TUBERIA_1&quot;_M_O_1"/>
      <sheetName val="TUBERIA_1&quot;1"/>
      <sheetName val="LLAVE_CORR1"/>
      <sheetName val="REGITRO_1&quot;1"/>
      <sheetName val="REGITRO_1-2&quot;_1"/>
      <sheetName val="TANQUE_LAV1"/>
      <sheetName val="LADRILLO_VISTA1"/>
      <sheetName val="RELLENO_M_LOCAL1"/>
      <sheetName val="PLACA_BASE_E=,061"/>
      <sheetName val="PLACA_BASE_E=,081"/>
      <sheetName val="PLACA_BASE_E=,101"/>
      <sheetName val="SARDINEL_0,41"/>
      <sheetName val="SARDINEL_0,21"/>
      <sheetName val="TABLON_GRES1"/>
      <sheetName val="BALDOSIN_GRANITO1"/>
      <sheetName val="TABLERO_4C1"/>
      <sheetName val="ACOMETIDA_ELEC1"/>
      <sheetName val="S_LAMPARAS_1"/>
      <sheetName val="LAMPARA_F1"/>
      <sheetName val="PUERTA_MET1"/>
      <sheetName val="VENT_MET_1"/>
      <sheetName val="REJA_BANC1"/>
      <sheetName val="DIVISION_BAÑO_M1"/>
      <sheetName val="CORREA_M_11"/>
      <sheetName val="CORREA_M_21"/>
      <sheetName val="CORREA_PERFIL1"/>
      <sheetName val="CORREA_TUBO_RECT1"/>
      <sheetName val="CERCHA_M_11"/>
      <sheetName val="CERCHA_M_21"/>
      <sheetName val="CERCHA_M_31"/>
      <sheetName val="ENCHAPE_PISO_BAÑO1"/>
      <sheetName val="ENCHAPE_MURO_1"/>
      <sheetName val="PORCE_MURO_20x20_1"/>
      <sheetName val="JUEGO_INCRUST1"/>
      <sheetName val="DESM_APARATOS1"/>
      <sheetName val="TANQUE_10001"/>
      <sheetName val="TANQUE_500_1"/>
      <sheetName val="CONEXION_TANQUE1"/>
      <sheetName val="VINILO_TIPO11"/>
      <sheetName val="VINILO_TIPO_21"/>
      <sheetName val="ESMALTE_CORREA1"/>
      <sheetName val="ESM_GUARD1"/>
      <sheetName val="PINT_CUBIERTA1"/>
      <sheetName val="TEJA_41"/>
      <sheetName val="TEJA_61"/>
      <sheetName val="TEJA_81"/>
      <sheetName val="TEJA_101"/>
      <sheetName val="CIELO_RASO_ETERNIT1"/>
      <sheetName val="CIELO_RASO_ICOPOR1"/>
      <sheetName val="CERCA_ALAM1"/>
      <sheetName val="CERCA_ALAM_PC1"/>
      <sheetName val="CERCA_EN_LAMINA_h_'2_001"/>
      <sheetName val="ENTRAMADO_CIELO__RASO1"/>
      <sheetName val="BAJANTE_A_LL__PVC_3&quot;1"/>
      <sheetName val="SUMINISTRO_3_4&quot;1"/>
      <sheetName val="SUMINISTRO_1_2&quot;1"/>
      <sheetName val="REGISTRO_3_4&quot;1"/>
      <sheetName val="BAJANTE_A_N_PVC_4&quot;1"/>
      <sheetName val="ANTIC__LAMINA_LINEAL1"/>
      <sheetName val="ANTIHUMEDAD_FACH_1"/>
      <sheetName val="CAMARA_L1_201"/>
      <sheetName val="TAPA_CI_0_651"/>
    </sheetNames>
    <sheetDataSet>
      <sheetData sheetId="0" refreshError="1">
        <row r="3">
          <cell r="B3" t="str">
            <v>Precios del Mercado en el Mcpio de Orocué.</v>
          </cell>
        </row>
        <row r="4">
          <cell r="B4" t="str">
            <v>Palacio Municipal</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P.U."/>
      <sheetName val="A.P.U. (2)"/>
      <sheetName val="RESUMEN VIAS"/>
      <sheetName val="Hoja1"/>
      <sheetName val="COSTOS POR KM"/>
      <sheetName val="RESUMEN UNITARIO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EO TOTAL OBRA"/>
      <sheetName val="COSTOS OFICINA"/>
      <sheetName val="Format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s>
    <sheetDataSet>
      <sheetData sheetId="0" refreshError="1">
        <row r="4">
          <cell r="D4">
            <v>7</v>
          </cell>
        </row>
        <row r="169">
          <cell r="D169">
            <v>1601.38</v>
          </cell>
        </row>
        <row r="181">
          <cell r="D181">
            <v>4189.9000000000005</v>
          </cell>
        </row>
        <row r="275">
          <cell r="D275">
            <v>18375</v>
          </cell>
        </row>
        <row r="688">
          <cell r="D688">
            <v>1046.32</v>
          </cell>
        </row>
        <row r="793">
          <cell r="D793">
            <v>3849.9982399999999</v>
          </cell>
        </row>
        <row r="932">
          <cell r="D932">
            <v>880.00000000000011</v>
          </cell>
        </row>
        <row r="1404">
          <cell r="D1404">
            <v>17241.37931034483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sheetData sheetId="451"/>
      <sheetData sheetId="452" refreshError="1"/>
      <sheetData sheetId="453" refreshError="1"/>
      <sheetData sheetId="454" refreshError="1"/>
      <sheetData sheetId="455" refreshError="1"/>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refreshError="1"/>
      <sheetData sheetId="726" refreshError="1"/>
      <sheetData sheetId="727" refreshError="1"/>
      <sheetData sheetId="72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4"/>
      <sheetName val="PRESUP"/>
      <sheetName val="APU"/>
      <sheetName val="MATERIALES"/>
    </sheetNames>
    <sheetDataSet>
      <sheetData sheetId="0" refreshError="1"/>
      <sheetData sheetId="1" refreshError="1"/>
      <sheetData sheetId="2" refreshError="1">
        <row r="1">
          <cell r="B1" t="str">
            <v>REPUBLICA DE COLOMBIA</v>
          </cell>
        </row>
        <row r="2">
          <cell r="B2" t="str">
            <v>GOBERNACION DEL PUTUMAYO</v>
          </cell>
        </row>
        <row r="3">
          <cell r="B3" t="str">
            <v>SECRETARIA DE INFRAESTRUCTURA DEPARTAMENTAL</v>
          </cell>
        </row>
        <row r="5">
          <cell r="B5" t="str">
            <v>OBJETO:</v>
          </cell>
          <cell r="C5" t="str">
            <v>CONSTRUCCION DE LA PLAZA DE MERCADO DE GANADO EN EL MUNICIPIO DE SIBUNDOY, DEPARTAMENTO DEL PUTUMAYO</v>
          </cell>
        </row>
        <row r="6">
          <cell r="F6" t="str">
            <v>FECHA:</v>
          </cell>
          <cell r="G6" t="str">
            <v>NOVIEMBRE 20 / 2003</v>
          </cell>
        </row>
        <row r="7">
          <cell r="A7" t="str">
            <v>1,1</v>
          </cell>
          <cell r="B7" t="str">
            <v>ITE M:</v>
          </cell>
          <cell r="C7" t="str">
            <v>LOCALIZACION Y REPLANTEO</v>
          </cell>
          <cell r="F7" t="str">
            <v>UNIDAD:</v>
          </cell>
          <cell r="G7" t="str">
            <v>M2</v>
          </cell>
          <cell r="H7">
            <v>650</v>
          </cell>
        </row>
        <row r="8">
          <cell r="H8">
            <v>158.6</v>
          </cell>
        </row>
        <row r="9">
          <cell r="B9" t="str">
            <v>MATERIALES</v>
          </cell>
        </row>
        <row r="10">
          <cell r="B10" t="str">
            <v>DESCRIPCION</v>
          </cell>
          <cell r="D10" t="str">
            <v>UND</v>
          </cell>
          <cell r="E10" t="str">
            <v>CANTIDAD</v>
          </cell>
          <cell r="F10" t="str">
            <v>VR UNITARIO</v>
          </cell>
          <cell r="G10" t="str">
            <v>VR UNITARIO</v>
          </cell>
        </row>
        <row r="11">
          <cell r="B11" t="str">
            <v>Alambre negro</v>
          </cell>
          <cell r="D11" t="str">
            <v>Kg</v>
          </cell>
          <cell r="E11">
            <v>0.01</v>
          </cell>
          <cell r="F11">
            <v>1800</v>
          </cell>
          <cell r="G11">
            <v>18</v>
          </cell>
        </row>
        <row r="12">
          <cell r="B12" t="str">
            <v>Durmiente ordinario 4x.04x.04 m</v>
          </cell>
          <cell r="D12" t="str">
            <v>Un</v>
          </cell>
          <cell r="E12">
            <v>0.5</v>
          </cell>
          <cell r="F12">
            <v>404</v>
          </cell>
          <cell r="G12">
            <v>202</v>
          </cell>
        </row>
        <row r="13">
          <cell r="B13" t="str">
            <v>Puntilla c/cabeza</v>
          </cell>
          <cell r="D13" t="str">
            <v>Lb</v>
          </cell>
          <cell r="E13">
            <v>0.01</v>
          </cell>
          <cell r="F13">
            <v>980.00000000000011</v>
          </cell>
          <cell r="G13">
            <v>9.8000000000000007</v>
          </cell>
        </row>
        <row r="14">
          <cell r="D14">
            <v>0</v>
          </cell>
          <cell r="E14" t="str">
            <v xml:space="preserve">                 TOTAL MATERIALES:</v>
          </cell>
          <cell r="G14">
            <v>230</v>
          </cell>
        </row>
        <row r="16">
          <cell r="B16" t="str">
            <v>MANO DE OBRA</v>
          </cell>
        </row>
        <row r="17">
          <cell r="B17" t="str">
            <v>DESCRIPCION</v>
          </cell>
          <cell r="C17" t="str">
            <v>JORNAL</v>
          </cell>
          <cell r="D17" t="str">
            <v>PRESTACIONES</v>
          </cell>
          <cell r="E17" t="str">
            <v>CANTIDAD</v>
          </cell>
          <cell r="F17" t="str">
            <v>RENDIMIENTO</v>
          </cell>
          <cell r="G17" t="str">
            <v>VR PARCIAL</v>
          </cell>
        </row>
        <row r="18">
          <cell r="B18" t="str">
            <v>Ayudante</v>
          </cell>
          <cell r="C18">
            <v>15000</v>
          </cell>
          <cell r="D18">
            <v>0.7</v>
          </cell>
          <cell r="E18">
            <v>1</v>
          </cell>
          <cell r="F18">
            <v>172.04</v>
          </cell>
          <cell r="G18">
            <v>148.22134387351778</v>
          </cell>
        </row>
        <row r="19">
          <cell r="B19" t="str">
            <v xml:space="preserve">Oficial </v>
          </cell>
          <cell r="C19">
            <v>25480.000000000004</v>
          </cell>
          <cell r="D19">
            <v>0.7</v>
          </cell>
          <cell r="E19">
            <v>1</v>
          </cell>
          <cell r="F19">
            <v>172.04</v>
          </cell>
          <cell r="G19">
            <v>251.77865612648222</v>
          </cell>
        </row>
        <row r="20">
          <cell r="C20">
            <v>0</v>
          </cell>
          <cell r="E20">
            <v>0</v>
          </cell>
          <cell r="G20">
            <v>0</v>
          </cell>
        </row>
        <row r="21">
          <cell r="E21" t="str">
            <v xml:space="preserve">              TOTAL MANO DE OBRA:</v>
          </cell>
          <cell r="G21">
            <v>400</v>
          </cell>
          <cell r="H21">
            <v>400</v>
          </cell>
        </row>
        <row r="23">
          <cell r="B23" t="str">
            <v>HERRAMIENTA Y EQUIPO</v>
          </cell>
        </row>
        <row r="24">
          <cell r="B24" t="str">
            <v>DESCRIPCION</v>
          </cell>
          <cell r="D24" t="str">
            <v>TIPO</v>
          </cell>
          <cell r="E24" t="str">
            <v>TARIFA</v>
          </cell>
          <cell r="F24" t="str">
            <v>RENDIMIENTO</v>
          </cell>
          <cell r="G24" t="str">
            <v>VR PARCIAL</v>
          </cell>
        </row>
        <row r="25">
          <cell r="B25" t="str">
            <v>Herramienta menor</v>
          </cell>
          <cell r="E25">
            <v>400</v>
          </cell>
          <cell r="F25">
            <v>0.05</v>
          </cell>
          <cell r="G25">
            <v>20</v>
          </cell>
        </row>
        <row r="26">
          <cell r="D26">
            <v>0</v>
          </cell>
          <cell r="F26">
            <v>0</v>
          </cell>
          <cell r="G26">
            <v>0</v>
          </cell>
        </row>
        <row r="27">
          <cell r="D27">
            <v>0</v>
          </cell>
          <cell r="F27">
            <v>0</v>
          </cell>
          <cell r="G27">
            <v>0</v>
          </cell>
        </row>
        <row r="28">
          <cell r="D28" t="str">
            <v xml:space="preserve">                      TOTAL HERRAMIENTA Y EQUIPO:</v>
          </cell>
          <cell r="G28">
            <v>20</v>
          </cell>
        </row>
        <row r="30">
          <cell r="B30" t="str">
            <v>TRANSPORTE</v>
          </cell>
        </row>
        <row r="31">
          <cell r="B31" t="str">
            <v>MATERIAL</v>
          </cell>
          <cell r="D31" t="str">
            <v>CANTIDAD</v>
          </cell>
          <cell r="E31" t="str">
            <v>DISTANCIA</v>
          </cell>
          <cell r="F31" t="str">
            <v>M3/KM</v>
          </cell>
          <cell r="G31" t="str">
            <v>VR UNITARIO</v>
          </cell>
        </row>
        <row r="34">
          <cell r="E34" t="str">
            <v xml:space="preserve">                  TOTAL TRANSPORTE:</v>
          </cell>
          <cell r="G34">
            <v>0</v>
          </cell>
        </row>
        <row r="36">
          <cell r="E36" t="str">
            <v>TOTAL COSTO DIRECTO:</v>
          </cell>
          <cell r="G36">
            <v>650</v>
          </cell>
        </row>
        <row r="38">
          <cell r="B38" t="str">
            <v>COSTOS INDIRECTOS</v>
          </cell>
        </row>
        <row r="39">
          <cell r="B39" t="str">
            <v>DESCRIPCION</v>
          </cell>
          <cell r="D39" t="str">
            <v>PORCENTAJE</v>
          </cell>
          <cell r="F39" t="str">
            <v>VR PARCIAL</v>
          </cell>
        </row>
        <row r="40">
          <cell r="B40" t="str">
            <v>ADMINISTRACION</v>
          </cell>
          <cell r="E40">
            <v>0.12</v>
          </cell>
          <cell r="G40">
            <v>78</v>
          </cell>
        </row>
        <row r="41">
          <cell r="B41" t="str">
            <v>IMPREVISTOS</v>
          </cell>
          <cell r="E41">
            <v>0.08</v>
          </cell>
          <cell r="G41">
            <v>52</v>
          </cell>
        </row>
        <row r="42">
          <cell r="B42" t="str">
            <v>UTILIDAD</v>
          </cell>
          <cell r="E42">
            <v>0.05</v>
          </cell>
          <cell r="G42">
            <v>32.5</v>
          </cell>
        </row>
        <row r="43">
          <cell r="F43" t="str">
            <v>TOTAL COSTO INDIRECTO:</v>
          </cell>
          <cell r="G43">
            <v>163</v>
          </cell>
        </row>
        <row r="46">
          <cell r="B46" t="str">
            <v>PROPONENTE</v>
          </cell>
          <cell r="F46" t="str">
            <v>ANALISIS DE PRECIO UNITARIO:</v>
          </cell>
          <cell r="G46">
            <v>813</v>
          </cell>
        </row>
        <row r="49">
          <cell r="B49" t="str">
            <v>REPUBLICA DE COLOMBIA</v>
          </cell>
        </row>
        <row r="50">
          <cell r="B50" t="str">
            <v>GOBERNACION DEL PUTUMAYO</v>
          </cell>
        </row>
        <row r="51">
          <cell r="B51" t="str">
            <v>SECRETARIA DE INFRAESTRUCTURA DEPARTAMENTAL</v>
          </cell>
        </row>
        <row r="53">
          <cell r="B53" t="str">
            <v>OBJETO:</v>
          </cell>
          <cell r="C53" t="str">
            <v>CONSTRUCCION DE LA PLAZA DE MERCADO DE GANADO EN EL MUNICIPIO DE SIBUNDOY, DEPARTAMENTO DEL PUTUMAYO</v>
          </cell>
        </row>
        <row r="54">
          <cell r="F54" t="str">
            <v>FECHA:</v>
          </cell>
          <cell r="G54" t="str">
            <v>NOVIEMBRE 20 / 2003</v>
          </cell>
        </row>
        <row r="55">
          <cell r="A55" t="str">
            <v>1,2</v>
          </cell>
          <cell r="B55" t="str">
            <v>ITE M:</v>
          </cell>
          <cell r="C55" t="str">
            <v>EXPLANACION Y DESCAPOTE</v>
          </cell>
          <cell r="F55" t="str">
            <v>UNIDAD:</v>
          </cell>
          <cell r="G55" t="str">
            <v>M2</v>
          </cell>
          <cell r="H55">
            <v>1313</v>
          </cell>
        </row>
        <row r="56">
          <cell r="H56">
            <v>158.6</v>
          </cell>
        </row>
        <row r="57">
          <cell r="B57" t="str">
            <v>MATERIALES</v>
          </cell>
        </row>
        <row r="58">
          <cell r="B58" t="str">
            <v>DESCRIPCION</v>
          </cell>
          <cell r="D58" t="str">
            <v>UND</v>
          </cell>
          <cell r="E58" t="str">
            <v>CANTIDAD</v>
          </cell>
          <cell r="F58" t="str">
            <v>VR UNITARIO</v>
          </cell>
          <cell r="G58" t="str">
            <v>VR UNITARIO</v>
          </cell>
        </row>
        <row r="59">
          <cell r="F59">
            <v>0</v>
          </cell>
          <cell r="G59">
            <v>0</v>
          </cell>
        </row>
        <row r="60">
          <cell r="F60">
            <v>0</v>
          </cell>
          <cell r="G60">
            <v>0</v>
          </cell>
        </row>
        <row r="61">
          <cell r="F61">
            <v>0</v>
          </cell>
          <cell r="G61">
            <v>0</v>
          </cell>
        </row>
        <row r="62">
          <cell r="D62">
            <v>0</v>
          </cell>
          <cell r="E62" t="str">
            <v xml:space="preserve">                 TOTAL MATERIALES:</v>
          </cell>
          <cell r="G62">
            <v>0</v>
          </cell>
        </row>
        <row r="64">
          <cell r="B64" t="str">
            <v>MANO DE OBRA</v>
          </cell>
        </row>
        <row r="65">
          <cell r="B65" t="str">
            <v>DESCRIPCION</v>
          </cell>
          <cell r="C65" t="str">
            <v>JORNAL</v>
          </cell>
          <cell r="D65" t="str">
            <v>PRESTACIONES</v>
          </cell>
          <cell r="E65" t="str">
            <v>CANTIDAD</v>
          </cell>
          <cell r="F65" t="str">
            <v>RENDIMIENTO</v>
          </cell>
          <cell r="G65" t="str">
            <v>VR PARCIAL</v>
          </cell>
        </row>
        <row r="66">
          <cell r="B66" t="str">
            <v>Ayudante</v>
          </cell>
          <cell r="C66">
            <v>15000</v>
          </cell>
          <cell r="D66">
            <v>0.7</v>
          </cell>
          <cell r="E66">
            <v>1</v>
          </cell>
          <cell r="F66">
            <v>55.05</v>
          </cell>
          <cell r="G66">
            <v>463.21525885558583</v>
          </cell>
        </row>
        <row r="67">
          <cell r="B67" t="str">
            <v xml:space="preserve">Oficial </v>
          </cell>
          <cell r="C67">
            <v>25480.000000000004</v>
          </cell>
          <cell r="D67">
            <v>0.7</v>
          </cell>
          <cell r="E67">
            <v>1</v>
          </cell>
          <cell r="F67">
            <v>55.05</v>
          </cell>
          <cell r="G67">
            <v>786.84831970935522</v>
          </cell>
        </row>
        <row r="68">
          <cell r="C68">
            <v>0</v>
          </cell>
          <cell r="E68">
            <v>0</v>
          </cell>
          <cell r="G68">
            <v>0</v>
          </cell>
        </row>
        <row r="69">
          <cell r="E69" t="str">
            <v xml:space="preserve">              TOTAL MANO DE OBRA:</v>
          </cell>
          <cell r="G69">
            <v>1250</v>
          </cell>
          <cell r="H69">
            <v>1250</v>
          </cell>
        </row>
        <row r="71">
          <cell r="B71" t="str">
            <v>HERRAMIENTA Y EQUIPO</v>
          </cell>
        </row>
        <row r="72">
          <cell r="B72" t="str">
            <v>DESCRIPCION</v>
          </cell>
          <cell r="D72" t="str">
            <v>TIPO</v>
          </cell>
          <cell r="E72" t="str">
            <v>TARIFA</v>
          </cell>
          <cell r="F72" t="str">
            <v>RENDIMIENTO</v>
          </cell>
          <cell r="G72" t="str">
            <v>VR PARCIAL</v>
          </cell>
        </row>
        <row r="73">
          <cell r="B73" t="str">
            <v>Herramienta menor</v>
          </cell>
          <cell r="E73">
            <v>1250</v>
          </cell>
          <cell r="F73">
            <v>0.05</v>
          </cell>
          <cell r="G73">
            <v>62.5</v>
          </cell>
        </row>
        <row r="74">
          <cell r="D74">
            <v>0</v>
          </cell>
          <cell r="F74">
            <v>0</v>
          </cell>
          <cell r="G74">
            <v>0</v>
          </cell>
        </row>
        <row r="75">
          <cell r="D75">
            <v>0</v>
          </cell>
          <cell r="F75">
            <v>0</v>
          </cell>
          <cell r="G75">
            <v>0</v>
          </cell>
        </row>
        <row r="76">
          <cell r="D76" t="str">
            <v xml:space="preserve">                      TOTAL HERRAMIENTA Y EQUIPO:</v>
          </cell>
          <cell r="G76">
            <v>63</v>
          </cell>
        </row>
        <row r="78">
          <cell r="B78" t="str">
            <v>TRANSPORTE</v>
          </cell>
        </row>
        <row r="79">
          <cell r="B79" t="str">
            <v>MATERIAL</v>
          </cell>
          <cell r="D79" t="str">
            <v>CANTIDAD</v>
          </cell>
          <cell r="E79" t="str">
            <v>DISTANCIA</v>
          </cell>
          <cell r="F79" t="str">
            <v>M3/KM</v>
          </cell>
          <cell r="G79" t="str">
            <v>VR UNITARIO</v>
          </cell>
        </row>
        <row r="82">
          <cell r="E82" t="str">
            <v xml:space="preserve">                  TOTAL TRANSPORTE:</v>
          </cell>
          <cell r="G82">
            <v>0</v>
          </cell>
        </row>
        <row r="84">
          <cell r="E84" t="str">
            <v>TOTAL COSTO DIRECTO:</v>
          </cell>
          <cell r="G84">
            <v>1313</v>
          </cell>
        </row>
        <row r="86">
          <cell r="B86" t="str">
            <v>COSTOS INDIRECTOS</v>
          </cell>
        </row>
        <row r="87">
          <cell r="B87" t="str">
            <v>DESCRIPCION</v>
          </cell>
          <cell r="D87" t="str">
            <v>PORCENTAJE</v>
          </cell>
          <cell r="F87" t="str">
            <v>VR PARCIAL</v>
          </cell>
        </row>
        <row r="88">
          <cell r="B88" t="str">
            <v>ADMINISTRACION</v>
          </cell>
          <cell r="E88">
            <v>0.12</v>
          </cell>
          <cell r="G88">
            <v>157.56</v>
          </cell>
        </row>
        <row r="89">
          <cell r="B89" t="str">
            <v>IMPREVISTOS</v>
          </cell>
          <cell r="E89">
            <v>0.08</v>
          </cell>
          <cell r="G89">
            <v>105.04</v>
          </cell>
        </row>
        <row r="90">
          <cell r="B90" t="str">
            <v>UTILIDAD</v>
          </cell>
          <cell r="E90">
            <v>0.05</v>
          </cell>
          <cell r="G90">
            <v>65.650000000000006</v>
          </cell>
        </row>
        <row r="91">
          <cell r="F91" t="str">
            <v>TOTAL COSTO INDIRECTO:</v>
          </cell>
          <cell r="G91">
            <v>328</v>
          </cell>
        </row>
        <row r="94">
          <cell r="B94" t="str">
            <v>PROPONENTE</v>
          </cell>
          <cell r="F94" t="str">
            <v>ANALISIS DE PRECIO UNITARIO:</v>
          </cell>
          <cell r="G94">
            <v>1641</v>
          </cell>
        </row>
        <row r="97">
          <cell r="B97" t="str">
            <v>REPUBLICA DE COLOMBIA</v>
          </cell>
        </row>
        <row r="98">
          <cell r="B98" t="str">
            <v>GOBERNACION DEL PUTUMAYO</v>
          </cell>
        </row>
        <row r="99">
          <cell r="B99" t="str">
            <v>SECRETARIA DE INFRAESTRUCTURA DEPARTAMENTAL</v>
          </cell>
        </row>
        <row r="101">
          <cell r="B101" t="str">
            <v>OBJETO:</v>
          </cell>
          <cell r="C101" t="str">
            <v>CONSTRUCCION DE LA PLAZA DE MERCADO DE GANADO EN EL MUNICIPIO DE SIBUNDOY, DEPARTAMENTO DEL PUTUMAYO</v>
          </cell>
        </row>
        <row r="102">
          <cell r="F102" t="str">
            <v>FECHA:</v>
          </cell>
          <cell r="G102" t="str">
            <v>NOVIEMBRE 20 / 2003</v>
          </cell>
        </row>
        <row r="103">
          <cell r="A103" t="str">
            <v>1,3</v>
          </cell>
          <cell r="B103" t="str">
            <v>ITE M:</v>
          </cell>
          <cell r="C103" t="str">
            <v>DESALOJO DE SOBRANTES</v>
          </cell>
          <cell r="F103" t="str">
            <v>UNIDAD:</v>
          </cell>
          <cell r="G103" t="str">
            <v>M3</v>
          </cell>
          <cell r="H103">
            <v>1554</v>
          </cell>
        </row>
        <row r="104">
          <cell r="H104">
            <v>12.69</v>
          </cell>
        </row>
        <row r="105">
          <cell r="B105" t="str">
            <v>MATERIALES</v>
          </cell>
        </row>
        <row r="106">
          <cell r="B106" t="str">
            <v>DESCRIPCION</v>
          </cell>
          <cell r="D106" t="str">
            <v>UND</v>
          </cell>
          <cell r="E106" t="str">
            <v>CANTIDAD</v>
          </cell>
          <cell r="F106" t="str">
            <v>VR UNITARIO</v>
          </cell>
          <cell r="G106" t="str">
            <v>VR UNITARIO</v>
          </cell>
        </row>
        <row r="107">
          <cell r="F107">
            <v>0</v>
          </cell>
          <cell r="G107">
            <v>0</v>
          </cell>
        </row>
        <row r="108">
          <cell r="F108">
            <v>0</v>
          </cell>
          <cell r="G108">
            <v>0</v>
          </cell>
        </row>
        <row r="109">
          <cell r="F109">
            <v>0</v>
          </cell>
          <cell r="G109">
            <v>0</v>
          </cell>
        </row>
        <row r="110">
          <cell r="D110">
            <v>0</v>
          </cell>
          <cell r="E110" t="str">
            <v xml:space="preserve">                 TOTAL MATERIALES:</v>
          </cell>
          <cell r="G110">
            <v>0</v>
          </cell>
        </row>
        <row r="112">
          <cell r="B112" t="str">
            <v>MANO DE OBRA</v>
          </cell>
        </row>
        <row r="113">
          <cell r="B113" t="str">
            <v>DESCRIPCION</v>
          </cell>
          <cell r="C113" t="str">
            <v>JORNAL</v>
          </cell>
          <cell r="D113" t="str">
            <v>PRESTACIONES</v>
          </cell>
          <cell r="E113" t="str">
            <v>CANTIDAD</v>
          </cell>
          <cell r="F113" t="str">
            <v>RENDIMIENTO</v>
          </cell>
          <cell r="G113" t="str">
            <v>VR PARCIAL</v>
          </cell>
        </row>
        <row r="114">
          <cell r="B114" t="str">
            <v>Ayudante</v>
          </cell>
          <cell r="C114">
            <v>15000</v>
          </cell>
          <cell r="D114">
            <v>0.7</v>
          </cell>
          <cell r="E114">
            <v>1</v>
          </cell>
          <cell r="F114">
            <v>17.23</v>
          </cell>
          <cell r="G114">
            <v>1479.9767846778873</v>
          </cell>
        </row>
        <row r="115">
          <cell r="C115">
            <v>0</v>
          </cell>
          <cell r="G115">
            <v>0</v>
          </cell>
        </row>
        <row r="116">
          <cell r="C116">
            <v>0</v>
          </cell>
          <cell r="E116">
            <v>0</v>
          </cell>
          <cell r="G116">
            <v>0</v>
          </cell>
        </row>
        <row r="117">
          <cell r="E117" t="str">
            <v xml:space="preserve">              TOTAL MANO DE OBRA:</v>
          </cell>
          <cell r="G117">
            <v>1480</v>
          </cell>
          <cell r="H117">
            <v>1480</v>
          </cell>
        </row>
        <row r="119">
          <cell r="B119" t="str">
            <v>HERRAMIENTA Y EQUIPO</v>
          </cell>
        </row>
        <row r="120">
          <cell r="B120" t="str">
            <v>DESCRIPCION</v>
          </cell>
          <cell r="D120" t="str">
            <v>TIPO</v>
          </cell>
          <cell r="E120" t="str">
            <v>TARIFA</v>
          </cell>
          <cell r="F120" t="str">
            <v>RENDIMIENTO</v>
          </cell>
          <cell r="G120" t="str">
            <v>VR PARCIAL</v>
          </cell>
        </row>
        <row r="121">
          <cell r="B121" t="str">
            <v>Herramienta menor</v>
          </cell>
          <cell r="E121">
            <v>1480</v>
          </cell>
          <cell r="F121">
            <v>0.05</v>
          </cell>
          <cell r="G121">
            <v>74</v>
          </cell>
        </row>
        <row r="122">
          <cell r="D122">
            <v>0</v>
          </cell>
          <cell r="F122">
            <v>0</v>
          </cell>
          <cell r="G122">
            <v>0</v>
          </cell>
        </row>
        <row r="123">
          <cell r="D123">
            <v>0</v>
          </cell>
          <cell r="F123">
            <v>0</v>
          </cell>
          <cell r="G123">
            <v>0</v>
          </cell>
        </row>
        <row r="124">
          <cell r="D124" t="str">
            <v xml:space="preserve">                      TOTAL HERRAMIENTA Y EQUIPO:</v>
          </cell>
          <cell r="G124">
            <v>74</v>
          </cell>
        </row>
        <row r="126">
          <cell r="B126" t="str">
            <v>TRANSPORTE</v>
          </cell>
        </row>
        <row r="127">
          <cell r="B127" t="str">
            <v>MATERIAL</v>
          </cell>
          <cell r="D127" t="str">
            <v>CANTIDAD</v>
          </cell>
          <cell r="E127" t="str">
            <v>DISTANCIA</v>
          </cell>
          <cell r="F127" t="str">
            <v>M3/KM</v>
          </cell>
          <cell r="G127" t="str">
            <v>VR UNITARIO</v>
          </cell>
        </row>
        <row r="130">
          <cell r="E130" t="str">
            <v xml:space="preserve">                  TOTAL TRANSPORTE:</v>
          </cell>
          <cell r="G130">
            <v>0</v>
          </cell>
        </row>
        <row r="132">
          <cell r="E132" t="str">
            <v>TOTAL COSTO DIRECTO:</v>
          </cell>
          <cell r="G132">
            <v>1554</v>
          </cell>
        </row>
        <row r="134">
          <cell r="B134" t="str">
            <v>COSTOS INDIRECTOS</v>
          </cell>
        </row>
        <row r="135">
          <cell r="B135" t="str">
            <v>DESCRIPCION</v>
          </cell>
          <cell r="D135" t="str">
            <v>PORCENTAJE</v>
          </cell>
          <cell r="F135" t="str">
            <v>VR PARCIAL</v>
          </cell>
        </row>
        <row r="136">
          <cell r="B136" t="str">
            <v>ADMINISTRACION</v>
          </cell>
          <cell r="E136">
            <v>0.12</v>
          </cell>
          <cell r="G136">
            <v>186.48</v>
          </cell>
        </row>
        <row r="137">
          <cell r="B137" t="str">
            <v>IMPREVISTOS</v>
          </cell>
          <cell r="E137">
            <v>0.08</v>
          </cell>
          <cell r="G137">
            <v>124.32000000000001</v>
          </cell>
        </row>
        <row r="138">
          <cell r="B138" t="str">
            <v>UTILIDAD</v>
          </cell>
          <cell r="E138">
            <v>0.05</v>
          </cell>
          <cell r="G138">
            <v>77.7</v>
          </cell>
        </row>
        <row r="139">
          <cell r="F139" t="str">
            <v>TOTAL COSTO INDIRECTO:</v>
          </cell>
          <cell r="G139">
            <v>389</v>
          </cell>
        </row>
        <row r="142">
          <cell r="B142" t="str">
            <v>PROPONENTE</v>
          </cell>
          <cell r="F142" t="str">
            <v>ANALISIS DE PRECIO UNITARIO:</v>
          </cell>
          <cell r="G142">
            <v>1943</v>
          </cell>
        </row>
        <row r="145">
          <cell r="B145" t="str">
            <v>REPUBLICA DE COLOMBIA</v>
          </cell>
        </row>
        <row r="146">
          <cell r="B146" t="str">
            <v>GOBERNACION DEL PUTUMAYO</v>
          </cell>
        </row>
        <row r="147">
          <cell r="B147" t="str">
            <v>SECRETARIA DE INFRAESTRUCTURA DEPARTAMENTAL</v>
          </cell>
        </row>
        <row r="149">
          <cell r="B149" t="str">
            <v>OBJETO:</v>
          </cell>
          <cell r="C149" t="str">
            <v>CONSTRUCCION DE LA PLAZA DE MERCADO DE GANADO EN EL MUNICIPIO DE SIBUNDOY, DEPARTAMENTO DEL PUTUMAYO</v>
          </cell>
        </row>
        <row r="150">
          <cell r="F150" t="str">
            <v>FECHA:</v>
          </cell>
          <cell r="G150" t="str">
            <v>NOVIEMBRE 20 / 2003</v>
          </cell>
        </row>
        <row r="151">
          <cell r="A151" t="str">
            <v>1,4</v>
          </cell>
          <cell r="B151" t="str">
            <v>ITE M:</v>
          </cell>
          <cell r="C151" t="str">
            <v>EXCAVACION EN TIERRA</v>
          </cell>
          <cell r="F151" t="str">
            <v>UNIDAD:</v>
          </cell>
          <cell r="G151" t="str">
            <v>M3</v>
          </cell>
          <cell r="H151">
            <v>5774</v>
          </cell>
        </row>
        <row r="152">
          <cell r="H152">
            <v>9.01</v>
          </cell>
        </row>
        <row r="153">
          <cell r="B153" t="str">
            <v>MATERIALES</v>
          </cell>
        </row>
        <row r="154">
          <cell r="B154" t="str">
            <v>DESCRIPCION</v>
          </cell>
          <cell r="D154" t="str">
            <v>UND</v>
          </cell>
          <cell r="E154" t="str">
            <v>CANTIDAD</v>
          </cell>
          <cell r="F154" t="str">
            <v>VR UNITARIO</v>
          </cell>
          <cell r="G154" t="str">
            <v>VR UNITARIO</v>
          </cell>
        </row>
        <row r="155">
          <cell r="F155">
            <v>0</v>
          </cell>
          <cell r="G155">
            <v>0</v>
          </cell>
        </row>
        <row r="156">
          <cell r="F156">
            <v>0</v>
          </cell>
          <cell r="G156">
            <v>0</v>
          </cell>
        </row>
        <row r="157">
          <cell r="F157">
            <v>0</v>
          </cell>
          <cell r="G157">
            <v>0</v>
          </cell>
        </row>
        <row r="158">
          <cell r="D158">
            <v>0</v>
          </cell>
          <cell r="E158" t="str">
            <v xml:space="preserve">                 TOTAL MATERIALES:</v>
          </cell>
          <cell r="G158">
            <v>0</v>
          </cell>
        </row>
        <row r="160">
          <cell r="B160" t="str">
            <v>MANO DE OBRA</v>
          </cell>
        </row>
        <row r="161">
          <cell r="B161" t="str">
            <v>DESCRIPCION</v>
          </cell>
          <cell r="C161" t="str">
            <v>JORNAL</v>
          </cell>
          <cell r="D161" t="str">
            <v>PRESTACIONES</v>
          </cell>
          <cell r="E161" t="str">
            <v>CANTIDAD</v>
          </cell>
          <cell r="F161" t="str">
            <v>RENDIMIENTO</v>
          </cell>
          <cell r="G161" t="str">
            <v>VR PARCIAL</v>
          </cell>
        </row>
        <row r="162">
          <cell r="B162" t="str">
            <v>Ayudante</v>
          </cell>
          <cell r="C162">
            <v>15000</v>
          </cell>
          <cell r="D162">
            <v>0.7</v>
          </cell>
          <cell r="E162">
            <v>2</v>
          </cell>
          <cell r="F162">
            <v>17.149999999999999</v>
          </cell>
          <cell r="G162">
            <v>2973.7609329446068</v>
          </cell>
        </row>
        <row r="163">
          <cell r="B163" t="str">
            <v xml:space="preserve">Oficial </v>
          </cell>
          <cell r="C163">
            <v>25480.000000000004</v>
          </cell>
          <cell r="D163">
            <v>0.7</v>
          </cell>
          <cell r="E163">
            <v>1</v>
          </cell>
          <cell r="F163">
            <v>17.149999999999999</v>
          </cell>
          <cell r="G163">
            <v>2525.7142857142858</v>
          </cell>
        </row>
        <row r="164">
          <cell r="C164">
            <v>0</v>
          </cell>
          <cell r="E164">
            <v>0</v>
          </cell>
          <cell r="G164">
            <v>0</v>
          </cell>
        </row>
        <row r="165">
          <cell r="E165" t="str">
            <v xml:space="preserve">              TOTAL MANO DE OBRA:</v>
          </cell>
          <cell r="G165">
            <v>5499</v>
          </cell>
          <cell r="H165">
            <v>5500</v>
          </cell>
        </row>
        <row r="167">
          <cell r="B167" t="str">
            <v>HERRAMIENTA Y EQUIPO</v>
          </cell>
        </row>
        <row r="168">
          <cell r="B168" t="str">
            <v>DESCRIPCION</v>
          </cell>
          <cell r="D168" t="str">
            <v>TIPO</v>
          </cell>
          <cell r="E168" t="str">
            <v>TARIFA</v>
          </cell>
          <cell r="F168" t="str">
            <v>RENDIMIENTO</v>
          </cell>
          <cell r="G168" t="str">
            <v>VR PARCIAL</v>
          </cell>
        </row>
        <row r="169">
          <cell r="B169" t="str">
            <v>Herramienta menor</v>
          </cell>
          <cell r="E169">
            <v>5499</v>
          </cell>
          <cell r="F169">
            <v>0.05</v>
          </cell>
          <cell r="G169">
            <v>274.95</v>
          </cell>
        </row>
        <row r="170">
          <cell r="D170">
            <v>0</v>
          </cell>
          <cell r="F170">
            <v>0</v>
          </cell>
          <cell r="G170">
            <v>0</v>
          </cell>
        </row>
        <row r="171">
          <cell r="D171">
            <v>0</v>
          </cell>
          <cell r="F171">
            <v>0</v>
          </cell>
          <cell r="G171">
            <v>0</v>
          </cell>
        </row>
        <row r="172">
          <cell r="D172" t="str">
            <v xml:space="preserve">                      TOTAL HERRAMIENTA Y EQUIPO:</v>
          </cell>
          <cell r="G172">
            <v>275</v>
          </cell>
        </row>
        <row r="174">
          <cell r="B174" t="str">
            <v>TRANSPORTE</v>
          </cell>
        </row>
        <row r="175">
          <cell r="B175" t="str">
            <v>MATERIAL</v>
          </cell>
          <cell r="D175" t="str">
            <v>CANTIDAD</v>
          </cell>
          <cell r="E175" t="str">
            <v>DISTANCIA</v>
          </cell>
          <cell r="F175" t="str">
            <v>M3/KM</v>
          </cell>
          <cell r="G175" t="str">
            <v>VR UNITARIO</v>
          </cell>
        </row>
        <row r="178">
          <cell r="E178" t="str">
            <v xml:space="preserve">                  TOTAL TRANSPORTE:</v>
          </cell>
          <cell r="G178">
            <v>0</v>
          </cell>
        </row>
        <row r="180">
          <cell r="E180" t="str">
            <v>TOTAL COSTO DIRECTO:</v>
          </cell>
          <cell r="G180">
            <v>5774</v>
          </cell>
        </row>
        <row r="182">
          <cell r="B182" t="str">
            <v>COSTOS INDIRECTOS</v>
          </cell>
        </row>
        <row r="183">
          <cell r="B183" t="str">
            <v>DESCRIPCION</v>
          </cell>
          <cell r="D183" t="str">
            <v>PORCENTAJE</v>
          </cell>
          <cell r="F183" t="str">
            <v>VR PARCIAL</v>
          </cell>
        </row>
        <row r="184">
          <cell r="B184" t="str">
            <v>ADMINISTRACION</v>
          </cell>
          <cell r="E184">
            <v>0.12</v>
          </cell>
          <cell r="G184">
            <v>692.88</v>
          </cell>
        </row>
        <row r="185">
          <cell r="B185" t="str">
            <v>IMPREVISTOS</v>
          </cell>
          <cell r="E185">
            <v>0.08</v>
          </cell>
          <cell r="G185">
            <v>461.92</v>
          </cell>
        </row>
        <row r="186">
          <cell r="B186" t="str">
            <v>UTILIDAD</v>
          </cell>
          <cell r="E186">
            <v>0.05</v>
          </cell>
          <cell r="G186">
            <v>288.7</v>
          </cell>
        </row>
        <row r="187">
          <cell r="F187" t="str">
            <v>TOTAL COSTO INDIRECTO:</v>
          </cell>
          <cell r="G187">
            <v>1444</v>
          </cell>
        </row>
        <row r="190">
          <cell r="B190" t="str">
            <v>PROPONENTE</v>
          </cell>
          <cell r="F190" t="str">
            <v>ANALISIS DE PRECIO UNITARIO:</v>
          </cell>
          <cell r="G190">
            <v>7218</v>
          </cell>
        </row>
        <row r="193">
          <cell r="B193" t="str">
            <v>REPUBLICA DE COLOMBIA</v>
          </cell>
        </row>
        <row r="194">
          <cell r="B194" t="str">
            <v>GOBERNACION DEL PUTUMAYO</v>
          </cell>
        </row>
        <row r="195">
          <cell r="B195" t="str">
            <v>SECRETARIA DE INFRAESTRUCTURA DEPARTAMENTAL</v>
          </cell>
        </row>
        <row r="197">
          <cell r="B197" t="str">
            <v>OBJETO:</v>
          </cell>
          <cell r="C197" t="str">
            <v>CONSTRUCCION DE LA PLAZA DE MERCADO DE GANADO EN EL MUNICIPIO DE SIBUNDOY, DEPARTAMENTO DEL PUTUMAYO</v>
          </cell>
        </row>
        <row r="198">
          <cell r="F198" t="str">
            <v>FECHA:</v>
          </cell>
          <cell r="G198" t="str">
            <v>NOVIEMBRE 20 / 2003</v>
          </cell>
        </row>
        <row r="199">
          <cell r="A199" t="str">
            <v>1,5</v>
          </cell>
          <cell r="B199" t="str">
            <v>ITE M:</v>
          </cell>
          <cell r="C199" t="str">
            <v>RELLENO CON MATERIAL SOBRANTE</v>
          </cell>
          <cell r="F199" t="str">
            <v>UNIDAD:</v>
          </cell>
          <cell r="G199" t="str">
            <v>M3</v>
          </cell>
          <cell r="H199">
            <v>8619</v>
          </cell>
        </row>
        <row r="200">
          <cell r="H200">
            <v>8.56</v>
          </cell>
        </row>
        <row r="201">
          <cell r="B201" t="str">
            <v>MATERIALES</v>
          </cell>
        </row>
        <row r="202">
          <cell r="B202" t="str">
            <v>DESCRIPCION</v>
          </cell>
          <cell r="D202" t="str">
            <v>UND</v>
          </cell>
          <cell r="E202" t="str">
            <v>CANTIDAD</v>
          </cell>
          <cell r="F202" t="str">
            <v>VR UNITARIO</v>
          </cell>
          <cell r="G202" t="str">
            <v>VR UNITARIO</v>
          </cell>
        </row>
        <row r="203">
          <cell r="D203">
            <v>0</v>
          </cell>
          <cell r="F203">
            <v>0</v>
          </cell>
          <cell r="G203">
            <v>0</v>
          </cell>
        </row>
        <row r="204">
          <cell r="D204">
            <v>0</v>
          </cell>
          <cell r="F204">
            <v>0</v>
          </cell>
          <cell r="G204">
            <v>0</v>
          </cell>
        </row>
        <row r="205">
          <cell r="D205">
            <v>0</v>
          </cell>
          <cell r="F205">
            <v>0</v>
          </cell>
          <cell r="G205">
            <v>0</v>
          </cell>
        </row>
        <row r="206">
          <cell r="D206">
            <v>0</v>
          </cell>
          <cell r="E206" t="str">
            <v xml:space="preserve">                 TOTAL MATERIALES:</v>
          </cell>
          <cell r="G206">
            <v>0</v>
          </cell>
        </row>
        <row r="208">
          <cell r="B208" t="str">
            <v>MANO DE OBRA</v>
          </cell>
        </row>
        <row r="209">
          <cell r="B209" t="str">
            <v>DESCRIPCION</v>
          </cell>
          <cell r="C209" t="str">
            <v>JORNAL</v>
          </cell>
          <cell r="D209" t="str">
            <v>PRESTACIONES</v>
          </cell>
          <cell r="E209" t="str">
            <v>CANTIDAD</v>
          </cell>
          <cell r="F209" t="str">
            <v>RENDIMIENTO</v>
          </cell>
          <cell r="G209" t="str">
            <v>VR PARCIAL</v>
          </cell>
        </row>
        <row r="210">
          <cell r="B210" t="str">
            <v>Ayudante</v>
          </cell>
          <cell r="C210">
            <v>15000</v>
          </cell>
          <cell r="D210">
            <v>0.7</v>
          </cell>
          <cell r="E210">
            <v>1</v>
          </cell>
          <cell r="F210">
            <v>8.82</v>
          </cell>
          <cell r="G210">
            <v>2891.1564625850338</v>
          </cell>
        </row>
        <row r="211">
          <cell r="B211" t="str">
            <v xml:space="preserve">Oficial </v>
          </cell>
          <cell r="C211">
            <v>25480.000000000004</v>
          </cell>
          <cell r="D211">
            <v>0.7</v>
          </cell>
          <cell r="E211">
            <v>1</v>
          </cell>
          <cell r="F211">
            <v>8.82</v>
          </cell>
          <cell r="G211">
            <v>4911.1111111111113</v>
          </cell>
        </row>
        <row r="212">
          <cell r="C212">
            <v>0</v>
          </cell>
          <cell r="E212">
            <v>0</v>
          </cell>
          <cell r="G212">
            <v>0</v>
          </cell>
        </row>
        <row r="213">
          <cell r="E213" t="str">
            <v xml:space="preserve">              TOTAL MANO DE OBRA:</v>
          </cell>
          <cell r="G213">
            <v>7802</v>
          </cell>
          <cell r="H213">
            <v>7800</v>
          </cell>
        </row>
        <row r="215">
          <cell r="B215" t="str">
            <v>HERRAMIENTA Y EQUIPO</v>
          </cell>
        </row>
        <row r="216">
          <cell r="B216" t="str">
            <v>DESCRIPCION</v>
          </cell>
          <cell r="D216" t="str">
            <v>TIPO</v>
          </cell>
          <cell r="E216" t="str">
            <v>TARIFA</v>
          </cell>
          <cell r="F216" t="str">
            <v>RENDIMIENTO</v>
          </cell>
          <cell r="G216" t="str">
            <v>VR PARCIAL</v>
          </cell>
        </row>
        <row r="217">
          <cell r="B217" t="str">
            <v>Herramienta menor</v>
          </cell>
          <cell r="E217">
            <v>7802</v>
          </cell>
          <cell r="F217">
            <v>0.05</v>
          </cell>
          <cell r="G217">
            <v>390.1</v>
          </cell>
        </row>
        <row r="218">
          <cell r="B218" t="str">
            <v>Vibrocompactador</v>
          </cell>
          <cell r="D218" t="str">
            <v>HR</v>
          </cell>
          <cell r="E218">
            <v>5555</v>
          </cell>
          <cell r="F218">
            <v>13</v>
          </cell>
          <cell r="G218">
            <v>427.30769230769232</v>
          </cell>
        </row>
        <row r="219">
          <cell r="D219">
            <v>0</v>
          </cell>
          <cell r="E219">
            <v>0</v>
          </cell>
          <cell r="F219">
            <v>0</v>
          </cell>
          <cell r="G219">
            <v>0</v>
          </cell>
        </row>
        <row r="220">
          <cell r="D220" t="str">
            <v xml:space="preserve">                      TOTAL HERRAMIENTA Y EQUIPO:</v>
          </cell>
          <cell r="G220">
            <v>817</v>
          </cell>
        </row>
        <row r="222">
          <cell r="B222" t="str">
            <v>TRANSPORTE</v>
          </cell>
        </row>
        <row r="223">
          <cell r="B223" t="str">
            <v>MATERIAL</v>
          </cell>
          <cell r="D223" t="str">
            <v>CANTIDAD</v>
          </cell>
          <cell r="E223" t="str">
            <v>DISTANCIA</v>
          </cell>
          <cell r="F223" t="str">
            <v>M3/KM</v>
          </cell>
          <cell r="G223" t="str">
            <v>VR UNITARIO</v>
          </cell>
        </row>
        <row r="226">
          <cell r="E226" t="str">
            <v xml:space="preserve">                  TOTAL TRANSPORTE:</v>
          </cell>
          <cell r="G226">
            <v>0</v>
          </cell>
        </row>
        <row r="228">
          <cell r="E228" t="str">
            <v>TOTAL COSTO DIRECTO:</v>
          </cell>
          <cell r="G228">
            <v>8619</v>
          </cell>
        </row>
        <row r="230">
          <cell r="B230" t="str">
            <v>COSTOS INDIRECTOS</v>
          </cell>
        </row>
        <row r="231">
          <cell r="B231" t="str">
            <v>DESCRIPCION</v>
          </cell>
          <cell r="D231" t="str">
            <v>PORCENTAJE</v>
          </cell>
          <cell r="F231" t="str">
            <v>VR PARCIAL</v>
          </cell>
        </row>
        <row r="232">
          <cell r="B232" t="str">
            <v>ADMINISTRACION</v>
          </cell>
          <cell r="E232">
            <v>0.12</v>
          </cell>
          <cell r="G232">
            <v>1034.28</v>
          </cell>
        </row>
        <row r="233">
          <cell r="B233" t="str">
            <v>IMPREVISTOS</v>
          </cell>
          <cell r="E233">
            <v>0.08</v>
          </cell>
          <cell r="G233">
            <v>689.52</v>
          </cell>
        </row>
        <row r="234">
          <cell r="B234" t="str">
            <v>UTILIDAD</v>
          </cell>
          <cell r="E234">
            <v>0.05</v>
          </cell>
          <cell r="G234">
            <v>430.95000000000005</v>
          </cell>
        </row>
        <row r="235">
          <cell r="F235" t="str">
            <v>TOTAL COSTO INDIRECTO:</v>
          </cell>
          <cell r="G235">
            <v>2155</v>
          </cell>
        </row>
        <row r="238">
          <cell r="B238" t="str">
            <v>PROPONENTE</v>
          </cell>
          <cell r="F238" t="str">
            <v>ANALISIS DE PRECIO UNITARIO:</v>
          </cell>
          <cell r="G238">
            <v>10774</v>
          </cell>
        </row>
        <row r="241">
          <cell r="B241" t="str">
            <v>REPUBLICA DE COLOMBIA</v>
          </cell>
        </row>
        <row r="242">
          <cell r="B242" t="str">
            <v>GOBERNACION DEL PUTUMAYO</v>
          </cell>
        </row>
        <row r="243">
          <cell r="B243" t="str">
            <v>SECRETARIA DE INFRAESTRUCTURA DEPARTAMENTAL</v>
          </cell>
        </row>
        <row r="245">
          <cell r="B245" t="str">
            <v>OBJETO:</v>
          </cell>
          <cell r="C245" t="str">
            <v>CONSTRUCCION DE LA PLAZA DE MERCADO DE GANADO EN EL MUNICIPIO DE SIBUNDOY, DEPARTAMENTO DEL PUTUMAYO</v>
          </cell>
        </row>
        <row r="246">
          <cell r="F246" t="str">
            <v>FECHA:</v>
          </cell>
          <cell r="G246" t="str">
            <v>NOVIEMBRE 20 / 2003</v>
          </cell>
        </row>
        <row r="247">
          <cell r="A247" t="str">
            <v>2,1</v>
          </cell>
          <cell r="B247" t="str">
            <v>ITE M:</v>
          </cell>
          <cell r="C247" t="str">
            <v>VIGA AEREA  0,2*0,2 m</v>
          </cell>
          <cell r="F247" t="str">
            <v>UNIDAD:</v>
          </cell>
          <cell r="G247" t="str">
            <v>ML</v>
          </cell>
          <cell r="H247">
            <v>38026</v>
          </cell>
        </row>
        <row r="248">
          <cell r="H248">
            <v>41.72</v>
          </cell>
        </row>
        <row r="249">
          <cell r="B249" t="str">
            <v>MATERIALES</v>
          </cell>
        </row>
        <row r="250">
          <cell r="B250" t="str">
            <v>DESCRIPCION</v>
          </cell>
          <cell r="D250" t="str">
            <v>UND</v>
          </cell>
          <cell r="E250" t="str">
            <v>CANTIDAD</v>
          </cell>
          <cell r="F250" t="str">
            <v>VR UNITARIO</v>
          </cell>
          <cell r="G250" t="str">
            <v>VR UNITARIO</v>
          </cell>
        </row>
        <row r="251">
          <cell r="B251" t="str">
            <v>Agua</v>
          </cell>
          <cell r="D251" t="str">
            <v>Lt</v>
          </cell>
          <cell r="E251">
            <v>8</v>
          </cell>
          <cell r="F251">
            <v>10.4</v>
          </cell>
          <cell r="G251">
            <v>83.2</v>
          </cell>
        </row>
        <row r="252">
          <cell r="B252" t="str">
            <v>Cemento gris</v>
          </cell>
          <cell r="D252" t="str">
            <v>Kg</v>
          </cell>
          <cell r="E252">
            <v>15.4</v>
          </cell>
          <cell r="F252">
            <v>440</v>
          </cell>
          <cell r="G252">
            <v>6776</v>
          </cell>
        </row>
        <row r="253">
          <cell r="B253" t="str">
            <v>Arena de río</v>
          </cell>
          <cell r="D253" t="str">
            <v>M3</v>
          </cell>
          <cell r="E253">
            <v>0.02</v>
          </cell>
          <cell r="F253">
            <v>6240</v>
          </cell>
          <cell r="G253">
            <v>124.8</v>
          </cell>
        </row>
        <row r="254">
          <cell r="B254" t="str">
            <v>Triturado</v>
          </cell>
          <cell r="D254" t="str">
            <v>M3</v>
          </cell>
          <cell r="E254">
            <v>0.04</v>
          </cell>
          <cell r="F254">
            <v>35000</v>
          </cell>
          <cell r="G254">
            <v>1400</v>
          </cell>
        </row>
        <row r="255">
          <cell r="B255" t="str">
            <v>Tabla burra ordinaria</v>
          </cell>
          <cell r="D255" t="str">
            <v>Ml</v>
          </cell>
          <cell r="E255">
            <v>2.2000000000000002</v>
          </cell>
          <cell r="F255">
            <v>2020</v>
          </cell>
          <cell r="G255">
            <v>4444</v>
          </cell>
        </row>
        <row r="256">
          <cell r="B256" t="str">
            <v>Puntilla c/cabeza</v>
          </cell>
          <cell r="D256" t="str">
            <v>Lb</v>
          </cell>
          <cell r="E256">
            <v>0.1</v>
          </cell>
          <cell r="F256">
            <v>980.00000000000011</v>
          </cell>
          <cell r="G256">
            <v>98.000000000000014</v>
          </cell>
        </row>
        <row r="257">
          <cell r="B257" t="str">
            <v>ACPM</v>
          </cell>
          <cell r="D257" t="str">
            <v>Gn</v>
          </cell>
          <cell r="E257">
            <v>0.02</v>
          </cell>
          <cell r="F257">
            <v>3333</v>
          </cell>
          <cell r="G257">
            <v>66.66</v>
          </cell>
        </row>
        <row r="258">
          <cell r="B258" t="str">
            <v>Formaleta entrepiso 4 semanas</v>
          </cell>
          <cell r="D258" t="str">
            <v>M2</v>
          </cell>
          <cell r="E258">
            <v>0.8</v>
          </cell>
          <cell r="F258">
            <v>4545</v>
          </cell>
          <cell r="G258">
            <v>3636</v>
          </cell>
        </row>
        <row r="259">
          <cell r="D259">
            <v>0</v>
          </cell>
          <cell r="E259" t="str">
            <v xml:space="preserve">                 TOTAL MATERIALES:</v>
          </cell>
          <cell r="G259">
            <v>16629</v>
          </cell>
        </row>
        <row r="261">
          <cell r="B261" t="str">
            <v>MANO DE OBRA</v>
          </cell>
        </row>
        <row r="262">
          <cell r="B262" t="str">
            <v>DESCRIPCION</v>
          </cell>
          <cell r="C262" t="str">
            <v>JORNAL</v>
          </cell>
          <cell r="D262" t="str">
            <v>PRESTACIONES</v>
          </cell>
          <cell r="E262" t="str">
            <v>CANTIDAD</v>
          </cell>
          <cell r="F262" t="str">
            <v>RENDIMIENTO</v>
          </cell>
          <cell r="G262" t="str">
            <v>VR PARCIAL</v>
          </cell>
        </row>
        <row r="263">
          <cell r="B263" t="str">
            <v>Ayudante</v>
          </cell>
          <cell r="C263">
            <v>15000</v>
          </cell>
          <cell r="D263">
            <v>0.7</v>
          </cell>
          <cell r="E263">
            <v>3</v>
          </cell>
          <cell r="F263">
            <v>6.85</v>
          </cell>
          <cell r="G263">
            <v>11167.883211678833</v>
          </cell>
        </row>
        <row r="264">
          <cell r="B264" t="str">
            <v xml:space="preserve">Oficial </v>
          </cell>
          <cell r="C264">
            <v>25480.000000000004</v>
          </cell>
          <cell r="D264">
            <v>0.7</v>
          </cell>
          <cell r="E264">
            <v>1</v>
          </cell>
          <cell r="F264">
            <v>6.85</v>
          </cell>
          <cell r="G264">
            <v>6323.5036496350367</v>
          </cell>
        </row>
        <row r="265">
          <cell r="C265">
            <v>0</v>
          </cell>
          <cell r="E265">
            <v>0</v>
          </cell>
          <cell r="G265">
            <v>0</v>
          </cell>
        </row>
        <row r="266">
          <cell r="E266" t="str">
            <v xml:space="preserve">              TOTAL MANO DE OBRA:</v>
          </cell>
          <cell r="G266">
            <v>17491</v>
          </cell>
          <cell r="H266">
            <v>17500</v>
          </cell>
        </row>
        <row r="268">
          <cell r="B268" t="str">
            <v>HERRAMIENTA Y EQUIPO</v>
          </cell>
        </row>
        <row r="269">
          <cell r="B269" t="str">
            <v>DESCRIPCION</v>
          </cell>
          <cell r="D269" t="str">
            <v>TIPO</v>
          </cell>
          <cell r="E269" t="str">
            <v>TARIFA</v>
          </cell>
          <cell r="F269" t="str">
            <v>RENDIMIENTO</v>
          </cell>
          <cell r="G269" t="str">
            <v>VR PARCIAL</v>
          </cell>
        </row>
        <row r="270">
          <cell r="B270" t="str">
            <v>Herramienta menor</v>
          </cell>
          <cell r="E270">
            <v>17491</v>
          </cell>
          <cell r="F270">
            <v>0.05</v>
          </cell>
          <cell r="G270">
            <v>874.55000000000007</v>
          </cell>
        </row>
        <row r="271">
          <cell r="B271" t="str">
            <v>Vibrador a gasolina</v>
          </cell>
          <cell r="D271" t="str">
            <v>Aguja</v>
          </cell>
          <cell r="E271">
            <v>30300</v>
          </cell>
          <cell r="F271">
            <v>12.42</v>
          </cell>
          <cell r="G271">
            <v>2439.6135265700482</v>
          </cell>
        </row>
        <row r="272">
          <cell r="B272" t="str">
            <v>Mezcladora 1 saco</v>
          </cell>
          <cell r="E272">
            <v>7350.0000000000009</v>
          </cell>
          <cell r="F272">
            <v>12.42</v>
          </cell>
          <cell r="G272">
            <v>591.78743961352666</v>
          </cell>
        </row>
        <row r="273">
          <cell r="D273" t="str">
            <v xml:space="preserve">                      TOTAL HERRAMIENTA Y EQUIPO:</v>
          </cell>
          <cell r="G273">
            <v>3906</v>
          </cell>
          <cell r="H273">
            <v>3030.19</v>
          </cell>
        </row>
        <row r="275">
          <cell r="B275" t="str">
            <v>TRANSPORTE</v>
          </cell>
        </row>
        <row r="276">
          <cell r="B276" t="str">
            <v>MATERIAL</v>
          </cell>
          <cell r="D276" t="str">
            <v>CANTIDAD</v>
          </cell>
          <cell r="E276" t="str">
            <v>DISTANCIA</v>
          </cell>
          <cell r="F276" t="str">
            <v>M3/KM</v>
          </cell>
          <cell r="G276" t="str">
            <v>VR UNITARIO</v>
          </cell>
        </row>
        <row r="279">
          <cell r="E279" t="str">
            <v xml:space="preserve">                  TOTAL TRANSPORTE:</v>
          </cell>
          <cell r="G279">
            <v>0</v>
          </cell>
        </row>
        <row r="281">
          <cell r="E281" t="str">
            <v>TOTAL COSTO DIRECTO:</v>
          </cell>
          <cell r="G281">
            <v>38026</v>
          </cell>
        </row>
        <row r="283">
          <cell r="B283" t="str">
            <v>COSTOS INDIRECTOS</v>
          </cell>
        </row>
        <row r="284">
          <cell r="B284" t="str">
            <v>DESCRIPCION</v>
          </cell>
          <cell r="D284" t="str">
            <v>PORCENTAJE</v>
          </cell>
          <cell r="F284" t="str">
            <v>VR PARCIAL</v>
          </cell>
        </row>
        <row r="285">
          <cell r="B285" t="str">
            <v>ADMINISTRACION</v>
          </cell>
          <cell r="E285">
            <v>0.12</v>
          </cell>
          <cell r="G285">
            <v>4563.12</v>
          </cell>
        </row>
        <row r="286">
          <cell r="B286" t="str">
            <v>IMPREVISTOS</v>
          </cell>
          <cell r="E286">
            <v>0.08</v>
          </cell>
          <cell r="G286">
            <v>3042.08</v>
          </cell>
        </row>
        <row r="287">
          <cell r="B287" t="str">
            <v>UTILIDAD</v>
          </cell>
          <cell r="E287">
            <v>0.05</v>
          </cell>
          <cell r="G287">
            <v>1901.3000000000002</v>
          </cell>
        </row>
        <row r="288">
          <cell r="F288" t="str">
            <v>TOTAL COSTO INDIRECTO:</v>
          </cell>
          <cell r="G288">
            <v>9507</v>
          </cell>
        </row>
        <row r="291">
          <cell r="B291" t="str">
            <v>PROPONENTE</v>
          </cell>
          <cell r="F291" t="str">
            <v>ANALISIS DE PRECIO UNITARIO:</v>
          </cell>
          <cell r="G291">
            <v>47533</v>
          </cell>
        </row>
        <row r="294">
          <cell r="B294" t="str">
            <v>REPUBLICA DE COLOMBIA</v>
          </cell>
        </row>
        <row r="295">
          <cell r="B295" t="str">
            <v>GOBERNACION DEL PUTUMAYO</v>
          </cell>
        </row>
        <row r="296">
          <cell r="B296" t="str">
            <v>SECRETARIA DE INFRAESTRUCTURA DEPARTAMENTAL</v>
          </cell>
        </row>
        <row r="298">
          <cell r="B298" t="str">
            <v>OBJETO:</v>
          </cell>
          <cell r="C298" t="str">
            <v>CONSTRUCCION DE LA PLAZA DE MERCADO DE GANADO EN EL MUNICIPIO DE SIBUNDOY, DEPARTAMENTO DEL PUTUMAYO</v>
          </cell>
        </row>
        <row r="299">
          <cell r="F299" t="str">
            <v>FECHA:</v>
          </cell>
          <cell r="G299" t="str">
            <v>NOVIEMBRE 20 / 2003</v>
          </cell>
        </row>
        <row r="300">
          <cell r="A300" t="str">
            <v>2,2</v>
          </cell>
          <cell r="B300" t="str">
            <v>ITE M:</v>
          </cell>
          <cell r="C300" t="str">
            <v>COLUMNA 0,2*0,2 m</v>
          </cell>
          <cell r="F300" t="str">
            <v>UNIDAD:</v>
          </cell>
          <cell r="G300" t="str">
            <v>ML</v>
          </cell>
          <cell r="H300">
            <v>40620</v>
          </cell>
        </row>
        <row r="301">
          <cell r="H301">
            <v>34</v>
          </cell>
        </row>
        <row r="302">
          <cell r="B302" t="str">
            <v>MATERIALES</v>
          </cell>
        </row>
        <row r="303">
          <cell r="B303" t="str">
            <v>DESCRIPCION</v>
          </cell>
          <cell r="D303" t="str">
            <v>UND</v>
          </cell>
          <cell r="E303" t="str">
            <v>CANTIDAD</v>
          </cell>
          <cell r="F303" t="str">
            <v>VR UNITARIO</v>
          </cell>
          <cell r="G303" t="str">
            <v>VR UNITARIO</v>
          </cell>
        </row>
        <row r="304">
          <cell r="B304" t="str">
            <v>Agua</v>
          </cell>
          <cell r="D304" t="str">
            <v>Lt</v>
          </cell>
          <cell r="E304">
            <v>8</v>
          </cell>
          <cell r="F304">
            <v>10.4</v>
          </cell>
          <cell r="G304">
            <v>83.2</v>
          </cell>
        </row>
        <row r="305">
          <cell r="B305" t="str">
            <v>Cemento gris</v>
          </cell>
          <cell r="D305" t="str">
            <v>Kg</v>
          </cell>
          <cell r="E305">
            <v>15.4</v>
          </cell>
          <cell r="F305">
            <v>440</v>
          </cell>
          <cell r="G305">
            <v>6776</v>
          </cell>
        </row>
        <row r="306">
          <cell r="B306" t="str">
            <v>Arena de río</v>
          </cell>
          <cell r="D306" t="str">
            <v>M3</v>
          </cell>
          <cell r="E306">
            <v>0.02</v>
          </cell>
          <cell r="F306">
            <v>6240</v>
          </cell>
          <cell r="G306">
            <v>124.8</v>
          </cell>
        </row>
        <row r="307">
          <cell r="B307" t="str">
            <v>Triturado</v>
          </cell>
          <cell r="D307" t="str">
            <v>M3</v>
          </cell>
          <cell r="E307">
            <v>0.04</v>
          </cell>
          <cell r="F307">
            <v>35000</v>
          </cell>
          <cell r="G307">
            <v>1400</v>
          </cell>
        </row>
        <row r="308">
          <cell r="B308" t="str">
            <v>Tabla burra ordinaria</v>
          </cell>
          <cell r="D308" t="str">
            <v>Ml</v>
          </cell>
          <cell r="E308">
            <v>2.2000000000000002</v>
          </cell>
          <cell r="F308">
            <v>2020</v>
          </cell>
          <cell r="G308">
            <v>4444</v>
          </cell>
        </row>
        <row r="309">
          <cell r="B309" t="str">
            <v>Puntilla c/cabeza</v>
          </cell>
          <cell r="D309" t="str">
            <v>Lb</v>
          </cell>
          <cell r="E309">
            <v>0.1</v>
          </cell>
          <cell r="F309">
            <v>980.00000000000011</v>
          </cell>
          <cell r="G309">
            <v>98.000000000000014</v>
          </cell>
        </row>
        <row r="310">
          <cell r="B310" t="str">
            <v>ACPM</v>
          </cell>
          <cell r="D310" t="str">
            <v>Gn</v>
          </cell>
          <cell r="E310">
            <v>0.02</v>
          </cell>
          <cell r="F310">
            <v>3333</v>
          </cell>
          <cell r="G310">
            <v>66.66</v>
          </cell>
        </row>
        <row r="311">
          <cell r="B311" t="str">
            <v>Parales (24 días)</v>
          </cell>
          <cell r="D311" t="str">
            <v>Un</v>
          </cell>
          <cell r="E311">
            <v>1</v>
          </cell>
          <cell r="F311">
            <v>3737</v>
          </cell>
          <cell r="G311">
            <v>3737</v>
          </cell>
        </row>
        <row r="312">
          <cell r="B312" t="str">
            <v>Mordazas metálicas</v>
          </cell>
          <cell r="D312" t="str">
            <v>Un</v>
          </cell>
          <cell r="E312">
            <v>0.5</v>
          </cell>
          <cell r="F312">
            <v>1515</v>
          </cell>
          <cell r="G312">
            <v>757.5</v>
          </cell>
        </row>
        <row r="313">
          <cell r="B313" t="str">
            <v>Andamio Tubular (sección)</v>
          </cell>
          <cell r="D313" t="str">
            <v>Día</v>
          </cell>
          <cell r="E313">
            <v>4</v>
          </cell>
          <cell r="F313">
            <v>303</v>
          </cell>
          <cell r="G313">
            <v>1212</v>
          </cell>
        </row>
        <row r="314">
          <cell r="D314">
            <v>0</v>
          </cell>
          <cell r="E314" t="str">
            <v xml:space="preserve">                 TOTAL MATERIALES:</v>
          </cell>
          <cell r="G314">
            <v>18699</v>
          </cell>
        </row>
        <row r="316">
          <cell r="B316" t="str">
            <v>MANO DE OBRA</v>
          </cell>
        </row>
        <row r="317">
          <cell r="B317" t="str">
            <v>DESCRIPCION</v>
          </cell>
          <cell r="C317" t="str">
            <v>JORNAL</v>
          </cell>
          <cell r="D317" t="str">
            <v>PRESTACIONES</v>
          </cell>
          <cell r="E317" t="str">
            <v>CANTIDAD</v>
          </cell>
          <cell r="F317" t="str">
            <v>RENDIMIENTO</v>
          </cell>
          <cell r="G317" t="str">
            <v>VR PARCIAL</v>
          </cell>
        </row>
        <row r="318">
          <cell r="B318" t="str">
            <v>Ayudante</v>
          </cell>
          <cell r="C318">
            <v>15000</v>
          </cell>
          <cell r="D318">
            <v>0.7</v>
          </cell>
          <cell r="E318">
            <v>3</v>
          </cell>
          <cell r="F318">
            <v>6.66</v>
          </cell>
          <cell r="G318">
            <v>11486.486486486487</v>
          </cell>
        </row>
        <row r="319">
          <cell r="B319" t="str">
            <v xml:space="preserve">Oficial </v>
          </cell>
          <cell r="C319">
            <v>25480.000000000004</v>
          </cell>
          <cell r="D319">
            <v>0.7</v>
          </cell>
          <cell r="E319">
            <v>1</v>
          </cell>
          <cell r="F319">
            <v>6.66</v>
          </cell>
          <cell r="G319">
            <v>6503.9039039039035</v>
          </cell>
        </row>
        <row r="320">
          <cell r="C320">
            <v>0</v>
          </cell>
          <cell r="E320">
            <v>0</v>
          </cell>
          <cell r="G320">
            <v>0</v>
          </cell>
        </row>
        <row r="321">
          <cell r="E321" t="str">
            <v xml:space="preserve">              TOTAL MANO DE OBRA:</v>
          </cell>
          <cell r="G321">
            <v>17990</v>
          </cell>
          <cell r="H321">
            <v>18000</v>
          </cell>
        </row>
        <row r="323">
          <cell r="B323" t="str">
            <v>HERRAMIENTA Y EQUIPO</v>
          </cell>
        </row>
        <row r="324">
          <cell r="B324" t="str">
            <v>DESCRIPCION</v>
          </cell>
          <cell r="D324" t="str">
            <v>TIPO</v>
          </cell>
          <cell r="E324" t="str">
            <v>TARIFA</v>
          </cell>
          <cell r="F324" t="str">
            <v>RENDIMIENTO</v>
          </cell>
          <cell r="G324" t="str">
            <v>VR PARCIAL</v>
          </cell>
        </row>
        <row r="325">
          <cell r="B325" t="str">
            <v>Herramienta menor</v>
          </cell>
          <cell r="E325">
            <v>17990</v>
          </cell>
          <cell r="F325">
            <v>0.05</v>
          </cell>
          <cell r="G325">
            <v>899.5</v>
          </cell>
        </row>
        <row r="326">
          <cell r="B326" t="str">
            <v>Vibrador a gasolina</v>
          </cell>
          <cell r="D326" t="str">
            <v>Aguja</v>
          </cell>
          <cell r="E326">
            <v>30300</v>
          </cell>
          <cell r="F326">
            <v>12.42</v>
          </cell>
          <cell r="G326">
            <v>2439.6135265700482</v>
          </cell>
        </row>
        <row r="327">
          <cell r="B327" t="str">
            <v>Mezcladora 1 saco</v>
          </cell>
          <cell r="E327">
            <v>7350.0000000000009</v>
          </cell>
          <cell r="F327">
            <v>12.42</v>
          </cell>
          <cell r="G327">
            <v>591.78743961352666</v>
          </cell>
        </row>
        <row r="328">
          <cell r="D328" t="str">
            <v xml:space="preserve">                      TOTAL HERRAMIENTA Y EQUIPO:</v>
          </cell>
          <cell r="G328">
            <v>3931</v>
          </cell>
          <cell r="H328">
            <v>3030.5</v>
          </cell>
        </row>
        <row r="330">
          <cell r="B330" t="str">
            <v>TRANSPORTE</v>
          </cell>
        </row>
        <row r="331">
          <cell r="B331" t="str">
            <v>MATERIAL</v>
          </cell>
          <cell r="D331" t="str">
            <v>CANTIDAD</v>
          </cell>
          <cell r="E331" t="str">
            <v>DISTANCIA</v>
          </cell>
          <cell r="F331" t="str">
            <v>M3/KM</v>
          </cell>
          <cell r="G331" t="str">
            <v>VR UNITARIO</v>
          </cell>
        </row>
        <row r="334">
          <cell r="E334" t="str">
            <v xml:space="preserve">                  TOTAL TRANSPORTE:</v>
          </cell>
          <cell r="G334">
            <v>0</v>
          </cell>
        </row>
        <row r="336">
          <cell r="E336" t="str">
            <v>TOTAL COSTO DIRECTO:</v>
          </cell>
          <cell r="G336">
            <v>40620</v>
          </cell>
        </row>
        <row r="338">
          <cell r="B338" t="str">
            <v>COSTOS INDIRECTOS</v>
          </cell>
        </row>
        <row r="339">
          <cell r="B339" t="str">
            <v>DESCRIPCION</v>
          </cell>
          <cell r="D339" t="str">
            <v>PORCENTAJE</v>
          </cell>
          <cell r="F339" t="str">
            <v>VR PARCIAL</v>
          </cell>
        </row>
        <row r="340">
          <cell r="B340" t="str">
            <v>ADMINISTRACION</v>
          </cell>
          <cell r="E340">
            <v>0.12</v>
          </cell>
          <cell r="G340">
            <v>4874.3999999999996</v>
          </cell>
        </row>
        <row r="341">
          <cell r="B341" t="str">
            <v>IMPREVISTOS</v>
          </cell>
          <cell r="E341">
            <v>0.08</v>
          </cell>
          <cell r="G341">
            <v>3249.6</v>
          </cell>
        </row>
        <row r="342">
          <cell r="B342" t="str">
            <v>UTILIDAD</v>
          </cell>
          <cell r="E342">
            <v>0.05</v>
          </cell>
          <cell r="G342">
            <v>2031</v>
          </cell>
        </row>
        <row r="343">
          <cell r="F343" t="str">
            <v>TOTAL COSTO INDIRECTO:</v>
          </cell>
          <cell r="G343">
            <v>10155</v>
          </cell>
        </row>
        <row r="346">
          <cell r="B346" t="str">
            <v>PROPONENTE</v>
          </cell>
          <cell r="F346" t="str">
            <v>ANALISIS DE PRECIO UNITARIO:</v>
          </cell>
          <cell r="G346">
            <v>50775</v>
          </cell>
        </row>
        <row r="349">
          <cell r="B349" t="str">
            <v>REPUBLICA DE COLOMBIA</v>
          </cell>
        </row>
        <row r="350">
          <cell r="B350" t="str">
            <v>GOBERNACION DEL PUTUMAYO</v>
          </cell>
        </row>
        <row r="351">
          <cell r="B351" t="str">
            <v>SECRETARIA DE INFRAESTRUCTURA DEPARTAMENTAL</v>
          </cell>
        </row>
        <row r="353">
          <cell r="B353" t="str">
            <v>OBJETO:</v>
          </cell>
          <cell r="C353" t="str">
            <v>CONSTRUCCION DE LA PLAZA DE MERCADO DE GANADO EN EL MUNICIPIO DE SIBUNDOY, DEPARTAMENTO DEL PUTUMAYO</v>
          </cell>
        </row>
        <row r="354">
          <cell r="F354" t="str">
            <v>FECHA:</v>
          </cell>
          <cell r="G354" t="str">
            <v>NOVIEMBRE 20 / 2003</v>
          </cell>
        </row>
        <row r="355">
          <cell r="A355" t="str">
            <v>2,3</v>
          </cell>
          <cell r="B355" t="str">
            <v>ITE M:</v>
          </cell>
          <cell r="C355" t="str">
            <v>ZAPATA 0,8*0,8*0,2 m</v>
          </cell>
          <cell r="F355" t="str">
            <v>UNIDAD:</v>
          </cell>
          <cell r="G355" t="str">
            <v>UND</v>
          </cell>
          <cell r="H355">
            <v>53275</v>
          </cell>
        </row>
        <row r="356">
          <cell r="H356">
            <v>10</v>
          </cell>
        </row>
        <row r="357">
          <cell r="B357" t="str">
            <v>MATERIALES</v>
          </cell>
        </row>
        <row r="358">
          <cell r="B358" t="str">
            <v>DESCRIPCION</v>
          </cell>
          <cell r="D358" t="str">
            <v>UND</v>
          </cell>
          <cell r="E358" t="str">
            <v>CANTIDAD</v>
          </cell>
          <cell r="F358" t="str">
            <v>VR UNITARIO</v>
          </cell>
          <cell r="G358" t="str">
            <v>VR UNITARIO</v>
          </cell>
        </row>
        <row r="359">
          <cell r="B359" t="str">
            <v>Agua</v>
          </cell>
          <cell r="D359" t="str">
            <v>Lt</v>
          </cell>
          <cell r="E359">
            <v>24.2</v>
          </cell>
          <cell r="F359">
            <v>10.4</v>
          </cell>
          <cell r="G359">
            <v>251.68</v>
          </cell>
        </row>
        <row r="360">
          <cell r="B360" t="str">
            <v>Cemento gris</v>
          </cell>
          <cell r="D360" t="str">
            <v>Kg</v>
          </cell>
          <cell r="E360">
            <v>47.1</v>
          </cell>
          <cell r="F360">
            <v>440</v>
          </cell>
          <cell r="G360">
            <v>20724</v>
          </cell>
        </row>
        <row r="361">
          <cell r="B361" t="str">
            <v>Arena de río</v>
          </cell>
          <cell r="D361" t="str">
            <v>M3</v>
          </cell>
          <cell r="E361">
            <v>0.08</v>
          </cell>
          <cell r="F361">
            <v>6240</v>
          </cell>
          <cell r="G361">
            <v>499.2</v>
          </cell>
        </row>
        <row r="362">
          <cell r="B362" t="str">
            <v>Triturado</v>
          </cell>
          <cell r="D362" t="str">
            <v>M3</v>
          </cell>
          <cell r="E362">
            <v>0.11</v>
          </cell>
          <cell r="F362">
            <v>35000</v>
          </cell>
          <cell r="G362">
            <v>3850</v>
          </cell>
        </row>
        <row r="363">
          <cell r="B363" t="str">
            <v>Tabla burra ordinaria</v>
          </cell>
          <cell r="D363" t="str">
            <v>Ml</v>
          </cell>
          <cell r="E363">
            <v>0.3</v>
          </cell>
          <cell r="F363">
            <v>2020</v>
          </cell>
          <cell r="G363">
            <v>606</v>
          </cell>
        </row>
        <row r="364">
          <cell r="B364" t="str">
            <v>Puntilla c/cabeza</v>
          </cell>
          <cell r="D364" t="str">
            <v>Lb</v>
          </cell>
          <cell r="E364">
            <v>0.03</v>
          </cell>
          <cell r="F364">
            <v>980.00000000000011</v>
          </cell>
          <cell r="G364">
            <v>29.400000000000002</v>
          </cell>
        </row>
        <row r="365">
          <cell r="B365" t="str">
            <v>ACPM</v>
          </cell>
          <cell r="D365" t="str">
            <v>Gn</v>
          </cell>
          <cell r="E365">
            <v>0.02</v>
          </cell>
          <cell r="F365">
            <v>3333</v>
          </cell>
          <cell r="G365">
            <v>66.66</v>
          </cell>
        </row>
        <row r="366">
          <cell r="B366" t="str">
            <v>Repisa ordinario</v>
          </cell>
          <cell r="D366" t="str">
            <v>Ml</v>
          </cell>
          <cell r="E366">
            <v>0.12</v>
          </cell>
          <cell r="F366">
            <v>1515</v>
          </cell>
          <cell r="G366">
            <v>181.79999999999998</v>
          </cell>
        </row>
        <row r="367">
          <cell r="D367">
            <v>0</v>
          </cell>
          <cell r="E367" t="str">
            <v xml:space="preserve">                 TOTAL MATERIALES:</v>
          </cell>
          <cell r="G367">
            <v>26209</v>
          </cell>
        </row>
        <row r="369">
          <cell r="B369" t="str">
            <v>MANO DE OBRA</v>
          </cell>
        </row>
        <row r="370">
          <cell r="B370" t="str">
            <v>DESCRIPCION</v>
          </cell>
          <cell r="C370" t="str">
            <v>JORNAL</v>
          </cell>
          <cell r="D370" t="str">
            <v>PRESTACIONES</v>
          </cell>
          <cell r="E370" t="str">
            <v>CANTIDAD</v>
          </cell>
          <cell r="F370" t="str">
            <v>RENDIMIENTO</v>
          </cell>
          <cell r="G370" t="str">
            <v>VR PARCIAL</v>
          </cell>
        </row>
        <row r="371">
          <cell r="B371" t="str">
            <v>Ayudante</v>
          </cell>
          <cell r="C371">
            <v>15000</v>
          </cell>
          <cell r="D371">
            <v>0.7</v>
          </cell>
          <cell r="E371">
            <v>3</v>
          </cell>
          <cell r="F371">
            <v>5.99</v>
          </cell>
          <cell r="G371">
            <v>12771.285475792987</v>
          </cell>
        </row>
        <row r="372">
          <cell r="B372" t="str">
            <v xml:space="preserve">Oficial </v>
          </cell>
          <cell r="C372">
            <v>25480.000000000004</v>
          </cell>
          <cell r="D372">
            <v>0.7</v>
          </cell>
          <cell r="E372">
            <v>1</v>
          </cell>
          <cell r="F372">
            <v>5.99</v>
          </cell>
          <cell r="G372">
            <v>7231.385642737896</v>
          </cell>
        </row>
        <row r="373">
          <cell r="C373">
            <v>0</v>
          </cell>
          <cell r="E373">
            <v>0</v>
          </cell>
          <cell r="G373">
            <v>0</v>
          </cell>
        </row>
        <row r="374">
          <cell r="E374" t="str">
            <v xml:space="preserve">              TOTAL MANO DE OBRA:</v>
          </cell>
          <cell r="G374">
            <v>20003</v>
          </cell>
          <cell r="H374">
            <v>20000</v>
          </cell>
        </row>
        <row r="376">
          <cell r="B376" t="str">
            <v>HERRAMIENTA Y EQUIPO</v>
          </cell>
        </row>
        <row r="377">
          <cell r="B377" t="str">
            <v>DESCRIPCION</v>
          </cell>
          <cell r="D377" t="str">
            <v>TIPO</v>
          </cell>
          <cell r="E377" t="str">
            <v>TARIFA</v>
          </cell>
          <cell r="F377" t="str">
            <v>RENDIMIENTO</v>
          </cell>
          <cell r="G377" t="str">
            <v>VR PARCIAL</v>
          </cell>
        </row>
        <row r="378">
          <cell r="B378" t="str">
            <v>Herramienta menor</v>
          </cell>
          <cell r="E378">
            <v>20003</v>
          </cell>
          <cell r="F378">
            <v>0.05</v>
          </cell>
          <cell r="G378">
            <v>1000.1500000000001</v>
          </cell>
        </row>
        <row r="379">
          <cell r="B379" t="str">
            <v>Vibrador a gasolina</v>
          </cell>
          <cell r="D379" t="str">
            <v>Aguja</v>
          </cell>
          <cell r="E379">
            <v>30300</v>
          </cell>
          <cell r="F379">
            <v>6.21</v>
          </cell>
          <cell r="G379">
            <v>4879.2270531400964</v>
          </cell>
        </row>
        <row r="380">
          <cell r="B380" t="str">
            <v>Mezcladora 1 saco</v>
          </cell>
          <cell r="E380">
            <v>7350.0000000000009</v>
          </cell>
          <cell r="F380">
            <v>6.21</v>
          </cell>
          <cell r="G380">
            <v>1183.5748792270533</v>
          </cell>
        </row>
        <row r="381">
          <cell r="D381" t="str">
            <v xml:space="preserve">                      TOTAL HERRAMIENTA Y EQUIPO:</v>
          </cell>
          <cell r="G381">
            <v>7063</v>
          </cell>
          <cell r="H381">
            <v>6060</v>
          </cell>
        </row>
        <row r="383">
          <cell r="B383" t="str">
            <v>TRANSPORTE</v>
          </cell>
        </row>
        <row r="384">
          <cell r="B384" t="str">
            <v>MATERIAL</v>
          </cell>
          <cell r="D384" t="str">
            <v>CANTIDAD</v>
          </cell>
          <cell r="E384" t="str">
            <v>DISTANCIA</v>
          </cell>
          <cell r="F384" t="str">
            <v>M3/KM</v>
          </cell>
          <cell r="G384" t="str">
            <v>VR UNITARIO</v>
          </cell>
        </row>
        <row r="387">
          <cell r="E387" t="str">
            <v xml:space="preserve">                  TOTAL TRANSPORTE:</v>
          </cell>
          <cell r="G387">
            <v>0</v>
          </cell>
        </row>
        <row r="389">
          <cell r="E389" t="str">
            <v>TOTAL COSTO DIRECTO:</v>
          </cell>
          <cell r="G389">
            <v>53275</v>
          </cell>
        </row>
        <row r="391">
          <cell r="B391" t="str">
            <v>COSTOS INDIRECTOS</v>
          </cell>
        </row>
        <row r="392">
          <cell r="B392" t="str">
            <v>DESCRIPCION</v>
          </cell>
          <cell r="D392" t="str">
            <v>PORCENTAJE</v>
          </cell>
          <cell r="F392" t="str">
            <v>VR PARCIAL</v>
          </cell>
        </row>
        <row r="393">
          <cell r="B393" t="str">
            <v>ADMINISTRACION</v>
          </cell>
          <cell r="E393">
            <v>0.12</v>
          </cell>
          <cell r="G393">
            <v>6393</v>
          </cell>
        </row>
        <row r="394">
          <cell r="B394" t="str">
            <v>IMPREVISTOS</v>
          </cell>
          <cell r="E394">
            <v>0.08</v>
          </cell>
          <cell r="G394">
            <v>4262</v>
          </cell>
        </row>
        <row r="395">
          <cell r="B395" t="str">
            <v>UTILIDAD</v>
          </cell>
          <cell r="E395">
            <v>0.05</v>
          </cell>
          <cell r="G395">
            <v>2663.75</v>
          </cell>
        </row>
        <row r="396">
          <cell r="F396" t="str">
            <v>TOTAL COSTO INDIRECTO:</v>
          </cell>
          <cell r="G396">
            <v>13319</v>
          </cell>
        </row>
        <row r="399">
          <cell r="B399" t="str">
            <v>PROPONENTE</v>
          </cell>
          <cell r="F399" t="str">
            <v>ANALISIS DE PRECIO UNITARIO:</v>
          </cell>
          <cell r="G399">
            <v>66594</v>
          </cell>
        </row>
        <row r="402">
          <cell r="B402" t="str">
            <v>REPUBLICA DE COLOMBIA</v>
          </cell>
        </row>
        <row r="403">
          <cell r="B403" t="str">
            <v>GOBERNACION DEL PUTUMAYO</v>
          </cell>
        </row>
        <row r="404">
          <cell r="B404" t="str">
            <v>SECRETARIA DE INFRAESTRUCTURA DEPARTAMENTAL</v>
          </cell>
        </row>
        <row r="406">
          <cell r="B406" t="str">
            <v>OBJETO:</v>
          </cell>
          <cell r="C406" t="str">
            <v>CONSTRUCCION DE LA PLAZA DE MERCADO DE GANADO EN EL MUNICIPIO DE SIBUNDOY, DEPARTAMENTO DEL PUTUMAYO</v>
          </cell>
        </row>
        <row r="407">
          <cell r="F407" t="str">
            <v>FECHA:</v>
          </cell>
          <cell r="G407" t="str">
            <v>NOVIEMBRE 20 / 2003</v>
          </cell>
        </row>
        <row r="408">
          <cell r="A408" t="str">
            <v>2,4</v>
          </cell>
          <cell r="B408" t="str">
            <v>ITE M:</v>
          </cell>
          <cell r="C408" t="str">
            <v>VIGA DE CIMENTACION 0,2*0,2 m</v>
          </cell>
          <cell r="F408" t="str">
            <v>UNIDAD:</v>
          </cell>
          <cell r="G408" t="str">
            <v>ML</v>
          </cell>
          <cell r="H408">
            <v>35148</v>
          </cell>
        </row>
        <row r="409">
          <cell r="H409">
            <v>41.72</v>
          </cell>
        </row>
        <row r="410">
          <cell r="B410" t="str">
            <v>MATERIALES</v>
          </cell>
        </row>
        <row r="411">
          <cell r="B411" t="str">
            <v>DESCRIPCION</v>
          </cell>
          <cell r="D411" t="str">
            <v>UND</v>
          </cell>
          <cell r="E411" t="str">
            <v>CANTIDAD</v>
          </cell>
          <cell r="F411" t="str">
            <v>VR UNITARIO</v>
          </cell>
          <cell r="G411" t="str">
            <v>VR UNITARIO</v>
          </cell>
        </row>
        <row r="412">
          <cell r="B412" t="str">
            <v>Agua</v>
          </cell>
          <cell r="D412" t="str">
            <v>Lt</v>
          </cell>
          <cell r="E412">
            <v>8</v>
          </cell>
          <cell r="F412">
            <v>10.4</v>
          </cell>
          <cell r="G412">
            <v>83.2</v>
          </cell>
        </row>
        <row r="413">
          <cell r="B413" t="str">
            <v>Cemento gris</v>
          </cell>
          <cell r="D413" t="str">
            <v>Kg</v>
          </cell>
          <cell r="E413">
            <v>15.4</v>
          </cell>
          <cell r="F413">
            <v>440</v>
          </cell>
          <cell r="G413">
            <v>6776</v>
          </cell>
        </row>
        <row r="414">
          <cell r="B414" t="str">
            <v>Arena de río</v>
          </cell>
          <cell r="D414" t="str">
            <v>M3</v>
          </cell>
          <cell r="E414">
            <v>0.02</v>
          </cell>
          <cell r="F414">
            <v>6240</v>
          </cell>
          <cell r="G414">
            <v>124.8</v>
          </cell>
        </row>
        <row r="415">
          <cell r="B415" t="str">
            <v>Triturado</v>
          </cell>
          <cell r="D415" t="str">
            <v>M3</v>
          </cell>
          <cell r="E415">
            <v>0.04</v>
          </cell>
          <cell r="F415">
            <v>35000</v>
          </cell>
          <cell r="G415">
            <v>1400</v>
          </cell>
        </row>
        <row r="416">
          <cell r="B416" t="str">
            <v>Tabla burra ordinaria</v>
          </cell>
          <cell r="D416" t="str">
            <v>Ml</v>
          </cell>
          <cell r="E416">
            <v>2.2000000000000002</v>
          </cell>
          <cell r="F416">
            <v>2020</v>
          </cell>
          <cell r="G416">
            <v>4444</v>
          </cell>
        </row>
        <row r="417">
          <cell r="B417" t="str">
            <v>Puntilla c/cabeza</v>
          </cell>
          <cell r="D417" t="str">
            <v>Lb</v>
          </cell>
          <cell r="E417">
            <v>0.1</v>
          </cell>
          <cell r="F417">
            <v>980.00000000000011</v>
          </cell>
          <cell r="G417">
            <v>98.000000000000014</v>
          </cell>
        </row>
        <row r="418">
          <cell r="B418" t="str">
            <v>ACPM</v>
          </cell>
          <cell r="D418" t="str">
            <v>Gn</v>
          </cell>
          <cell r="E418">
            <v>0.02</v>
          </cell>
          <cell r="F418">
            <v>3333</v>
          </cell>
          <cell r="G418">
            <v>66.66</v>
          </cell>
        </row>
        <row r="419">
          <cell r="B419" t="str">
            <v>Durmiente ordinario 4x.04x.04 m</v>
          </cell>
          <cell r="D419" t="str">
            <v>Un</v>
          </cell>
          <cell r="E419">
            <v>4</v>
          </cell>
          <cell r="F419">
            <v>404</v>
          </cell>
          <cell r="G419">
            <v>1616</v>
          </cell>
        </row>
        <row r="420">
          <cell r="B420" t="str">
            <v>Repisa ordinario</v>
          </cell>
          <cell r="D420" t="str">
            <v>Ml</v>
          </cell>
          <cell r="E420">
            <v>0.12</v>
          </cell>
          <cell r="F420">
            <v>1515</v>
          </cell>
          <cell r="G420">
            <v>181.79999999999998</v>
          </cell>
        </row>
        <row r="421">
          <cell r="D421">
            <v>0</v>
          </cell>
          <cell r="E421" t="str">
            <v xml:space="preserve">                 TOTAL MATERIALES:</v>
          </cell>
          <cell r="G421">
            <v>14790</v>
          </cell>
        </row>
        <row r="423">
          <cell r="B423" t="str">
            <v>MANO DE OBRA</v>
          </cell>
        </row>
        <row r="424">
          <cell r="B424" t="str">
            <v>DESCRIPCION</v>
          </cell>
          <cell r="C424" t="str">
            <v>JORNAL</v>
          </cell>
          <cell r="D424" t="str">
            <v>PRESTACIONES</v>
          </cell>
          <cell r="E424" t="str">
            <v>CANTIDAD</v>
          </cell>
          <cell r="F424" t="str">
            <v>RENDIMIENTO</v>
          </cell>
          <cell r="G424" t="str">
            <v>VR PARCIAL</v>
          </cell>
        </row>
        <row r="425">
          <cell r="B425" t="str">
            <v>Ayudante</v>
          </cell>
          <cell r="C425">
            <v>15000</v>
          </cell>
          <cell r="D425">
            <v>0.7</v>
          </cell>
          <cell r="E425">
            <v>3</v>
          </cell>
          <cell r="F425">
            <v>7.26</v>
          </cell>
          <cell r="G425">
            <v>10537.190082644629</v>
          </cell>
        </row>
        <row r="426">
          <cell r="B426" t="str">
            <v xml:space="preserve">Oficial </v>
          </cell>
          <cell r="C426">
            <v>25480.000000000004</v>
          </cell>
          <cell r="D426">
            <v>0.7</v>
          </cell>
          <cell r="E426">
            <v>1</v>
          </cell>
          <cell r="F426">
            <v>7.26</v>
          </cell>
          <cell r="G426">
            <v>5966.3911845730026</v>
          </cell>
        </row>
        <row r="427">
          <cell r="C427">
            <v>0</v>
          </cell>
          <cell r="E427">
            <v>0</v>
          </cell>
          <cell r="G427">
            <v>0</v>
          </cell>
        </row>
        <row r="428">
          <cell r="E428" t="str">
            <v xml:space="preserve">              TOTAL MANO DE OBRA:</v>
          </cell>
          <cell r="G428">
            <v>16504</v>
          </cell>
          <cell r="H428">
            <v>16500</v>
          </cell>
        </row>
        <row r="430">
          <cell r="B430" t="str">
            <v>HERRAMIENTA Y EQUIPO</v>
          </cell>
        </row>
        <row r="431">
          <cell r="B431" t="str">
            <v>DESCRIPCION</v>
          </cell>
          <cell r="D431" t="str">
            <v>TIPO</v>
          </cell>
          <cell r="E431" t="str">
            <v>TARIFA</v>
          </cell>
          <cell r="F431" t="str">
            <v>RENDIMIENTO</v>
          </cell>
          <cell r="G431" t="str">
            <v>VR PARCIAL</v>
          </cell>
        </row>
        <row r="432">
          <cell r="B432" t="str">
            <v>Herramienta menor</v>
          </cell>
          <cell r="E432">
            <v>16504</v>
          </cell>
          <cell r="F432">
            <v>0.05</v>
          </cell>
          <cell r="G432">
            <v>825.2</v>
          </cell>
        </row>
        <row r="433">
          <cell r="B433" t="str">
            <v>Vibrador a gasolina</v>
          </cell>
          <cell r="D433" t="str">
            <v>Aguja</v>
          </cell>
          <cell r="E433">
            <v>30300</v>
          </cell>
          <cell r="F433">
            <v>12.43</v>
          </cell>
          <cell r="G433">
            <v>2437.6508447304909</v>
          </cell>
        </row>
        <row r="434">
          <cell r="B434" t="str">
            <v>Mezcladora 1 saco</v>
          </cell>
          <cell r="E434">
            <v>7350.0000000000009</v>
          </cell>
          <cell r="F434">
            <v>12.43</v>
          </cell>
          <cell r="G434">
            <v>591.31134352373294</v>
          </cell>
        </row>
        <row r="435">
          <cell r="D435" t="str">
            <v xml:space="preserve">                      TOTAL HERRAMIENTA Y EQUIPO:</v>
          </cell>
          <cell r="G435">
            <v>3854</v>
          </cell>
          <cell r="H435">
            <v>3029.8</v>
          </cell>
        </row>
        <row r="437">
          <cell r="B437" t="str">
            <v>TRANSPORTE</v>
          </cell>
        </row>
        <row r="438">
          <cell r="B438" t="str">
            <v>MATERIAL</v>
          </cell>
          <cell r="D438" t="str">
            <v>CANTIDAD</v>
          </cell>
          <cell r="E438" t="str">
            <v>DISTANCIA</v>
          </cell>
          <cell r="F438" t="str">
            <v>M3/KM</v>
          </cell>
          <cell r="G438" t="str">
            <v>VR UNITARIO</v>
          </cell>
        </row>
        <row r="441">
          <cell r="E441" t="str">
            <v xml:space="preserve">                  TOTAL TRANSPORTE:</v>
          </cell>
          <cell r="G441">
            <v>0</v>
          </cell>
        </row>
        <row r="443">
          <cell r="E443" t="str">
            <v>TOTAL COSTO DIRECTO:</v>
          </cell>
          <cell r="G443">
            <v>35148</v>
          </cell>
        </row>
        <row r="445">
          <cell r="B445" t="str">
            <v>COSTOS INDIRECTOS</v>
          </cell>
        </row>
        <row r="446">
          <cell r="B446" t="str">
            <v>DESCRIPCION</v>
          </cell>
          <cell r="D446" t="str">
            <v>PORCENTAJE</v>
          </cell>
          <cell r="F446" t="str">
            <v>VR PARCIAL</v>
          </cell>
        </row>
        <row r="447">
          <cell r="B447" t="str">
            <v>ADMINISTRACION</v>
          </cell>
          <cell r="E447">
            <v>0.12</v>
          </cell>
          <cell r="G447">
            <v>4217.76</v>
          </cell>
        </row>
        <row r="448">
          <cell r="B448" t="str">
            <v>IMPREVISTOS</v>
          </cell>
          <cell r="E448">
            <v>0.08</v>
          </cell>
          <cell r="G448">
            <v>2811.84</v>
          </cell>
        </row>
        <row r="449">
          <cell r="B449" t="str">
            <v>UTILIDAD</v>
          </cell>
          <cell r="E449">
            <v>0.05</v>
          </cell>
          <cell r="G449">
            <v>1757.4</v>
          </cell>
        </row>
        <row r="450">
          <cell r="F450" t="str">
            <v>TOTAL COSTO INDIRECTO:</v>
          </cell>
          <cell r="G450">
            <v>8787</v>
          </cell>
        </row>
        <row r="453">
          <cell r="B453" t="str">
            <v>PROPONENTE</v>
          </cell>
          <cell r="F453" t="str">
            <v>ANALISIS DE PRECIO UNITARIO:</v>
          </cell>
          <cell r="G453">
            <v>43935</v>
          </cell>
        </row>
        <row r="456">
          <cell r="B456" t="str">
            <v>REPUBLICA DE COLOMBIA</v>
          </cell>
        </row>
        <row r="457">
          <cell r="B457" t="str">
            <v>GOBERNACION DEL PUTUMAYO</v>
          </cell>
        </row>
        <row r="458">
          <cell r="B458" t="str">
            <v>SECRETARIA DE INFRAESTRUCTURA DEPARTAMENTAL</v>
          </cell>
        </row>
        <row r="460">
          <cell r="B460" t="str">
            <v>OBJETO:</v>
          </cell>
          <cell r="C460" t="str">
            <v>CONSTRUCCION DE LA PLAZA DE MERCADO DE GANADO EN EL MUNICIPIO DE SIBUNDOY, DEPARTAMENTO DEL PUTUMAYO</v>
          </cell>
        </row>
        <row r="461">
          <cell r="F461" t="str">
            <v>FECHA:</v>
          </cell>
          <cell r="G461" t="str">
            <v>NOVIEMBRE 20 / 2003</v>
          </cell>
        </row>
        <row r="462">
          <cell r="A462" t="str">
            <v>3,1</v>
          </cell>
          <cell r="B462" t="str">
            <v>ITE M:</v>
          </cell>
          <cell r="C462" t="str">
            <v>ACERO PDR-60</v>
          </cell>
          <cell r="F462" t="str">
            <v>UNIDAD:</v>
          </cell>
          <cell r="G462" t="str">
            <v>KG</v>
          </cell>
          <cell r="H462">
            <v>1818</v>
          </cell>
        </row>
        <row r="463">
          <cell r="H463">
            <v>972.08</v>
          </cell>
        </row>
        <row r="464">
          <cell r="B464" t="str">
            <v>MATERIALES</v>
          </cell>
        </row>
        <row r="465">
          <cell r="B465" t="str">
            <v>DESCRIPCION</v>
          </cell>
          <cell r="D465" t="str">
            <v>UND</v>
          </cell>
          <cell r="E465" t="str">
            <v>CANTIDAD</v>
          </cell>
          <cell r="F465" t="str">
            <v>VR UNITARIO</v>
          </cell>
          <cell r="G465" t="str">
            <v>VR UNITARIO</v>
          </cell>
        </row>
        <row r="466">
          <cell r="B466" t="str">
            <v>Acero PDR-60</v>
          </cell>
          <cell r="D466" t="str">
            <v>Kg</v>
          </cell>
          <cell r="E466">
            <v>1.05</v>
          </cell>
          <cell r="F466">
            <v>1400</v>
          </cell>
          <cell r="G466">
            <v>1470</v>
          </cell>
        </row>
        <row r="467">
          <cell r="B467" t="str">
            <v>Alambre negro</v>
          </cell>
          <cell r="D467" t="str">
            <v>Kg</v>
          </cell>
          <cell r="E467">
            <v>0.03</v>
          </cell>
          <cell r="F467">
            <v>1800</v>
          </cell>
          <cell r="G467">
            <v>54</v>
          </cell>
        </row>
        <row r="468">
          <cell r="D468">
            <v>0</v>
          </cell>
          <cell r="F468">
            <v>0</v>
          </cell>
          <cell r="G468">
            <v>0</v>
          </cell>
        </row>
        <row r="469">
          <cell r="D469">
            <v>0</v>
          </cell>
          <cell r="E469" t="str">
            <v xml:space="preserve">                 TOTAL MATERIALES:</v>
          </cell>
          <cell r="G469">
            <v>1524</v>
          </cell>
        </row>
        <row r="471">
          <cell r="B471" t="str">
            <v>MANO DE OBRA</v>
          </cell>
        </row>
        <row r="472">
          <cell r="B472" t="str">
            <v>DESCRIPCION</v>
          </cell>
          <cell r="C472" t="str">
            <v>JORNAL</v>
          </cell>
          <cell r="D472" t="str">
            <v>PRESTACIONES</v>
          </cell>
          <cell r="E472" t="str">
            <v>CANTIDAD</v>
          </cell>
          <cell r="F472" t="str">
            <v>RENDIMIENTO</v>
          </cell>
          <cell r="G472" t="str">
            <v>VR PARCIAL</v>
          </cell>
        </row>
        <row r="473">
          <cell r="B473" t="str">
            <v>Ayudante</v>
          </cell>
          <cell r="C473">
            <v>15000</v>
          </cell>
          <cell r="D473">
            <v>0.7</v>
          </cell>
          <cell r="E473">
            <v>1</v>
          </cell>
          <cell r="F473">
            <v>245.77</v>
          </cell>
          <cell r="G473">
            <v>103.75554380111485</v>
          </cell>
        </row>
        <row r="474">
          <cell r="B474" t="str">
            <v xml:space="preserve">Oficial </v>
          </cell>
          <cell r="C474">
            <v>25480.000000000004</v>
          </cell>
          <cell r="D474">
            <v>0.7</v>
          </cell>
          <cell r="E474">
            <v>1</v>
          </cell>
          <cell r="F474">
            <v>245.77</v>
          </cell>
          <cell r="G474">
            <v>176.2460837368271</v>
          </cell>
        </row>
        <row r="475">
          <cell r="C475">
            <v>0</v>
          </cell>
          <cell r="E475">
            <v>0</v>
          </cell>
          <cell r="G475">
            <v>0</v>
          </cell>
        </row>
        <row r="476">
          <cell r="E476" t="str">
            <v xml:space="preserve">              TOTAL MANO DE OBRA:</v>
          </cell>
          <cell r="G476">
            <v>280</v>
          </cell>
          <cell r="H476">
            <v>280</v>
          </cell>
        </row>
        <row r="478">
          <cell r="B478" t="str">
            <v>HERRAMIENTA Y EQUIPO</v>
          </cell>
        </row>
        <row r="479">
          <cell r="B479" t="str">
            <v>DESCRIPCION</v>
          </cell>
          <cell r="D479" t="str">
            <v>TIPO</v>
          </cell>
          <cell r="E479" t="str">
            <v>TARIFA</v>
          </cell>
          <cell r="F479" t="str">
            <v>RENDIMIENTO</v>
          </cell>
          <cell r="G479" t="str">
            <v>VR PARCIAL</v>
          </cell>
        </row>
        <row r="480">
          <cell r="B480" t="str">
            <v>Herramienta menor</v>
          </cell>
          <cell r="E480">
            <v>280</v>
          </cell>
          <cell r="F480">
            <v>0.05</v>
          </cell>
          <cell r="G480">
            <v>14</v>
          </cell>
        </row>
        <row r="481">
          <cell r="D481">
            <v>0</v>
          </cell>
          <cell r="E481">
            <v>0</v>
          </cell>
          <cell r="G481">
            <v>0</v>
          </cell>
        </row>
        <row r="482">
          <cell r="D482">
            <v>0</v>
          </cell>
          <cell r="E482">
            <v>0</v>
          </cell>
          <cell r="F482">
            <v>0</v>
          </cell>
          <cell r="G482">
            <v>0</v>
          </cell>
        </row>
        <row r="483">
          <cell r="D483" t="str">
            <v xml:space="preserve">                      TOTAL HERRAMIENTA Y EQUIPO:</v>
          </cell>
          <cell r="G483">
            <v>14</v>
          </cell>
        </row>
        <row r="485">
          <cell r="B485" t="str">
            <v>TRANSPORTE</v>
          </cell>
        </row>
        <row r="486">
          <cell r="B486" t="str">
            <v>MATERIAL</v>
          </cell>
          <cell r="D486" t="str">
            <v>CANTIDAD</v>
          </cell>
          <cell r="E486" t="str">
            <v>DISTANCIA</v>
          </cell>
          <cell r="F486" t="str">
            <v>M3/KM</v>
          </cell>
          <cell r="G486" t="str">
            <v>VR UNITARIO</v>
          </cell>
        </row>
        <row r="489">
          <cell r="E489" t="str">
            <v xml:space="preserve">                  TOTAL TRANSPORTE:</v>
          </cell>
          <cell r="G489">
            <v>0</v>
          </cell>
        </row>
        <row r="491">
          <cell r="E491" t="str">
            <v>TOTAL COSTO DIRECTO:</v>
          </cell>
          <cell r="G491">
            <v>1818</v>
          </cell>
        </row>
        <row r="493">
          <cell r="B493" t="str">
            <v>COSTOS INDIRECTOS</v>
          </cell>
        </row>
        <row r="494">
          <cell r="B494" t="str">
            <v>DESCRIPCION</v>
          </cell>
          <cell r="D494" t="str">
            <v>PORCENTAJE</v>
          </cell>
          <cell r="F494" t="str">
            <v>VR PARCIAL</v>
          </cell>
        </row>
        <row r="495">
          <cell r="B495" t="str">
            <v>ADMINISTRACION</v>
          </cell>
          <cell r="E495">
            <v>0.12</v>
          </cell>
          <cell r="G495">
            <v>218.16</v>
          </cell>
        </row>
        <row r="496">
          <cell r="B496" t="str">
            <v>IMPREVISTOS</v>
          </cell>
          <cell r="E496">
            <v>0.08</v>
          </cell>
          <cell r="G496">
            <v>145.44</v>
          </cell>
        </row>
        <row r="497">
          <cell r="B497" t="str">
            <v>UTILIDAD</v>
          </cell>
          <cell r="E497">
            <v>0.05</v>
          </cell>
          <cell r="G497">
            <v>90.9</v>
          </cell>
        </row>
        <row r="498">
          <cell r="F498" t="str">
            <v>TOTAL COSTO INDIRECTO:</v>
          </cell>
          <cell r="G498">
            <v>455</v>
          </cell>
        </row>
        <row r="501">
          <cell r="B501" t="str">
            <v>PROPONENTE</v>
          </cell>
          <cell r="F501" t="str">
            <v>ANALISIS DE PRECIO UNITARIO:</v>
          </cell>
          <cell r="G501">
            <v>2273</v>
          </cell>
        </row>
        <row r="504">
          <cell r="B504" t="str">
            <v>REPUBLICA DE COLOMBIA</v>
          </cell>
        </row>
        <row r="505">
          <cell r="B505" t="str">
            <v>GOBERNACION DEL PUTUMAYO</v>
          </cell>
        </row>
        <row r="506">
          <cell r="B506" t="str">
            <v>SECRETARIA DE INFRAESTRUCTURA DEPARTAMENTAL</v>
          </cell>
        </row>
        <row r="508">
          <cell r="B508" t="str">
            <v>OBJETO:</v>
          </cell>
          <cell r="C508" t="str">
            <v>CONSTRUCCION DE LA PLAZA DE MERCADO DE GANADO EN EL MUNICIPIO DE SIBUNDOY, DEPARTAMENTO DEL PUTUMAYO</v>
          </cell>
        </row>
        <row r="509">
          <cell r="F509" t="str">
            <v>FECHA:</v>
          </cell>
          <cell r="G509" t="str">
            <v>NOVIEMBRE 20 / 2003</v>
          </cell>
        </row>
        <row r="510">
          <cell r="A510" t="str">
            <v>4,1</v>
          </cell>
          <cell r="B510" t="str">
            <v>ITE M:</v>
          </cell>
          <cell r="C510" t="str">
            <v>MURO EN LADRILLO</v>
          </cell>
          <cell r="F510" t="str">
            <v>UNIDAD:</v>
          </cell>
          <cell r="G510" t="str">
            <v>M2</v>
          </cell>
          <cell r="H510">
            <v>18689</v>
          </cell>
        </row>
        <row r="511">
          <cell r="H511">
            <v>212.02</v>
          </cell>
        </row>
        <row r="512">
          <cell r="B512" t="str">
            <v>MATERIALES</v>
          </cell>
        </row>
        <row r="513">
          <cell r="B513" t="str">
            <v>DESCRIPCION</v>
          </cell>
          <cell r="D513" t="str">
            <v>UND</v>
          </cell>
          <cell r="E513" t="str">
            <v>CANTIDAD</v>
          </cell>
          <cell r="F513" t="str">
            <v>VR UNITARIO</v>
          </cell>
          <cell r="G513" t="str">
            <v>VR UNITARIO</v>
          </cell>
        </row>
        <row r="514">
          <cell r="B514" t="str">
            <v>Ladrillo común</v>
          </cell>
          <cell r="D514" t="str">
            <v>Un</v>
          </cell>
          <cell r="E514">
            <v>58.8</v>
          </cell>
          <cell r="F514">
            <v>156.54999999999998</v>
          </cell>
          <cell r="G514">
            <v>9205.14</v>
          </cell>
        </row>
        <row r="515">
          <cell r="B515" t="str">
            <v>Agua</v>
          </cell>
          <cell r="D515" t="str">
            <v>Lt</v>
          </cell>
          <cell r="E515">
            <v>6</v>
          </cell>
          <cell r="F515">
            <v>10.4</v>
          </cell>
          <cell r="G515">
            <v>62.400000000000006</v>
          </cell>
        </row>
        <row r="516">
          <cell r="B516" t="str">
            <v>Cemento gris</v>
          </cell>
          <cell r="D516" t="str">
            <v>Kg</v>
          </cell>
          <cell r="E516">
            <v>11.3</v>
          </cell>
          <cell r="F516">
            <v>440</v>
          </cell>
          <cell r="G516">
            <v>4972</v>
          </cell>
        </row>
        <row r="517">
          <cell r="B517" t="str">
            <v>Arena de río</v>
          </cell>
          <cell r="D517" t="str">
            <v>M3</v>
          </cell>
          <cell r="E517">
            <v>0.04</v>
          </cell>
          <cell r="F517">
            <v>6240</v>
          </cell>
          <cell r="G517">
            <v>249.6</v>
          </cell>
        </row>
        <row r="518">
          <cell r="D518">
            <v>0</v>
          </cell>
          <cell r="E518" t="str">
            <v xml:space="preserve">                 TOTAL MATERIALES:</v>
          </cell>
          <cell r="G518">
            <v>14489</v>
          </cell>
        </row>
        <row r="520">
          <cell r="B520" t="str">
            <v>MANO DE OBRA</v>
          </cell>
        </row>
        <row r="521">
          <cell r="B521" t="str">
            <v>DESCRIPCION</v>
          </cell>
          <cell r="C521" t="str">
            <v>JORNAL</v>
          </cell>
          <cell r="D521" t="str">
            <v>PRESTACIONES</v>
          </cell>
          <cell r="E521" t="str">
            <v>CANTIDAD</v>
          </cell>
          <cell r="F521" t="str">
            <v>RENDIMIENTO</v>
          </cell>
          <cell r="G521" t="str">
            <v>VR PARCIAL</v>
          </cell>
        </row>
        <row r="522">
          <cell r="B522" t="str">
            <v>Ayudante</v>
          </cell>
          <cell r="C522">
            <v>15000</v>
          </cell>
          <cell r="D522">
            <v>0.7</v>
          </cell>
          <cell r="E522">
            <v>2</v>
          </cell>
          <cell r="F522">
            <v>23.58</v>
          </cell>
          <cell r="G522">
            <v>2162.8498727735368</v>
          </cell>
        </row>
        <row r="523">
          <cell r="B523" t="str">
            <v xml:space="preserve">Oficial </v>
          </cell>
          <cell r="C523">
            <v>25480.000000000004</v>
          </cell>
          <cell r="D523">
            <v>0.7</v>
          </cell>
          <cell r="E523">
            <v>1</v>
          </cell>
          <cell r="F523">
            <v>23.58</v>
          </cell>
          <cell r="G523">
            <v>1836.9804919423241</v>
          </cell>
        </row>
        <row r="524">
          <cell r="C524">
            <v>0</v>
          </cell>
          <cell r="E524">
            <v>0</v>
          </cell>
          <cell r="G524">
            <v>0</v>
          </cell>
        </row>
        <row r="525">
          <cell r="E525" t="str">
            <v xml:space="preserve">              TOTAL MANO DE OBRA:</v>
          </cell>
          <cell r="G525">
            <v>4000</v>
          </cell>
          <cell r="H525">
            <v>4000</v>
          </cell>
        </row>
        <row r="527">
          <cell r="B527" t="str">
            <v>HERRAMIENTA Y EQUIPO</v>
          </cell>
        </row>
        <row r="528">
          <cell r="B528" t="str">
            <v>DESCRIPCION</v>
          </cell>
          <cell r="D528" t="str">
            <v>TIPO</v>
          </cell>
          <cell r="E528" t="str">
            <v>TARIFA</v>
          </cell>
          <cell r="F528" t="str">
            <v>RENDIMIENTO</v>
          </cell>
          <cell r="G528" t="str">
            <v>VR PARCIAL</v>
          </cell>
        </row>
        <row r="529">
          <cell r="B529" t="str">
            <v>Herramienta menor</v>
          </cell>
          <cell r="E529">
            <v>4000</v>
          </cell>
          <cell r="F529">
            <v>0.05</v>
          </cell>
          <cell r="G529">
            <v>200</v>
          </cell>
        </row>
        <row r="530">
          <cell r="D530">
            <v>0</v>
          </cell>
          <cell r="E530">
            <v>0</v>
          </cell>
          <cell r="G530">
            <v>0</v>
          </cell>
        </row>
        <row r="531">
          <cell r="D531">
            <v>0</v>
          </cell>
          <cell r="E531">
            <v>0</v>
          </cell>
          <cell r="F531">
            <v>0</v>
          </cell>
          <cell r="G531">
            <v>0</v>
          </cell>
        </row>
        <row r="532">
          <cell r="D532" t="str">
            <v xml:space="preserve">                      TOTAL HERRAMIENTA Y EQUIPO:</v>
          </cell>
          <cell r="G532">
            <v>200</v>
          </cell>
        </row>
        <row r="534">
          <cell r="B534" t="str">
            <v>TRANSPORTE</v>
          </cell>
        </row>
        <row r="535">
          <cell r="B535" t="str">
            <v>MATERIAL</v>
          </cell>
          <cell r="D535" t="str">
            <v>CANTIDAD</v>
          </cell>
          <cell r="E535" t="str">
            <v>DISTANCIA</v>
          </cell>
          <cell r="F535" t="str">
            <v>M3/KM</v>
          </cell>
          <cell r="G535" t="str">
            <v>VR UNITARIO</v>
          </cell>
        </row>
        <row r="538">
          <cell r="E538" t="str">
            <v xml:space="preserve">                  TOTAL TRANSPORTE:</v>
          </cell>
          <cell r="G538">
            <v>0</v>
          </cell>
        </row>
        <row r="540">
          <cell r="E540" t="str">
            <v>TOTAL COSTO DIRECTO:</v>
          </cell>
          <cell r="G540">
            <v>18689</v>
          </cell>
        </row>
        <row r="542">
          <cell r="B542" t="str">
            <v>COSTOS INDIRECTOS</v>
          </cell>
        </row>
        <row r="543">
          <cell r="B543" t="str">
            <v>DESCRIPCION</v>
          </cell>
          <cell r="D543" t="str">
            <v>PORCENTAJE</v>
          </cell>
          <cell r="F543" t="str">
            <v>VR PARCIAL</v>
          </cell>
        </row>
        <row r="544">
          <cell r="B544" t="str">
            <v>ADMINISTRACION</v>
          </cell>
          <cell r="E544">
            <v>0.12</v>
          </cell>
          <cell r="G544">
            <v>2242.6799999999998</v>
          </cell>
        </row>
        <row r="545">
          <cell r="B545" t="str">
            <v>IMPREVISTOS</v>
          </cell>
          <cell r="E545">
            <v>0.08</v>
          </cell>
          <cell r="G545">
            <v>1495.1200000000001</v>
          </cell>
        </row>
        <row r="546">
          <cell r="B546" t="str">
            <v>UTILIDAD</v>
          </cell>
          <cell r="E546">
            <v>0.05</v>
          </cell>
          <cell r="G546">
            <v>934.45</v>
          </cell>
        </row>
        <row r="547">
          <cell r="F547" t="str">
            <v>TOTAL COSTO INDIRECTO:</v>
          </cell>
          <cell r="G547">
            <v>4672</v>
          </cell>
        </row>
        <row r="550">
          <cell r="B550" t="str">
            <v>PROPONENTE</v>
          </cell>
          <cell r="F550" t="str">
            <v>ANALISIS DE PRECIO UNITARIO:</v>
          </cell>
          <cell r="G550">
            <v>23361</v>
          </cell>
        </row>
        <row r="553">
          <cell r="B553" t="str">
            <v>REPUBLICA DE COLOMBIA</v>
          </cell>
        </row>
        <row r="554">
          <cell r="B554" t="str">
            <v>GOBERNACION DEL PUTUMAYO</v>
          </cell>
        </row>
        <row r="555">
          <cell r="B555" t="str">
            <v>SECRETARIA DE INFRAESTRUCTURA DEPARTAMENTAL</v>
          </cell>
        </row>
        <row r="557">
          <cell r="B557" t="str">
            <v>OBJETO:</v>
          </cell>
          <cell r="C557" t="str">
            <v>CONSTRUCCION DE LA PLAZA DE MERCADO DE GANADO EN EL MUNICIPIO DE SIBUNDOY, DEPARTAMENTO DEL PUTUMAYO</v>
          </cell>
        </row>
        <row r="558">
          <cell r="F558" t="str">
            <v>FECHA:</v>
          </cell>
          <cell r="G558" t="str">
            <v>NOVIEMBRE 20 / 2003</v>
          </cell>
        </row>
        <row r="559">
          <cell r="A559" t="str">
            <v>5,1</v>
          </cell>
          <cell r="B559" t="str">
            <v>ITE M:</v>
          </cell>
          <cell r="C559" t="str">
            <v>TEJA ONDULADA AC</v>
          </cell>
          <cell r="F559" t="str">
            <v>UNIDAD:</v>
          </cell>
          <cell r="G559" t="str">
            <v>M2</v>
          </cell>
          <cell r="H559">
            <v>20912</v>
          </cell>
        </row>
        <row r="560">
          <cell r="H560">
            <v>215.13</v>
          </cell>
        </row>
        <row r="561">
          <cell r="B561" t="str">
            <v>MATERIALES</v>
          </cell>
        </row>
        <row r="562">
          <cell r="B562" t="str">
            <v>DESCRIPCION</v>
          </cell>
          <cell r="D562" t="str">
            <v>UND</v>
          </cell>
          <cell r="E562" t="str">
            <v>CANTIDAD</v>
          </cell>
          <cell r="F562" t="str">
            <v>VR UNITARIO</v>
          </cell>
          <cell r="G562" t="str">
            <v>VR UNITARIO</v>
          </cell>
        </row>
        <row r="563">
          <cell r="B563" t="str">
            <v>Gancho teja ondulada</v>
          </cell>
          <cell r="D563" t="str">
            <v>Un</v>
          </cell>
          <cell r="E563">
            <v>1.33</v>
          </cell>
          <cell r="F563">
            <v>202</v>
          </cell>
          <cell r="G563">
            <v>268.66000000000003</v>
          </cell>
        </row>
        <row r="564">
          <cell r="B564" t="str">
            <v>Teja ondulada AC</v>
          </cell>
          <cell r="D564" t="str">
            <v>M2</v>
          </cell>
          <cell r="E564">
            <v>1</v>
          </cell>
          <cell r="F564">
            <v>16968</v>
          </cell>
          <cell r="G564">
            <v>16968</v>
          </cell>
        </row>
        <row r="565">
          <cell r="D565">
            <v>0</v>
          </cell>
          <cell r="F565">
            <v>0</v>
          </cell>
          <cell r="G565">
            <v>0</v>
          </cell>
        </row>
        <row r="566">
          <cell r="D566">
            <v>0</v>
          </cell>
          <cell r="E566" t="str">
            <v xml:space="preserve">                 TOTAL MATERIALES:</v>
          </cell>
          <cell r="G566">
            <v>17237</v>
          </cell>
        </row>
        <row r="568">
          <cell r="B568" t="str">
            <v>MANO DE OBRA</v>
          </cell>
        </row>
        <row r="569">
          <cell r="B569" t="str">
            <v>DESCRIPCION</v>
          </cell>
          <cell r="C569" t="str">
            <v>JORNAL</v>
          </cell>
          <cell r="D569" t="str">
            <v>PRESTACIONES</v>
          </cell>
          <cell r="E569" t="str">
            <v>CANTIDAD</v>
          </cell>
          <cell r="F569" t="str">
            <v>RENDIMIENTO</v>
          </cell>
          <cell r="G569" t="str">
            <v>VR PARCIAL</v>
          </cell>
        </row>
        <row r="570">
          <cell r="B570" t="str">
            <v>Ayudante</v>
          </cell>
          <cell r="C570">
            <v>15000</v>
          </cell>
          <cell r="D570">
            <v>0.7</v>
          </cell>
          <cell r="E570">
            <v>1</v>
          </cell>
          <cell r="F570">
            <v>19.66</v>
          </cell>
          <cell r="G570">
            <v>1297.0498474059002</v>
          </cell>
        </row>
        <row r="571">
          <cell r="B571" t="str">
            <v xml:space="preserve">Oficial </v>
          </cell>
          <cell r="C571">
            <v>25480.000000000004</v>
          </cell>
          <cell r="D571">
            <v>0.7</v>
          </cell>
          <cell r="E571">
            <v>1</v>
          </cell>
          <cell r="F571">
            <v>19.66</v>
          </cell>
          <cell r="G571">
            <v>2203.2553407934893</v>
          </cell>
        </row>
        <row r="572">
          <cell r="C572">
            <v>0</v>
          </cell>
          <cell r="E572">
            <v>0</v>
          </cell>
          <cell r="G572">
            <v>0</v>
          </cell>
        </row>
        <row r="573">
          <cell r="E573" t="str">
            <v xml:space="preserve">              TOTAL MANO DE OBRA:</v>
          </cell>
          <cell r="G573">
            <v>3500</v>
          </cell>
          <cell r="H573">
            <v>3500</v>
          </cell>
        </row>
        <row r="575">
          <cell r="B575" t="str">
            <v>HERRAMIENTA Y EQUIPO</v>
          </cell>
        </row>
        <row r="576">
          <cell r="B576" t="str">
            <v>DESCRIPCION</v>
          </cell>
          <cell r="D576" t="str">
            <v>TIPO</v>
          </cell>
          <cell r="E576" t="str">
            <v>TARIFA</v>
          </cell>
          <cell r="F576" t="str">
            <v>RENDIMIENTO</v>
          </cell>
          <cell r="G576" t="str">
            <v>VR PARCIAL</v>
          </cell>
        </row>
        <row r="577">
          <cell r="B577" t="str">
            <v>Herramienta menor</v>
          </cell>
          <cell r="E577">
            <v>3500</v>
          </cell>
          <cell r="F577">
            <v>0.05</v>
          </cell>
          <cell r="G577">
            <v>175</v>
          </cell>
        </row>
        <row r="578">
          <cell r="D578">
            <v>0</v>
          </cell>
          <cell r="E578">
            <v>0</v>
          </cell>
          <cell r="G578">
            <v>0</v>
          </cell>
        </row>
        <row r="579">
          <cell r="D579">
            <v>0</v>
          </cell>
          <cell r="E579">
            <v>0</v>
          </cell>
          <cell r="F579">
            <v>0</v>
          </cell>
          <cell r="G579">
            <v>0</v>
          </cell>
        </row>
        <row r="580">
          <cell r="D580" t="str">
            <v xml:space="preserve">                      TOTAL HERRAMIENTA Y EQUIPO:</v>
          </cell>
          <cell r="G580">
            <v>175</v>
          </cell>
        </row>
        <row r="582">
          <cell r="B582" t="str">
            <v>TRANSPORTE</v>
          </cell>
        </row>
        <row r="583">
          <cell r="B583" t="str">
            <v>MATERIAL</v>
          </cell>
          <cell r="D583" t="str">
            <v>CANTIDAD</v>
          </cell>
          <cell r="E583" t="str">
            <v>DISTANCIA</v>
          </cell>
          <cell r="F583" t="str">
            <v>M3/KM</v>
          </cell>
          <cell r="G583" t="str">
            <v>VR UNITARIO</v>
          </cell>
        </row>
        <row r="586">
          <cell r="E586" t="str">
            <v xml:space="preserve">                  TOTAL TRANSPORTE:</v>
          </cell>
          <cell r="G586">
            <v>0</v>
          </cell>
        </row>
        <row r="588">
          <cell r="E588" t="str">
            <v>TOTAL COSTO DIRECTO:</v>
          </cell>
          <cell r="G588">
            <v>20912</v>
          </cell>
        </row>
        <row r="590">
          <cell r="B590" t="str">
            <v>COSTOS INDIRECTOS</v>
          </cell>
        </row>
        <row r="591">
          <cell r="B591" t="str">
            <v>DESCRIPCION</v>
          </cell>
          <cell r="D591" t="str">
            <v>PORCENTAJE</v>
          </cell>
          <cell r="F591" t="str">
            <v>VR PARCIAL</v>
          </cell>
        </row>
        <row r="592">
          <cell r="B592" t="str">
            <v>ADMINISTRACION</v>
          </cell>
          <cell r="E592">
            <v>0.12</v>
          </cell>
          <cell r="G592">
            <v>2509.44</v>
          </cell>
        </row>
        <row r="593">
          <cell r="B593" t="str">
            <v>IMPREVISTOS</v>
          </cell>
          <cell r="E593">
            <v>0.08</v>
          </cell>
          <cell r="G593">
            <v>1672.96</v>
          </cell>
        </row>
        <row r="594">
          <cell r="B594" t="str">
            <v>UTILIDAD</v>
          </cell>
          <cell r="E594">
            <v>0.05</v>
          </cell>
          <cell r="G594">
            <v>1045.6000000000001</v>
          </cell>
        </row>
        <row r="595">
          <cell r="F595" t="str">
            <v>TOTAL COSTO INDIRECTO:</v>
          </cell>
          <cell r="G595">
            <v>5228</v>
          </cell>
        </row>
        <row r="598">
          <cell r="B598" t="str">
            <v>PROPONENTE</v>
          </cell>
          <cell r="F598" t="str">
            <v>ANALISIS DE PRECIO UNITARIO:</v>
          </cell>
          <cell r="G598">
            <v>26140</v>
          </cell>
        </row>
        <row r="601">
          <cell r="B601" t="str">
            <v>REPUBLICA DE COLOMBIA</v>
          </cell>
        </row>
        <row r="602">
          <cell r="B602" t="str">
            <v>GOBERNACION DEL PUTUMAYO</v>
          </cell>
        </row>
        <row r="603">
          <cell r="B603" t="str">
            <v>SECRETARIA DE INFRAESTRUCTURA DEPARTAMENTAL</v>
          </cell>
        </row>
        <row r="605">
          <cell r="B605" t="str">
            <v>OBJETO:</v>
          </cell>
          <cell r="C605" t="str">
            <v>CONSTRUCCION DE LA PLAZA DE MERCADO DE GANADO EN EL MUNICIPIO DE SIBUNDOY, DEPARTAMENTO DEL PUTUMAYO</v>
          </cell>
        </row>
        <row r="606">
          <cell r="F606" t="str">
            <v>FECHA:</v>
          </cell>
          <cell r="G606" t="str">
            <v>NOVIEMBRE 20 / 2003</v>
          </cell>
        </row>
        <row r="607">
          <cell r="A607" t="str">
            <v>5,2</v>
          </cell>
          <cell r="B607" t="str">
            <v>ITE M:</v>
          </cell>
          <cell r="C607" t="str">
            <v>CABALLETE</v>
          </cell>
          <cell r="F607" t="str">
            <v>UNIDAD:</v>
          </cell>
          <cell r="G607" t="str">
            <v>ML</v>
          </cell>
          <cell r="H607">
            <v>20883</v>
          </cell>
        </row>
        <row r="608">
          <cell r="H608">
            <v>15.68</v>
          </cell>
        </row>
        <row r="609">
          <cell r="B609" t="str">
            <v>MATERIALES</v>
          </cell>
        </row>
        <row r="610">
          <cell r="B610" t="str">
            <v>DESCRIPCION</v>
          </cell>
          <cell r="D610" t="str">
            <v>UND</v>
          </cell>
          <cell r="E610" t="str">
            <v>CANTIDAD</v>
          </cell>
          <cell r="F610" t="str">
            <v>VR UNITARIO</v>
          </cell>
          <cell r="G610" t="str">
            <v>VR UNITARIO</v>
          </cell>
        </row>
        <row r="611">
          <cell r="B611" t="str">
            <v>Gancho teja ondulada</v>
          </cell>
          <cell r="D611" t="str">
            <v>Un</v>
          </cell>
          <cell r="E611">
            <v>4.6900000000000004</v>
          </cell>
          <cell r="F611">
            <v>202</v>
          </cell>
          <cell r="G611">
            <v>947.38000000000011</v>
          </cell>
        </row>
        <row r="612">
          <cell r="B612" t="str">
            <v>Teja caballete</v>
          </cell>
          <cell r="D612" t="str">
            <v>Un</v>
          </cell>
          <cell r="E612">
            <v>1.1499999999999999</v>
          </cell>
          <cell r="F612">
            <v>14140</v>
          </cell>
          <cell r="G612">
            <v>16260.999999999998</v>
          </cell>
        </row>
        <row r="613">
          <cell r="D613">
            <v>0</v>
          </cell>
          <cell r="F613">
            <v>0</v>
          </cell>
          <cell r="G613">
            <v>0</v>
          </cell>
        </row>
        <row r="614">
          <cell r="D614">
            <v>0</v>
          </cell>
          <cell r="E614" t="str">
            <v xml:space="preserve">                 TOTAL MATERIALES:</v>
          </cell>
          <cell r="G614">
            <v>17208</v>
          </cell>
        </row>
        <row r="616">
          <cell r="B616" t="str">
            <v>MANO DE OBRA</v>
          </cell>
        </row>
        <row r="617">
          <cell r="B617" t="str">
            <v>DESCRIPCION</v>
          </cell>
          <cell r="C617" t="str">
            <v>JORNAL</v>
          </cell>
          <cell r="D617" t="str">
            <v>PRESTACIONES</v>
          </cell>
          <cell r="E617" t="str">
            <v>CANTIDAD</v>
          </cell>
          <cell r="F617" t="str">
            <v>RENDIMIENTO</v>
          </cell>
          <cell r="G617" t="str">
            <v>VR PARCIAL</v>
          </cell>
        </row>
        <row r="618">
          <cell r="B618" t="str">
            <v>Ayudante</v>
          </cell>
          <cell r="C618">
            <v>15000</v>
          </cell>
          <cell r="D618">
            <v>0.7</v>
          </cell>
          <cell r="E618">
            <v>1</v>
          </cell>
          <cell r="F618">
            <v>19.66</v>
          </cell>
          <cell r="G618">
            <v>1297.0498474059002</v>
          </cell>
        </row>
        <row r="619">
          <cell r="B619" t="str">
            <v xml:space="preserve">Oficial </v>
          </cell>
          <cell r="C619">
            <v>25480.000000000004</v>
          </cell>
          <cell r="D619">
            <v>0.7</v>
          </cell>
          <cell r="E619">
            <v>1</v>
          </cell>
          <cell r="F619">
            <v>19.66</v>
          </cell>
          <cell r="G619">
            <v>2203.2553407934893</v>
          </cell>
        </row>
        <row r="620">
          <cell r="C620">
            <v>0</v>
          </cell>
          <cell r="E620">
            <v>0</v>
          </cell>
          <cell r="G620">
            <v>0</v>
          </cell>
        </row>
        <row r="621">
          <cell r="E621" t="str">
            <v xml:space="preserve">              TOTAL MANO DE OBRA:</v>
          </cell>
          <cell r="G621">
            <v>3500</v>
          </cell>
          <cell r="H621">
            <v>3500</v>
          </cell>
        </row>
        <row r="623">
          <cell r="B623" t="str">
            <v>HERRAMIENTA Y EQUIPO</v>
          </cell>
        </row>
        <row r="624">
          <cell r="B624" t="str">
            <v>DESCRIPCION</v>
          </cell>
          <cell r="D624" t="str">
            <v>TIPO</v>
          </cell>
          <cell r="E624" t="str">
            <v>TARIFA</v>
          </cell>
          <cell r="F624" t="str">
            <v>RENDIMIENTO</v>
          </cell>
          <cell r="G624" t="str">
            <v>VR PARCIAL</v>
          </cell>
        </row>
        <row r="625">
          <cell r="B625" t="str">
            <v>Herramienta menor</v>
          </cell>
          <cell r="E625">
            <v>3500</v>
          </cell>
          <cell r="F625">
            <v>0.05</v>
          </cell>
          <cell r="G625">
            <v>175</v>
          </cell>
        </row>
        <row r="626">
          <cell r="D626">
            <v>0</v>
          </cell>
          <cell r="E626">
            <v>0</v>
          </cell>
          <cell r="G626">
            <v>0</v>
          </cell>
        </row>
        <row r="627">
          <cell r="D627">
            <v>0</v>
          </cell>
          <cell r="E627">
            <v>0</v>
          </cell>
          <cell r="F627">
            <v>0</v>
          </cell>
          <cell r="G627">
            <v>0</v>
          </cell>
        </row>
        <row r="628">
          <cell r="D628" t="str">
            <v xml:space="preserve">                      TOTAL HERRAMIENTA Y EQUIPO:</v>
          </cell>
          <cell r="G628">
            <v>175</v>
          </cell>
        </row>
        <row r="630">
          <cell r="B630" t="str">
            <v>TRANSPORTE</v>
          </cell>
        </row>
        <row r="631">
          <cell r="B631" t="str">
            <v>MATERIAL</v>
          </cell>
          <cell r="D631" t="str">
            <v>CANTIDAD</v>
          </cell>
          <cell r="E631" t="str">
            <v>DISTANCIA</v>
          </cell>
          <cell r="F631" t="str">
            <v>M3/KM</v>
          </cell>
          <cell r="G631" t="str">
            <v>VR UNITARIO</v>
          </cell>
        </row>
        <row r="634">
          <cell r="E634" t="str">
            <v xml:space="preserve">                  TOTAL TRANSPORTE:</v>
          </cell>
          <cell r="G634">
            <v>0</v>
          </cell>
        </row>
        <row r="636">
          <cell r="E636" t="str">
            <v>TOTAL COSTO DIRECTO:</v>
          </cell>
          <cell r="G636">
            <v>20883</v>
          </cell>
        </row>
        <row r="638">
          <cell r="B638" t="str">
            <v>COSTOS INDIRECTOS</v>
          </cell>
        </row>
        <row r="639">
          <cell r="B639" t="str">
            <v>DESCRIPCION</v>
          </cell>
          <cell r="D639" t="str">
            <v>PORCENTAJE</v>
          </cell>
          <cell r="F639" t="str">
            <v>VR PARCIAL</v>
          </cell>
        </row>
        <row r="640">
          <cell r="B640" t="str">
            <v>ADMINISTRACION</v>
          </cell>
          <cell r="E640">
            <v>0.12</v>
          </cell>
          <cell r="G640">
            <v>2505.96</v>
          </cell>
        </row>
        <row r="641">
          <cell r="B641" t="str">
            <v>IMPREVISTOS</v>
          </cell>
          <cell r="E641">
            <v>0.08</v>
          </cell>
          <cell r="G641">
            <v>1670.64</v>
          </cell>
        </row>
        <row r="642">
          <cell r="B642" t="str">
            <v>UTILIDAD</v>
          </cell>
          <cell r="E642">
            <v>0.05</v>
          </cell>
          <cell r="G642">
            <v>1044.1500000000001</v>
          </cell>
        </row>
        <row r="643">
          <cell r="F643" t="str">
            <v>TOTAL COSTO INDIRECTO:</v>
          </cell>
          <cell r="G643">
            <v>5221</v>
          </cell>
        </row>
        <row r="646">
          <cell r="B646" t="str">
            <v>PROPONENTE</v>
          </cell>
          <cell r="F646" t="str">
            <v>ANALISIS DE PRECIO UNITARIO:</v>
          </cell>
          <cell r="G646">
            <v>26104</v>
          </cell>
        </row>
        <row r="649">
          <cell r="B649" t="str">
            <v>REPUBLICA DE COLOMBIA</v>
          </cell>
        </row>
        <row r="650">
          <cell r="B650" t="str">
            <v>GOBERNACION DEL PUTUMAYO</v>
          </cell>
        </row>
        <row r="651">
          <cell r="B651" t="str">
            <v>SECRETARIA DE INFRAESTRUCTURA DEPARTAMENTAL</v>
          </cell>
        </row>
        <row r="653">
          <cell r="B653" t="str">
            <v>OBJETO:</v>
          </cell>
          <cell r="C653" t="str">
            <v>CONSTRUCCION DE LA PLAZA DE MERCADO DE GANADO EN EL MUNICIPIO DE SIBUNDOY, DEPARTAMENTO DEL PUTUMAYO</v>
          </cell>
        </row>
        <row r="654">
          <cell r="F654" t="str">
            <v>FECHA:</v>
          </cell>
          <cell r="G654" t="str">
            <v>NOVIEMBRE 20 / 2003</v>
          </cell>
        </row>
        <row r="655">
          <cell r="A655" t="str">
            <v>5,3</v>
          </cell>
          <cell r="B655" t="str">
            <v>ITE M:</v>
          </cell>
          <cell r="C655" t="str">
            <v>CORREA METALICA</v>
          </cell>
          <cell r="F655" t="str">
            <v>UNIDAD:</v>
          </cell>
          <cell r="G655" t="str">
            <v>ML</v>
          </cell>
          <cell r="H655">
            <v>14850</v>
          </cell>
        </row>
        <row r="656">
          <cell r="H656">
            <v>156.80000000000001</v>
          </cell>
        </row>
        <row r="657">
          <cell r="B657" t="str">
            <v>MATERIALES</v>
          </cell>
        </row>
        <row r="658">
          <cell r="B658" t="str">
            <v>DESCRIPCION</v>
          </cell>
          <cell r="D658" t="str">
            <v>UND</v>
          </cell>
          <cell r="E658" t="str">
            <v>CANTIDAD</v>
          </cell>
          <cell r="F658" t="str">
            <v>VR UNITARIO</v>
          </cell>
          <cell r="G658" t="str">
            <v>VR UNITARIO</v>
          </cell>
        </row>
        <row r="659">
          <cell r="B659" t="str">
            <v>Acero PDR-60</v>
          </cell>
          <cell r="D659" t="str">
            <v>Kg</v>
          </cell>
          <cell r="E659">
            <v>5</v>
          </cell>
          <cell r="F659">
            <v>1400</v>
          </cell>
          <cell r="G659">
            <v>7000</v>
          </cell>
        </row>
        <row r="660">
          <cell r="B660" t="str">
            <v>Soldadura eléctrica 1/8"</v>
          </cell>
          <cell r="D660" t="str">
            <v>Kg</v>
          </cell>
          <cell r="E660">
            <v>0.15</v>
          </cell>
          <cell r="F660">
            <v>3696.6</v>
          </cell>
          <cell r="G660">
            <v>554.49</v>
          </cell>
        </row>
        <row r="661">
          <cell r="B661" t="str">
            <v>Pintura anticorrosiva</v>
          </cell>
          <cell r="D661" t="str">
            <v>Gn</v>
          </cell>
          <cell r="E661">
            <v>0.04</v>
          </cell>
          <cell r="F661">
            <v>30900.95</v>
          </cell>
          <cell r="G661">
            <v>1236.038</v>
          </cell>
        </row>
        <row r="662">
          <cell r="D662">
            <v>0</v>
          </cell>
          <cell r="E662" t="str">
            <v xml:space="preserve">                 TOTAL MATERIALES:</v>
          </cell>
          <cell r="G662">
            <v>8791</v>
          </cell>
        </row>
        <row r="664">
          <cell r="B664" t="str">
            <v>MANO DE OBRA</v>
          </cell>
        </row>
        <row r="665">
          <cell r="B665" t="str">
            <v>DESCRIPCION</v>
          </cell>
          <cell r="C665" t="str">
            <v>JORNAL</v>
          </cell>
          <cell r="D665" t="str">
            <v>PRESTACIONES</v>
          </cell>
          <cell r="E665" t="str">
            <v>CANTIDAD</v>
          </cell>
          <cell r="F665" t="str">
            <v>RENDIMIENTO</v>
          </cell>
          <cell r="G665" t="str">
            <v>VR PARCIAL</v>
          </cell>
        </row>
        <row r="666">
          <cell r="B666" t="str">
            <v>Ayudante</v>
          </cell>
          <cell r="C666">
            <v>15000</v>
          </cell>
          <cell r="D666">
            <v>0.7</v>
          </cell>
          <cell r="E666">
            <v>1</v>
          </cell>
          <cell r="F666">
            <v>16.760000000000002</v>
          </cell>
          <cell r="G666">
            <v>1521.4797136038185</v>
          </cell>
        </row>
        <row r="667">
          <cell r="B667" t="str">
            <v>Cerrajero</v>
          </cell>
          <cell r="C667">
            <v>34300</v>
          </cell>
          <cell r="D667">
            <v>0.7</v>
          </cell>
          <cell r="E667">
            <v>1</v>
          </cell>
          <cell r="F667">
            <v>16.760000000000002</v>
          </cell>
          <cell r="G667">
            <v>3479.1169451073984</v>
          </cell>
        </row>
        <row r="668">
          <cell r="C668">
            <v>0</v>
          </cell>
          <cell r="E668">
            <v>0</v>
          </cell>
          <cell r="G668">
            <v>0</v>
          </cell>
        </row>
        <row r="669">
          <cell r="E669" t="str">
            <v xml:space="preserve">              TOTAL MANO DE OBRA:</v>
          </cell>
          <cell r="G669">
            <v>5001</v>
          </cell>
          <cell r="H669">
            <v>5000</v>
          </cell>
        </row>
        <row r="671">
          <cell r="B671" t="str">
            <v>HERRAMIENTA Y EQUIPO</v>
          </cell>
        </row>
        <row r="672">
          <cell r="B672" t="str">
            <v>DESCRIPCION</v>
          </cell>
          <cell r="D672" t="str">
            <v>TIPO</v>
          </cell>
          <cell r="E672" t="str">
            <v>TARIFA</v>
          </cell>
          <cell r="F672" t="str">
            <v>RENDIMIENTO</v>
          </cell>
          <cell r="G672" t="str">
            <v>VR PARCIAL</v>
          </cell>
        </row>
        <row r="673">
          <cell r="B673" t="str">
            <v>Herramienta menor</v>
          </cell>
          <cell r="E673">
            <v>5001</v>
          </cell>
          <cell r="F673">
            <v>0.05</v>
          </cell>
          <cell r="G673">
            <v>250.05</v>
          </cell>
        </row>
        <row r="674">
          <cell r="B674" t="str">
            <v>Soldador eléctrico</v>
          </cell>
          <cell r="E674">
            <v>40400</v>
          </cell>
          <cell r="F674">
            <v>50</v>
          </cell>
          <cell r="G674">
            <v>808</v>
          </cell>
        </row>
        <row r="675">
          <cell r="D675">
            <v>0</v>
          </cell>
          <cell r="E675">
            <v>0</v>
          </cell>
          <cell r="F675">
            <v>0</v>
          </cell>
          <cell r="G675">
            <v>0</v>
          </cell>
        </row>
        <row r="676">
          <cell r="D676" t="str">
            <v xml:space="preserve">                      TOTAL HERRAMIENTA Y EQUIPO:</v>
          </cell>
          <cell r="G676">
            <v>1058</v>
          </cell>
        </row>
        <row r="678">
          <cell r="B678" t="str">
            <v>TRANSPORTE</v>
          </cell>
        </row>
        <row r="679">
          <cell r="B679" t="str">
            <v>MATERIAL</v>
          </cell>
          <cell r="D679" t="str">
            <v>CANTIDAD</v>
          </cell>
          <cell r="E679" t="str">
            <v>DISTANCIA</v>
          </cell>
          <cell r="F679" t="str">
            <v>M3/KM</v>
          </cell>
          <cell r="G679" t="str">
            <v>VR UNITARIO</v>
          </cell>
        </row>
        <row r="682">
          <cell r="E682" t="str">
            <v xml:space="preserve">                  TOTAL TRANSPORTE:</v>
          </cell>
          <cell r="G682">
            <v>0</v>
          </cell>
        </row>
        <row r="684">
          <cell r="E684" t="str">
            <v>TOTAL COSTO DIRECTO:</v>
          </cell>
          <cell r="G684">
            <v>14850</v>
          </cell>
        </row>
        <row r="686">
          <cell r="B686" t="str">
            <v>COSTOS INDIRECTOS</v>
          </cell>
        </row>
        <row r="687">
          <cell r="B687" t="str">
            <v>DESCRIPCION</v>
          </cell>
          <cell r="D687" t="str">
            <v>PORCENTAJE</v>
          </cell>
          <cell r="F687" t="str">
            <v>VR PARCIAL</v>
          </cell>
        </row>
        <row r="688">
          <cell r="B688" t="str">
            <v>ADMINISTRACION</v>
          </cell>
          <cell r="E688">
            <v>0.12</v>
          </cell>
          <cell r="G688">
            <v>1782</v>
          </cell>
        </row>
        <row r="689">
          <cell r="B689" t="str">
            <v>IMPREVISTOS</v>
          </cell>
          <cell r="E689">
            <v>0.08</v>
          </cell>
          <cell r="G689">
            <v>1188</v>
          </cell>
        </row>
        <row r="690">
          <cell r="B690" t="str">
            <v>UTILIDAD</v>
          </cell>
          <cell r="E690">
            <v>0.05</v>
          </cell>
          <cell r="G690">
            <v>742.5</v>
          </cell>
        </row>
        <row r="691">
          <cell r="F691" t="str">
            <v>TOTAL COSTO INDIRECTO:</v>
          </cell>
          <cell r="G691">
            <v>3713</v>
          </cell>
        </row>
        <row r="694">
          <cell r="B694" t="str">
            <v>PROPONENTE</v>
          </cell>
          <cell r="F694" t="str">
            <v>ANALISIS DE PRECIO UNITARIO:</v>
          </cell>
          <cell r="G694">
            <v>18563</v>
          </cell>
        </row>
        <row r="697">
          <cell r="B697" t="str">
            <v>REPUBLICA DE COLOMBIA</v>
          </cell>
        </row>
        <row r="698">
          <cell r="B698" t="str">
            <v>GOBERNACION DEL PUTUMAYO</v>
          </cell>
        </row>
        <row r="699">
          <cell r="B699" t="str">
            <v>SECRETARIA DE INFRAESTRUCTURA DEPARTAMENTAL</v>
          </cell>
        </row>
        <row r="701">
          <cell r="B701" t="str">
            <v>OBJETO:</v>
          </cell>
          <cell r="C701" t="str">
            <v>CONSTRUCCION DE LA PLAZA DE MERCADO DE GANADO EN EL MUNICIPIO DE SIBUNDOY, DEPARTAMENTO DEL PUTUMAYO</v>
          </cell>
        </row>
        <row r="702">
          <cell r="F702" t="str">
            <v>FECHA:</v>
          </cell>
          <cell r="G702" t="str">
            <v>NOVIEMBRE 20 / 2003</v>
          </cell>
        </row>
        <row r="703">
          <cell r="A703" t="str">
            <v>5,4</v>
          </cell>
          <cell r="B703" t="str">
            <v>ITE M:</v>
          </cell>
          <cell r="C703" t="str">
            <v>CERCHA METALICA</v>
          </cell>
          <cell r="F703" t="str">
            <v>UNIDAD:</v>
          </cell>
          <cell r="G703" t="str">
            <v>ML</v>
          </cell>
          <cell r="H703">
            <v>29197</v>
          </cell>
        </row>
        <row r="704">
          <cell r="H704">
            <v>45.6</v>
          </cell>
        </row>
        <row r="705">
          <cell r="B705" t="str">
            <v>MATERIALES</v>
          </cell>
        </row>
        <row r="706">
          <cell r="B706" t="str">
            <v>DESCRIPCION</v>
          </cell>
          <cell r="D706" t="str">
            <v>UND</v>
          </cell>
          <cell r="E706" t="str">
            <v>CANTIDAD</v>
          </cell>
          <cell r="F706" t="str">
            <v>VR UNITARIO</v>
          </cell>
          <cell r="G706" t="str">
            <v>VR UNITARIO</v>
          </cell>
        </row>
        <row r="707">
          <cell r="B707" t="str">
            <v>Acero PDR-60</v>
          </cell>
          <cell r="D707" t="str">
            <v>Kg</v>
          </cell>
          <cell r="E707">
            <v>12</v>
          </cell>
          <cell r="F707">
            <v>1400</v>
          </cell>
          <cell r="G707">
            <v>16800</v>
          </cell>
        </row>
        <row r="708">
          <cell r="B708" t="str">
            <v>Soldadura eléctrica 1/8"</v>
          </cell>
          <cell r="D708" t="str">
            <v>Kg</v>
          </cell>
          <cell r="E708">
            <v>0.5</v>
          </cell>
          <cell r="F708">
            <v>3696.6</v>
          </cell>
          <cell r="G708">
            <v>1848.3</v>
          </cell>
        </row>
        <row r="709">
          <cell r="B709" t="str">
            <v>Pintura anticorrosiva</v>
          </cell>
          <cell r="D709" t="str">
            <v>Gn</v>
          </cell>
          <cell r="E709">
            <v>0.06</v>
          </cell>
          <cell r="F709">
            <v>30900.95</v>
          </cell>
          <cell r="G709">
            <v>1854.057</v>
          </cell>
        </row>
        <row r="710">
          <cell r="D710">
            <v>0</v>
          </cell>
          <cell r="E710" t="str">
            <v xml:space="preserve">                 TOTAL MATERIALES:</v>
          </cell>
          <cell r="G710">
            <v>20502</v>
          </cell>
        </row>
        <row r="712">
          <cell r="B712" t="str">
            <v>MANO DE OBRA</v>
          </cell>
        </row>
        <row r="713">
          <cell r="B713" t="str">
            <v>DESCRIPCION</v>
          </cell>
          <cell r="C713" t="str">
            <v>JORNAL</v>
          </cell>
          <cell r="D713" t="str">
            <v>PRESTACIONES</v>
          </cell>
          <cell r="E713" t="str">
            <v>CANTIDAD</v>
          </cell>
          <cell r="F713" t="str">
            <v>RENDIMIENTO</v>
          </cell>
          <cell r="G713" t="str">
            <v>VR PARCIAL</v>
          </cell>
        </row>
        <row r="714">
          <cell r="B714" t="str">
            <v>Ayudante</v>
          </cell>
          <cell r="C714">
            <v>15000</v>
          </cell>
          <cell r="D714">
            <v>0.7</v>
          </cell>
          <cell r="E714">
            <v>2</v>
          </cell>
          <cell r="F714">
            <v>15.62</v>
          </cell>
          <cell r="G714">
            <v>3265.0448143405893</v>
          </cell>
        </row>
        <row r="715">
          <cell r="B715" t="str">
            <v>Cerrajero</v>
          </cell>
          <cell r="C715">
            <v>34300</v>
          </cell>
          <cell r="D715">
            <v>0.7</v>
          </cell>
          <cell r="E715">
            <v>1</v>
          </cell>
          <cell r="F715">
            <v>15.62</v>
          </cell>
          <cell r="G715">
            <v>3733.0345710627403</v>
          </cell>
        </row>
        <row r="716">
          <cell r="C716">
            <v>0</v>
          </cell>
          <cell r="E716">
            <v>0</v>
          </cell>
          <cell r="G716">
            <v>0</v>
          </cell>
        </row>
        <row r="717">
          <cell r="E717" t="str">
            <v xml:space="preserve">              TOTAL MANO DE OBRA:</v>
          </cell>
          <cell r="G717">
            <v>6998</v>
          </cell>
          <cell r="H717">
            <v>7000</v>
          </cell>
        </row>
        <row r="719">
          <cell r="B719" t="str">
            <v>HERRAMIENTA Y EQUIPO</v>
          </cell>
        </row>
        <row r="720">
          <cell r="B720" t="str">
            <v>DESCRIPCION</v>
          </cell>
          <cell r="D720" t="str">
            <v>TIPO</v>
          </cell>
          <cell r="E720" t="str">
            <v>TARIFA</v>
          </cell>
          <cell r="F720" t="str">
            <v>RENDIMIENTO</v>
          </cell>
          <cell r="G720" t="str">
            <v>VR PARCIAL</v>
          </cell>
        </row>
        <row r="721">
          <cell r="B721" t="str">
            <v>Herramienta menor</v>
          </cell>
          <cell r="E721">
            <v>6998</v>
          </cell>
          <cell r="F721">
            <v>0.05</v>
          </cell>
          <cell r="G721">
            <v>349.90000000000003</v>
          </cell>
        </row>
        <row r="722">
          <cell r="B722" t="str">
            <v>Soldador eléctrico</v>
          </cell>
          <cell r="E722">
            <v>40400</v>
          </cell>
          <cell r="F722">
            <v>30</v>
          </cell>
          <cell r="G722">
            <v>1346.6666666666667</v>
          </cell>
        </row>
        <row r="723">
          <cell r="D723">
            <v>0</v>
          </cell>
          <cell r="E723">
            <v>0</v>
          </cell>
          <cell r="F723">
            <v>0</v>
          </cell>
          <cell r="G723">
            <v>0</v>
          </cell>
        </row>
        <row r="724">
          <cell r="D724" t="str">
            <v xml:space="preserve">                      TOTAL HERRAMIENTA Y EQUIPO:</v>
          </cell>
          <cell r="G724">
            <v>1697</v>
          </cell>
        </row>
        <row r="726">
          <cell r="B726" t="str">
            <v>TRANSPORTE</v>
          </cell>
        </row>
        <row r="727">
          <cell r="B727" t="str">
            <v>MATERIAL</v>
          </cell>
          <cell r="D727" t="str">
            <v>CANTIDAD</v>
          </cell>
          <cell r="E727" t="str">
            <v>DISTANCIA</v>
          </cell>
          <cell r="F727" t="str">
            <v>M3/KM</v>
          </cell>
          <cell r="G727" t="str">
            <v>VR UNITARIO</v>
          </cell>
        </row>
        <row r="730">
          <cell r="E730" t="str">
            <v xml:space="preserve">                  TOTAL TRANSPORTE:</v>
          </cell>
          <cell r="G730">
            <v>0</v>
          </cell>
        </row>
        <row r="732">
          <cell r="E732" t="str">
            <v>TOTAL COSTO DIRECTO:</v>
          </cell>
          <cell r="G732">
            <v>29197</v>
          </cell>
        </row>
        <row r="734">
          <cell r="B734" t="str">
            <v>COSTOS INDIRECTOS</v>
          </cell>
        </row>
        <row r="735">
          <cell r="B735" t="str">
            <v>DESCRIPCION</v>
          </cell>
          <cell r="D735" t="str">
            <v>PORCENTAJE</v>
          </cell>
          <cell r="F735" t="str">
            <v>VR PARCIAL</v>
          </cell>
        </row>
        <row r="736">
          <cell r="B736" t="str">
            <v>ADMINISTRACION</v>
          </cell>
          <cell r="E736">
            <v>0.12</v>
          </cell>
          <cell r="G736">
            <v>3503.64</v>
          </cell>
        </row>
        <row r="737">
          <cell r="B737" t="str">
            <v>IMPREVISTOS</v>
          </cell>
          <cell r="E737">
            <v>0.08</v>
          </cell>
          <cell r="G737">
            <v>2335.7600000000002</v>
          </cell>
        </row>
        <row r="738">
          <cell r="B738" t="str">
            <v>UTILIDAD</v>
          </cell>
          <cell r="E738">
            <v>0.05</v>
          </cell>
          <cell r="G738">
            <v>1459.8500000000001</v>
          </cell>
        </row>
        <row r="739">
          <cell r="F739" t="str">
            <v>TOTAL COSTO INDIRECTO:</v>
          </cell>
          <cell r="G739">
            <v>7299</v>
          </cell>
        </row>
        <row r="742">
          <cell r="B742" t="str">
            <v>PROPONENTE</v>
          </cell>
          <cell r="F742" t="str">
            <v>ANALISIS DE PRECIO UNITARIO:</v>
          </cell>
          <cell r="G742">
            <v>36496</v>
          </cell>
        </row>
        <row r="745">
          <cell r="B745" t="str">
            <v>REPUBLICA DE COLOMBIA</v>
          </cell>
        </row>
        <row r="746">
          <cell r="B746" t="str">
            <v>GOBERNACION DEL PUTUMAYO</v>
          </cell>
        </row>
        <row r="747">
          <cell r="B747" t="str">
            <v>SECRETARIA DE INFRAESTRUCTURA DEPARTAMENTAL</v>
          </cell>
        </row>
        <row r="749">
          <cell r="B749" t="str">
            <v>OBJETO:</v>
          </cell>
          <cell r="C749" t="str">
            <v>CONSTRUCCION DE LA PLAZA DE MERCADO DE GANADO EN EL MUNICIPIO DE SIBUNDOY, DEPARTAMENTO DEL PUTUMAYO</v>
          </cell>
        </row>
        <row r="750">
          <cell r="F750" t="str">
            <v>FECHA:</v>
          </cell>
          <cell r="G750" t="str">
            <v>NOVIEMBRE 20 / 2003</v>
          </cell>
        </row>
        <row r="751">
          <cell r="A751" t="str">
            <v>6,1</v>
          </cell>
          <cell r="B751" t="str">
            <v>ITE M:</v>
          </cell>
          <cell r="C751" t="str">
            <v>PUERTA CON PICAPORTE 2*0,8 m</v>
          </cell>
          <cell r="F751" t="str">
            <v>UNIDAD:</v>
          </cell>
          <cell r="G751" t="str">
            <v>UND</v>
          </cell>
          <cell r="H751">
            <v>69438</v>
          </cell>
        </row>
        <row r="752">
          <cell r="H752">
            <v>10</v>
          </cell>
        </row>
        <row r="753">
          <cell r="B753" t="str">
            <v>MATERIALES</v>
          </cell>
        </row>
        <row r="754">
          <cell r="B754" t="str">
            <v>DESCRIPCION</v>
          </cell>
          <cell r="D754" t="str">
            <v>UND</v>
          </cell>
          <cell r="E754" t="str">
            <v>CANTIDAD</v>
          </cell>
          <cell r="F754" t="str">
            <v>VR UNITARIO</v>
          </cell>
          <cell r="G754" t="str">
            <v>VR UNITARIO</v>
          </cell>
        </row>
        <row r="755">
          <cell r="B755" t="str">
            <v>Puerta metálica con picaporte</v>
          </cell>
          <cell r="D755" t="str">
            <v>Un</v>
          </cell>
          <cell r="E755">
            <v>1</v>
          </cell>
          <cell r="F755">
            <v>55045</v>
          </cell>
          <cell r="G755">
            <v>55045</v>
          </cell>
        </row>
        <row r="756">
          <cell r="D756">
            <v>0</v>
          </cell>
          <cell r="E756">
            <v>0</v>
          </cell>
          <cell r="F756">
            <v>0</v>
          </cell>
          <cell r="G756">
            <v>0</v>
          </cell>
        </row>
        <row r="757">
          <cell r="D757">
            <v>0</v>
          </cell>
          <cell r="E757">
            <v>0</v>
          </cell>
          <cell r="F757">
            <v>0</v>
          </cell>
          <cell r="G757">
            <v>0</v>
          </cell>
        </row>
        <row r="758">
          <cell r="D758">
            <v>0</v>
          </cell>
          <cell r="E758" t="str">
            <v xml:space="preserve">                   TOTAL MATERIALES:</v>
          </cell>
          <cell r="G758">
            <v>55045</v>
          </cell>
        </row>
        <row r="760">
          <cell r="B760" t="str">
            <v>MANO DE OBRA</v>
          </cell>
        </row>
        <row r="761">
          <cell r="B761" t="str">
            <v>DESCRIPCION</v>
          </cell>
          <cell r="C761" t="str">
            <v>JORNAL</v>
          </cell>
          <cell r="D761" t="str">
            <v>PRESTACIONES</v>
          </cell>
          <cell r="E761" t="str">
            <v>CANTIDAD</v>
          </cell>
          <cell r="F761" t="str">
            <v>RENDIMIENTO</v>
          </cell>
          <cell r="G761" t="str">
            <v>VR PARCIAL</v>
          </cell>
        </row>
        <row r="762">
          <cell r="B762" t="str">
            <v>Ayudante</v>
          </cell>
          <cell r="C762">
            <v>15000</v>
          </cell>
          <cell r="D762">
            <v>0.7</v>
          </cell>
          <cell r="E762">
            <v>1</v>
          </cell>
          <cell r="F762">
            <v>5.0199999999999996</v>
          </cell>
          <cell r="G762">
            <v>5079.6812749003984</v>
          </cell>
        </row>
        <row r="763">
          <cell r="B763" t="str">
            <v xml:space="preserve">Oficial </v>
          </cell>
          <cell r="C763">
            <v>25480.000000000004</v>
          </cell>
          <cell r="D763">
            <v>0.7</v>
          </cell>
          <cell r="E763">
            <v>1</v>
          </cell>
          <cell r="F763">
            <v>5.0199999999999996</v>
          </cell>
          <cell r="G763">
            <v>8628.6852589641439</v>
          </cell>
        </row>
        <row r="764">
          <cell r="C764">
            <v>0</v>
          </cell>
          <cell r="E764">
            <v>0</v>
          </cell>
          <cell r="G764">
            <v>0</v>
          </cell>
        </row>
        <row r="765">
          <cell r="E765" t="str">
            <v xml:space="preserve">              TOTAL MANO DE OBRA:</v>
          </cell>
          <cell r="G765">
            <v>13708</v>
          </cell>
          <cell r="H765">
            <v>13700</v>
          </cell>
        </row>
        <row r="767">
          <cell r="B767" t="str">
            <v>HERRAMIENTA Y EQUIPO</v>
          </cell>
        </row>
        <row r="768">
          <cell r="B768" t="str">
            <v>DESCRIPCION</v>
          </cell>
          <cell r="D768" t="str">
            <v>TIPO</v>
          </cell>
          <cell r="E768" t="str">
            <v>TARIFA</v>
          </cell>
          <cell r="F768" t="str">
            <v>RENDIMIENTO</v>
          </cell>
          <cell r="G768" t="str">
            <v>VR PARCIAL</v>
          </cell>
        </row>
        <row r="769">
          <cell r="B769" t="str">
            <v>Herramienta menor</v>
          </cell>
          <cell r="E769">
            <v>13708</v>
          </cell>
          <cell r="F769">
            <v>0.05</v>
          </cell>
          <cell r="G769">
            <v>685.40000000000009</v>
          </cell>
        </row>
        <row r="770">
          <cell r="D770">
            <v>0</v>
          </cell>
          <cell r="E770">
            <v>0</v>
          </cell>
          <cell r="G770">
            <v>0</v>
          </cell>
        </row>
        <row r="771">
          <cell r="D771">
            <v>0</v>
          </cell>
          <cell r="E771">
            <v>0</v>
          </cell>
          <cell r="F771">
            <v>0</v>
          </cell>
          <cell r="G771">
            <v>0</v>
          </cell>
        </row>
        <row r="772">
          <cell r="D772" t="str">
            <v xml:space="preserve">                      TOTAL HERRAMIENTA Y EQUIPO:</v>
          </cell>
          <cell r="G772">
            <v>685</v>
          </cell>
        </row>
        <row r="774">
          <cell r="B774" t="str">
            <v>TRANSPORTE</v>
          </cell>
        </row>
        <row r="775">
          <cell r="B775" t="str">
            <v>MATERIAL</v>
          </cell>
          <cell r="D775" t="str">
            <v>CANTIDAD</v>
          </cell>
          <cell r="E775" t="str">
            <v>DISTANCIA</v>
          </cell>
          <cell r="F775" t="str">
            <v>M3/KM</v>
          </cell>
          <cell r="G775" t="str">
            <v>VR UNITARIO</v>
          </cell>
        </row>
        <row r="778">
          <cell r="E778" t="str">
            <v xml:space="preserve">                  TOTAL TRANSPORTE:</v>
          </cell>
          <cell r="G778">
            <v>0</v>
          </cell>
        </row>
        <row r="780">
          <cell r="E780" t="str">
            <v>TOTAL COSTO DIRECTO:</v>
          </cell>
          <cell r="G780">
            <v>69438</v>
          </cell>
        </row>
        <row r="782">
          <cell r="B782" t="str">
            <v>COSTOS INDIRECTOS</v>
          </cell>
        </row>
        <row r="783">
          <cell r="B783" t="str">
            <v>DESCRIPCION</v>
          </cell>
          <cell r="D783" t="str">
            <v>PORCENTAJE</v>
          </cell>
          <cell r="F783" t="str">
            <v>VR PARCIAL</v>
          </cell>
        </row>
        <row r="784">
          <cell r="B784" t="str">
            <v>ADMINISTRACION</v>
          </cell>
          <cell r="E784">
            <v>0.12</v>
          </cell>
          <cell r="G784">
            <v>8332.56</v>
          </cell>
        </row>
        <row r="785">
          <cell r="B785" t="str">
            <v>IMPREVISTOS</v>
          </cell>
          <cell r="E785">
            <v>0.08</v>
          </cell>
          <cell r="G785">
            <v>5555.04</v>
          </cell>
        </row>
        <row r="786">
          <cell r="B786" t="str">
            <v>UTILIDAD</v>
          </cell>
          <cell r="E786">
            <v>0.05</v>
          </cell>
          <cell r="G786">
            <v>3471.9</v>
          </cell>
        </row>
        <row r="787">
          <cell r="F787" t="str">
            <v>TOTAL COSTO INDIRECTO:</v>
          </cell>
          <cell r="G787">
            <v>17360</v>
          </cell>
        </row>
        <row r="790">
          <cell r="B790" t="str">
            <v>PROPONENTE</v>
          </cell>
          <cell r="F790" t="str">
            <v>ANALISIS DE PRECIO UNITARIO:</v>
          </cell>
          <cell r="G790">
            <v>86798</v>
          </cell>
        </row>
        <row r="793">
          <cell r="B793" t="str">
            <v>REPUBLICA DE COLOMBIA</v>
          </cell>
        </row>
        <row r="794">
          <cell r="B794" t="str">
            <v>GOBERNACION DEL PUTUMAYO</v>
          </cell>
        </row>
        <row r="795">
          <cell r="B795" t="str">
            <v>SECRETARIA DE INFRAESTRUCTURA DEPARTAMENTAL</v>
          </cell>
        </row>
        <row r="797">
          <cell r="B797" t="str">
            <v>OBJETO:</v>
          </cell>
          <cell r="C797" t="str">
            <v>CONSTRUCCION DE LA PLAZA DE MERCADO DE GANADO EN EL MUNICIPIO DE SIBUNDOY, DEPARTAMENTO DEL PUTUMAYO</v>
          </cell>
        </row>
        <row r="798">
          <cell r="F798" t="str">
            <v>FECHA:</v>
          </cell>
          <cell r="G798" t="str">
            <v>NOVIEMBRE 20 / 2003</v>
          </cell>
        </row>
        <row r="799">
          <cell r="A799" t="str">
            <v>7,1</v>
          </cell>
          <cell r="B799" t="str">
            <v>ITE M:</v>
          </cell>
          <cell r="C799" t="str">
            <v>CAJA DE INSPECCION 0,8*0,8 m</v>
          </cell>
          <cell r="F799" t="str">
            <v>UNIDAD:</v>
          </cell>
          <cell r="G799" t="str">
            <v>UND</v>
          </cell>
          <cell r="H799">
            <v>128943</v>
          </cell>
        </row>
        <row r="800">
          <cell r="H800">
            <v>1</v>
          </cell>
        </row>
        <row r="801">
          <cell r="B801" t="str">
            <v>MATERIALES</v>
          </cell>
        </row>
        <row r="802">
          <cell r="B802" t="str">
            <v>DESCRIPCION</v>
          </cell>
          <cell r="D802" t="str">
            <v>UND</v>
          </cell>
          <cell r="E802" t="str">
            <v>CANTIDAD</v>
          </cell>
          <cell r="F802" t="str">
            <v>VR UNITARIO</v>
          </cell>
          <cell r="G802" t="str">
            <v>VR UNITARIO</v>
          </cell>
        </row>
        <row r="803">
          <cell r="B803" t="str">
            <v>Agua</v>
          </cell>
          <cell r="D803" t="str">
            <v>Lt</v>
          </cell>
          <cell r="E803">
            <v>74</v>
          </cell>
          <cell r="F803">
            <v>10.4</v>
          </cell>
          <cell r="G803">
            <v>769.6</v>
          </cell>
        </row>
        <row r="804">
          <cell r="B804" t="str">
            <v>Cemento gris</v>
          </cell>
          <cell r="D804" t="str">
            <v>Kg</v>
          </cell>
          <cell r="E804">
            <v>135.19999999999999</v>
          </cell>
          <cell r="F804">
            <v>440</v>
          </cell>
          <cell r="G804">
            <v>59487.999999999993</v>
          </cell>
        </row>
        <row r="805">
          <cell r="B805" t="str">
            <v>Arena de río</v>
          </cell>
          <cell r="D805" t="str">
            <v>M3</v>
          </cell>
          <cell r="E805">
            <v>0.39</v>
          </cell>
          <cell r="F805">
            <v>6240</v>
          </cell>
          <cell r="G805">
            <v>2433.6</v>
          </cell>
        </row>
        <row r="806">
          <cell r="B806" t="str">
            <v>Triturado</v>
          </cell>
          <cell r="D806" t="str">
            <v>M3</v>
          </cell>
          <cell r="E806">
            <v>0.22</v>
          </cell>
          <cell r="F806">
            <v>35000</v>
          </cell>
          <cell r="G806">
            <v>7700</v>
          </cell>
        </row>
        <row r="807">
          <cell r="B807" t="str">
            <v>Recebo</v>
          </cell>
          <cell r="D807" t="str">
            <v>M3</v>
          </cell>
          <cell r="E807">
            <v>0.15</v>
          </cell>
          <cell r="F807">
            <v>6060</v>
          </cell>
          <cell r="G807">
            <v>909</v>
          </cell>
        </row>
        <row r="808">
          <cell r="B808" t="str">
            <v>Ladrillo común</v>
          </cell>
          <cell r="D808" t="str">
            <v>Un</v>
          </cell>
          <cell r="E808">
            <v>142</v>
          </cell>
          <cell r="F808">
            <v>156.54999999999998</v>
          </cell>
          <cell r="G808">
            <v>22230.1</v>
          </cell>
        </row>
        <row r="809">
          <cell r="B809" t="str">
            <v>Alambre negro</v>
          </cell>
          <cell r="D809" t="str">
            <v>Kg</v>
          </cell>
          <cell r="E809">
            <v>0.13</v>
          </cell>
          <cell r="F809">
            <v>1800</v>
          </cell>
          <cell r="G809">
            <v>234</v>
          </cell>
        </row>
        <row r="810">
          <cell r="B810" t="str">
            <v>Acero PDR-60</v>
          </cell>
          <cell r="D810" t="str">
            <v>Kg</v>
          </cell>
          <cell r="E810">
            <v>6.36</v>
          </cell>
          <cell r="F810">
            <v>1400</v>
          </cell>
          <cell r="G810">
            <v>8904</v>
          </cell>
        </row>
        <row r="811">
          <cell r="D811">
            <v>0</v>
          </cell>
          <cell r="E811" t="str">
            <v xml:space="preserve">                 TOTAL MATERIALES:</v>
          </cell>
          <cell r="G811">
            <v>102668</v>
          </cell>
        </row>
        <row r="813">
          <cell r="B813" t="str">
            <v>MANO DE OBRA</v>
          </cell>
        </row>
        <row r="814">
          <cell r="B814" t="str">
            <v>DESCRIPCION</v>
          </cell>
          <cell r="C814" t="str">
            <v>JORNAL</v>
          </cell>
          <cell r="D814" t="str">
            <v>PRESTACIONES</v>
          </cell>
          <cell r="E814" t="str">
            <v>CANTIDAD</v>
          </cell>
          <cell r="F814" t="str">
            <v>RENDIMIENTO</v>
          </cell>
          <cell r="G814" t="str">
            <v>VR PARCIAL</v>
          </cell>
        </row>
        <row r="815">
          <cell r="B815" t="str">
            <v>Ayudante</v>
          </cell>
          <cell r="C815">
            <v>15000</v>
          </cell>
          <cell r="D815">
            <v>0.7</v>
          </cell>
          <cell r="E815">
            <v>1</v>
          </cell>
          <cell r="F815">
            <v>2.75</v>
          </cell>
          <cell r="G815">
            <v>9272.7272727272721</v>
          </cell>
        </row>
        <row r="816">
          <cell r="B816" t="str">
            <v xml:space="preserve">Oficial </v>
          </cell>
          <cell r="C816">
            <v>25480.000000000004</v>
          </cell>
          <cell r="D816">
            <v>0.7</v>
          </cell>
          <cell r="E816">
            <v>1</v>
          </cell>
          <cell r="F816">
            <v>2.75</v>
          </cell>
          <cell r="G816">
            <v>15751.272727272728</v>
          </cell>
        </row>
        <row r="817">
          <cell r="C817">
            <v>0</v>
          </cell>
          <cell r="E817">
            <v>0</v>
          </cell>
          <cell r="G817">
            <v>0</v>
          </cell>
        </row>
        <row r="818">
          <cell r="E818" t="str">
            <v xml:space="preserve">              TOTAL MANO DE OBRA:</v>
          </cell>
          <cell r="G818">
            <v>25024</v>
          </cell>
          <cell r="H818">
            <v>25000</v>
          </cell>
        </row>
        <row r="820">
          <cell r="B820" t="str">
            <v>HERRAMIENTA Y EQUIPO</v>
          </cell>
        </row>
        <row r="821">
          <cell r="B821" t="str">
            <v>DESCRIPCION</v>
          </cell>
          <cell r="D821" t="str">
            <v>TIPO</v>
          </cell>
          <cell r="E821" t="str">
            <v>TARIFA</v>
          </cell>
          <cell r="F821" t="str">
            <v>RENDIMIENTO</v>
          </cell>
          <cell r="G821" t="str">
            <v>VR PARCIAL</v>
          </cell>
        </row>
        <row r="822">
          <cell r="B822" t="str">
            <v>Herramienta menor</v>
          </cell>
          <cell r="E822">
            <v>25024</v>
          </cell>
          <cell r="F822">
            <v>0.05</v>
          </cell>
          <cell r="G822">
            <v>1251.2</v>
          </cell>
        </row>
        <row r="823">
          <cell r="D823">
            <v>0</v>
          </cell>
          <cell r="E823">
            <v>0</v>
          </cell>
          <cell r="G823">
            <v>0</v>
          </cell>
        </row>
        <row r="824">
          <cell r="D824">
            <v>0</v>
          </cell>
          <cell r="E824">
            <v>0</v>
          </cell>
          <cell r="F824">
            <v>0</v>
          </cell>
          <cell r="G824">
            <v>0</v>
          </cell>
        </row>
        <row r="825">
          <cell r="D825" t="str">
            <v xml:space="preserve">                      TOTAL HERRAMIENTA Y EQUIPO:</v>
          </cell>
          <cell r="G825">
            <v>1251</v>
          </cell>
        </row>
        <row r="827">
          <cell r="B827" t="str">
            <v>TRANSPORTE</v>
          </cell>
        </row>
        <row r="828">
          <cell r="B828" t="str">
            <v>MATERIAL</v>
          </cell>
          <cell r="D828" t="str">
            <v>CANTIDAD</v>
          </cell>
          <cell r="E828" t="str">
            <v>DISTANCIA</v>
          </cell>
          <cell r="F828" t="str">
            <v>M3/KM</v>
          </cell>
          <cell r="G828" t="str">
            <v>VR UNITARIO</v>
          </cell>
        </row>
        <row r="831">
          <cell r="E831" t="str">
            <v xml:space="preserve">                  TOTAL TRANSPORTE:</v>
          </cell>
          <cell r="G831">
            <v>0</v>
          </cell>
        </row>
        <row r="833">
          <cell r="E833" t="str">
            <v>TOTAL COSTO DIRECTO:</v>
          </cell>
          <cell r="G833">
            <v>128943</v>
          </cell>
        </row>
        <row r="835">
          <cell r="B835" t="str">
            <v>COSTOS INDIRECTOS</v>
          </cell>
        </row>
        <row r="836">
          <cell r="B836" t="str">
            <v>DESCRIPCION</v>
          </cell>
          <cell r="D836" t="str">
            <v>PORCENTAJE</v>
          </cell>
          <cell r="F836" t="str">
            <v>VR PARCIAL</v>
          </cell>
        </row>
        <row r="837">
          <cell r="B837" t="str">
            <v>ADMINISTRACION</v>
          </cell>
          <cell r="E837">
            <v>0.12</v>
          </cell>
          <cell r="G837">
            <v>15473.16</v>
          </cell>
        </row>
        <row r="838">
          <cell r="B838" t="str">
            <v>IMPREVISTOS</v>
          </cell>
          <cell r="E838">
            <v>0.08</v>
          </cell>
          <cell r="G838">
            <v>10315.44</v>
          </cell>
        </row>
        <row r="839">
          <cell r="B839" t="str">
            <v>UTILIDAD</v>
          </cell>
          <cell r="E839">
            <v>0.05</v>
          </cell>
          <cell r="G839">
            <v>6447.1500000000005</v>
          </cell>
        </row>
        <row r="840">
          <cell r="F840" t="str">
            <v>TOTAL COSTO INDIRECTO:</v>
          </cell>
          <cell r="G840">
            <v>32236</v>
          </cell>
        </row>
        <row r="843">
          <cell r="B843" t="str">
            <v>PROPONENTE</v>
          </cell>
          <cell r="F843" t="str">
            <v>ANALISIS DE PRECIO UNITARIO:</v>
          </cell>
          <cell r="G843">
            <v>161179</v>
          </cell>
        </row>
        <row r="846">
          <cell r="B846" t="str">
            <v>REPUBLICA DE COLOMBIA</v>
          </cell>
        </row>
        <row r="847">
          <cell r="B847" t="str">
            <v>GOBERNACION DEL PUTUMAYO</v>
          </cell>
        </row>
        <row r="848">
          <cell r="B848" t="str">
            <v>SECRETARIA DE INFRAESTRUCTURA DEPARTAMENTAL</v>
          </cell>
        </row>
        <row r="850">
          <cell r="B850" t="str">
            <v>OBJETO:</v>
          </cell>
          <cell r="C850" t="str">
            <v>CONSTRUCCION DE LA PLAZA DE MERCADO DE GANADO EN EL MUNICIPIO DE SIBUNDOY, DEPARTAMENTO DEL PUTUMAYO</v>
          </cell>
        </row>
        <row r="851">
          <cell r="F851" t="str">
            <v>FECHA:</v>
          </cell>
          <cell r="G851" t="str">
            <v>NOVIEMBRE 20 / 2003</v>
          </cell>
        </row>
        <row r="852">
          <cell r="A852" t="str">
            <v>7,2</v>
          </cell>
          <cell r="B852" t="str">
            <v>ITE M:</v>
          </cell>
          <cell r="C852" t="str">
            <v>INSTALACION TUBERIA 3" SAN</v>
          </cell>
          <cell r="F852" t="str">
            <v>UNIDAD:</v>
          </cell>
          <cell r="G852" t="str">
            <v>ML</v>
          </cell>
          <cell r="H852">
            <v>15034</v>
          </cell>
        </row>
        <row r="853">
          <cell r="H853">
            <v>36.5</v>
          </cell>
        </row>
        <row r="854">
          <cell r="B854" t="str">
            <v>MATERIALES</v>
          </cell>
        </row>
        <row r="855">
          <cell r="B855" t="str">
            <v>DESCRIPCION</v>
          </cell>
          <cell r="D855" t="str">
            <v>UND</v>
          </cell>
          <cell r="E855" t="str">
            <v>CANTIDAD</v>
          </cell>
          <cell r="F855" t="str">
            <v>VR UNITARIO</v>
          </cell>
          <cell r="G855" t="str">
            <v>VR UNITARIO</v>
          </cell>
        </row>
        <row r="856">
          <cell r="B856" t="str">
            <v>Tuberia PVC sanitaria 3"</v>
          </cell>
          <cell r="D856" t="str">
            <v>ML</v>
          </cell>
          <cell r="E856">
            <v>1</v>
          </cell>
          <cell r="F856">
            <v>11968</v>
          </cell>
          <cell r="G856">
            <v>11968</v>
          </cell>
        </row>
        <row r="857">
          <cell r="B857" t="str">
            <v>Union PVC sanitaria 3"</v>
          </cell>
          <cell r="D857" t="str">
            <v>Un</v>
          </cell>
          <cell r="E857">
            <v>0.17</v>
          </cell>
          <cell r="F857">
            <v>2595.6999999999998</v>
          </cell>
          <cell r="G857">
            <v>441.26900000000001</v>
          </cell>
        </row>
        <row r="858">
          <cell r="D858">
            <v>0</v>
          </cell>
          <cell r="E858">
            <v>0</v>
          </cell>
          <cell r="F858">
            <v>0</v>
          </cell>
          <cell r="G858">
            <v>0</v>
          </cell>
        </row>
        <row r="859">
          <cell r="D859">
            <v>0</v>
          </cell>
          <cell r="E859" t="str">
            <v xml:space="preserve">                   TOTAL MATERIALES:</v>
          </cell>
          <cell r="G859">
            <v>12409</v>
          </cell>
        </row>
        <row r="861">
          <cell r="B861" t="str">
            <v>MANO DE OBRA</v>
          </cell>
        </row>
        <row r="862">
          <cell r="B862" t="str">
            <v>DESCRIPCION</v>
          </cell>
          <cell r="C862" t="str">
            <v>JORNAL</v>
          </cell>
          <cell r="D862" t="str">
            <v>PRESTACIONES</v>
          </cell>
          <cell r="E862" t="str">
            <v>CANTIDAD</v>
          </cell>
          <cell r="F862" t="str">
            <v>RENDIMIENTO</v>
          </cell>
          <cell r="G862" t="str">
            <v>VR PARCIAL</v>
          </cell>
        </row>
        <row r="863">
          <cell r="B863" t="str">
            <v>Ayudante</v>
          </cell>
          <cell r="C863">
            <v>15000</v>
          </cell>
          <cell r="D863">
            <v>0.7</v>
          </cell>
          <cell r="E863">
            <v>1</v>
          </cell>
          <cell r="F863">
            <v>27.53</v>
          </cell>
          <cell r="G863">
            <v>926.26225935343257</v>
          </cell>
        </row>
        <row r="864">
          <cell r="B864" t="str">
            <v xml:space="preserve">Oficial </v>
          </cell>
          <cell r="C864">
            <v>25480.000000000004</v>
          </cell>
          <cell r="D864">
            <v>0.7</v>
          </cell>
          <cell r="E864">
            <v>1</v>
          </cell>
          <cell r="F864">
            <v>27.53</v>
          </cell>
          <cell r="G864">
            <v>1573.4108245550308</v>
          </cell>
        </row>
        <row r="865">
          <cell r="C865">
            <v>0</v>
          </cell>
          <cell r="E865">
            <v>0</v>
          </cell>
          <cell r="G865">
            <v>0</v>
          </cell>
        </row>
        <row r="866">
          <cell r="E866" t="str">
            <v xml:space="preserve">              TOTAL MANO DE OBRA:</v>
          </cell>
          <cell r="G866">
            <v>2500</v>
          </cell>
          <cell r="H866">
            <v>2500</v>
          </cell>
        </row>
        <row r="868">
          <cell r="B868" t="str">
            <v>HERRAMIENTA Y EQUIPO</v>
          </cell>
        </row>
        <row r="869">
          <cell r="B869" t="str">
            <v>DESCRIPCION</v>
          </cell>
          <cell r="D869" t="str">
            <v>TIPO</v>
          </cell>
          <cell r="E869" t="str">
            <v>TARIFA</v>
          </cell>
          <cell r="F869" t="str">
            <v>RENDIMIENTO</v>
          </cell>
          <cell r="G869" t="str">
            <v>VR PARCIAL</v>
          </cell>
        </row>
        <row r="870">
          <cell r="B870" t="str">
            <v>Herramienta menor</v>
          </cell>
          <cell r="E870">
            <v>2500</v>
          </cell>
          <cell r="F870">
            <v>0.05</v>
          </cell>
          <cell r="G870">
            <v>125</v>
          </cell>
        </row>
        <row r="871">
          <cell r="D871">
            <v>0</v>
          </cell>
          <cell r="E871">
            <v>0</v>
          </cell>
          <cell r="G871">
            <v>0</v>
          </cell>
        </row>
        <row r="872">
          <cell r="D872">
            <v>0</v>
          </cell>
          <cell r="E872">
            <v>0</v>
          </cell>
          <cell r="F872">
            <v>0</v>
          </cell>
          <cell r="G872">
            <v>0</v>
          </cell>
        </row>
        <row r="873">
          <cell r="D873" t="str">
            <v xml:space="preserve">                      TOTAL HERRAMIENTA Y EQUIPO:</v>
          </cell>
          <cell r="G873">
            <v>125</v>
          </cell>
        </row>
        <row r="875">
          <cell r="B875" t="str">
            <v>TRANSPORTE</v>
          </cell>
        </row>
        <row r="876">
          <cell r="B876" t="str">
            <v>MATERIAL</v>
          </cell>
          <cell r="D876" t="str">
            <v>CANTIDAD</v>
          </cell>
          <cell r="E876" t="str">
            <v>DISTANCIA</v>
          </cell>
          <cell r="F876" t="str">
            <v>M3/KM</v>
          </cell>
          <cell r="G876" t="str">
            <v>VR UNITARIO</v>
          </cell>
        </row>
        <row r="879">
          <cell r="E879" t="str">
            <v xml:space="preserve">                  TOTAL TRANSPORTE:</v>
          </cell>
          <cell r="G879">
            <v>0</v>
          </cell>
        </row>
        <row r="881">
          <cell r="E881" t="str">
            <v>TOTAL COSTO DIRECTO:</v>
          </cell>
          <cell r="G881">
            <v>15034</v>
          </cell>
        </row>
        <row r="883">
          <cell r="B883" t="str">
            <v>COSTOS INDIRECTOS</v>
          </cell>
        </row>
        <row r="884">
          <cell r="B884" t="str">
            <v>DESCRIPCION</v>
          </cell>
          <cell r="D884" t="str">
            <v>PORCENTAJE</v>
          </cell>
          <cell r="F884" t="str">
            <v>VR PARCIAL</v>
          </cell>
        </row>
        <row r="885">
          <cell r="B885" t="str">
            <v>ADMINISTRACION</v>
          </cell>
          <cell r="E885">
            <v>0.12</v>
          </cell>
          <cell r="G885">
            <v>1804.08</v>
          </cell>
        </row>
        <row r="886">
          <cell r="B886" t="str">
            <v>IMPREVISTOS</v>
          </cell>
          <cell r="E886">
            <v>0.08</v>
          </cell>
          <cell r="G886">
            <v>1202.72</v>
          </cell>
        </row>
        <row r="887">
          <cell r="B887" t="str">
            <v>UTILIDAD</v>
          </cell>
          <cell r="E887">
            <v>0.05</v>
          </cell>
          <cell r="G887">
            <v>751.7</v>
          </cell>
        </row>
        <row r="888">
          <cell r="F888" t="str">
            <v>TOTAL COSTO INDIRECTO:</v>
          </cell>
          <cell r="G888">
            <v>3759</v>
          </cell>
        </row>
        <row r="891">
          <cell r="B891" t="str">
            <v>PROPONENTE</v>
          </cell>
          <cell r="F891" t="str">
            <v>ANALISIS DE PRECIO UNITARIO:</v>
          </cell>
          <cell r="G891">
            <v>18793</v>
          </cell>
        </row>
        <row r="894">
          <cell r="B894" t="str">
            <v>REPUBLICA DE COLOMBIA</v>
          </cell>
        </row>
        <row r="895">
          <cell r="B895" t="str">
            <v>GOBERNACION DEL PUTUMAYO</v>
          </cell>
        </row>
        <row r="896">
          <cell r="B896" t="str">
            <v>SECRETARIA DE INFRAESTRUCTURA DEPARTAMENTAL</v>
          </cell>
        </row>
        <row r="898">
          <cell r="B898" t="str">
            <v>OBJETO:</v>
          </cell>
          <cell r="C898" t="str">
            <v>CONSTRUCCION DE LA PLAZA DE MERCADO DE GANADO EN EL MUNICIPIO DE SIBUNDOY, DEPARTAMENTO DEL PUTUMAYO</v>
          </cell>
        </row>
        <row r="899">
          <cell r="F899" t="str">
            <v>FECHA:</v>
          </cell>
          <cell r="G899" t="str">
            <v>NOVIEMBRE 20 / 2003</v>
          </cell>
        </row>
        <row r="900">
          <cell r="A900" t="str">
            <v>7,3</v>
          </cell>
          <cell r="B900" t="str">
            <v>ITE M:</v>
          </cell>
          <cell r="C900" t="str">
            <v>INSTALACION TUBERIA 4" SAN</v>
          </cell>
          <cell r="F900" t="str">
            <v>UNIDAD:</v>
          </cell>
          <cell r="G900" t="str">
            <v>ML</v>
          </cell>
          <cell r="H900">
            <v>20186</v>
          </cell>
        </row>
        <row r="901">
          <cell r="H901">
            <v>17.399999999999999</v>
          </cell>
        </row>
        <row r="902">
          <cell r="B902" t="str">
            <v>MATERIALES</v>
          </cell>
        </row>
        <row r="903">
          <cell r="B903" t="str">
            <v>DESCRIPCION</v>
          </cell>
          <cell r="D903" t="str">
            <v>UND</v>
          </cell>
          <cell r="E903" t="str">
            <v>CANTIDAD</v>
          </cell>
          <cell r="F903" t="str">
            <v>VR UNITARIO</v>
          </cell>
          <cell r="G903" t="str">
            <v>VR UNITARIO</v>
          </cell>
        </row>
        <row r="904">
          <cell r="B904" t="str">
            <v>Tuberia PVC sanitaria 4"</v>
          </cell>
          <cell r="D904" t="str">
            <v>ML</v>
          </cell>
          <cell r="E904">
            <v>1</v>
          </cell>
          <cell r="F904">
            <v>16679</v>
          </cell>
          <cell r="G904">
            <v>16679</v>
          </cell>
        </row>
        <row r="905">
          <cell r="B905" t="str">
            <v>Union PVC sanitaria 4"</v>
          </cell>
          <cell r="D905" t="str">
            <v>Un</v>
          </cell>
          <cell r="E905">
            <v>0.17</v>
          </cell>
          <cell r="F905">
            <v>5186.3499999999995</v>
          </cell>
          <cell r="G905">
            <v>881.67949999999996</v>
          </cell>
        </row>
        <row r="906">
          <cell r="D906">
            <v>0</v>
          </cell>
          <cell r="E906">
            <v>0</v>
          </cell>
          <cell r="F906">
            <v>0</v>
          </cell>
          <cell r="G906">
            <v>0</v>
          </cell>
        </row>
        <row r="907">
          <cell r="D907">
            <v>0</v>
          </cell>
          <cell r="E907" t="str">
            <v xml:space="preserve">                   TOTAL MATERIALES:</v>
          </cell>
          <cell r="G907">
            <v>17561</v>
          </cell>
        </row>
        <row r="909">
          <cell r="B909" t="str">
            <v>MANO DE OBRA</v>
          </cell>
        </row>
        <row r="910">
          <cell r="B910" t="str">
            <v>DESCRIPCION</v>
          </cell>
          <cell r="C910" t="str">
            <v>JORNAL</v>
          </cell>
          <cell r="D910" t="str">
            <v>PRESTACIONES</v>
          </cell>
          <cell r="E910" t="str">
            <v>CANTIDAD</v>
          </cell>
          <cell r="F910" t="str">
            <v>RENDIMIENTO</v>
          </cell>
          <cell r="G910" t="str">
            <v>VR PARCIAL</v>
          </cell>
        </row>
        <row r="911">
          <cell r="B911" t="str">
            <v>Ayudante</v>
          </cell>
          <cell r="C911">
            <v>15000</v>
          </cell>
          <cell r="D911">
            <v>0.7</v>
          </cell>
          <cell r="E911">
            <v>1</v>
          </cell>
          <cell r="F911">
            <v>27.53</v>
          </cell>
          <cell r="G911">
            <v>926.26225935343257</v>
          </cell>
        </row>
        <row r="912">
          <cell r="B912" t="str">
            <v xml:space="preserve">Oficial </v>
          </cell>
          <cell r="C912">
            <v>25480.000000000004</v>
          </cell>
          <cell r="D912">
            <v>0.7</v>
          </cell>
          <cell r="E912">
            <v>1</v>
          </cell>
          <cell r="F912">
            <v>27.53</v>
          </cell>
          <cell r="G912">
            <v>1573.4108245550308</v>
          </cell>
        </row>
        <row r="913">
          <cell r="C913">
            <v>0</v>
          </cell>
          <cell r="E913">
            <v>0</v>
          </cell>
          <cell r="G913">
            <v>0</v>
          </cell>
        </row>
        <row r="914">
          <cell r="E914" t="str">
            <v xml:space="preserve">              TOTAL MANO DE OBRA:</v>
          </cell>
          <cell r="G914">
            <v>2500</v>
          </cell>
          <cell r="H914">
            <v>2500</v>
          </cell>
        </row>
        <row r="916">
          <cell r="B916" t="str">
            <v>HERRAMIENTA Y EQUIPO</v>
          </cell>
        </row>
        <row r="917">
          <cell r="B917" t="str">
            <v>DESCRIPCION</v>
          </cell>
          <cell r="D917" t="str">
            <v>TIPO</v>
          </cell>
          <cell r="E917" t="str">
            <v>TARIFA</v>
          </cell>
          <cell r="F917" t="str">
            <v>RENDIMIENTO</v>
          </cell>
          <cell r="G917" t="str">
            <v>VR PARCIAL</v>
          </cell>
        </row>
        <row r="918">
          <cell r="B918" t="str">
            <v>Herramienta menor</v>
          </cell>
          <cell r="E918">
            <v>2500</v>
          </cell>
          <cell r="F918">
            <v>0.05</v>
          </cell>
          <cell r="G918">
            <v>125</v>
          </cell>
        </row>
        <row r="919">
          <cell r="D919">
            <v>0</v>
          </cell>
          <cell r="E919">
            <v>0</v>
          </cell>
          <cell r="G919">
            <v>0</v>
          </cell>
        </row>
        <row r="920">
          <cell r="D920">
            <v>0</v>
          </cell>
          <cell r="E920">
            <v>0</v>
          </cell>
          <cell r="F920">
            <v>0</v>
          </cell>
          <cell r="G920">
            <v>0</v>
          </cell>
        </row>
        <row r="921">
          <cell r="D921" t="str">
            <v xml:space="preserve">                      TOTAL HERRAMIENTA Y EQUIPO:</v>
          </cell>
          <cell r="G921">
            <v>125</v>
          </cell>
        </row>
        <row r="923">
          <cell r="B923" t="str">
            <v>TRANSPORTE</v>
          </cell>
        </row>
        <row r="924">
          <cell r="B924" t="str">
            <v>MATERIAL</v>
          </cell>
          <cell r="D924" t="str">
            <v>CANTIDAD</v>
          </cell>
          <cell r="E924" t="str">
            <v>DISTANCIA</v>
          </cell>
          <cell r="F924" t="str">
            <v>M3/KM</v>
          </cell>
          <cell r="G924" t="str">
            <v>VR UNITARIO</v>
          </cell>
        </row>
        <row r="927">
          <cell r="E927" t="str">
            <v xml:space="preserve">                  TOTAL TRANSPORTE:</v>
          </cell>
          <cell r="G927">
            <v>0</v>
          </cell>
        </row>
        <row r="929">
          <cell r="E929" t="str">
            <v>TOTAL COSTO DIRECTO:</v>
          </cell>
          <cell r="G929">
            <v>20186</v>
          </cell>
        </row>
        <row r="931">
          <cell r="B931" t="str">
            <v>COSTOS INDIRECTOS</v>
          </cell>
        </row>
        <row r="932">
          <cell r="B932" t="str">
            <v>DESCRIPCION</v>
          </cell>
          <cell r="D932" t="str">
            <v>PORCENTAJE</v>
          </cell>
          <cell r="F932" t="str">
            <v>VR PARCIAL</v>
          </cell>
        </row>
        <row r="933">
          <cell r="B933" t="str">
            <v>ADMINISTRACION</v>
          </cell>
          <cell r="E933">
            <v>0.12</v>
          </cell>
          <cell r="G933">
            <v>2422.3199999999997</v>
          </cell>
        </row>
        <row r="934">
          <cell r="B934" t="str">
            <v>IMPREVISTOS</v>
          </cell>
          <cell r="E934">
            <v>0.08</v>
          </cell>
          <cell r="G934">
            <v>1614.88</v>
          </cell>
        </row>
        <row r="935">
          <cell r="B935" t="str">
            <v>UTILIDAD</v>
          </cell>
          <cell r="E935">
            <v>0.05</v>
          </cell>
          <cell r="G935">
            <v>1009.3000000000001</v>
          </cell>
        </row>
        <row r="936">
          <cell r="F936" t="str">
            <v>TOTAL COSTO INDIRECTO:</v>
          </cell>
          <cell r="G936">
            <v>5047</v>
          </cell>
        </row>
        <row r="939">
          <cell r="B939" t="str">
            <v>PROPONENTE</v>
          </cell>
          <cell r="F939" t="str">
            <v>ANALISIS DE PRECIO UNITARIO:</v>
          </cell>
          <cell r="G939">
            <v>25233</v>
          </cell>
        </row>
        <row r="942">
          <cell r="B942" t="str">
            <v>GOBERNACION DEL PUTUMAYO</v>
          </cell>
        </row>
        <row r="943">
          <cell r="B943" t="str">
            <v>SECRETARIA DE INFRAESTRUCTURA DEPARTAMENTAL</v>
          </cell>
        </row>
        <row r="945">
          <cell r="B945" t="str">
            <v>OBJETO:</v>
          </cell>
          <cell r="C945" t="str">
            <v>CONSTRUCCION DE LA PLAZA DE MERCADO DE GANADO EN EL MUNICIPIO DE SIBUNDOY, DEPARTAMENTO DEL PUTUMAYO</v>
          </cell>
        </row>
        <row r="946">
          <cell r="F946" t="str">
            <v>FECHA:</v>
          </cell>
          <cell r="G946" t="str">
            <v>NOVIEMBRE 20 / 2003</v>
          </cell>
        </row>
        <row r="947">
          <cell r="A947" t="str">
            <v>7,4</v>
          </cell>
          <cell r="B947" t="str">
            <v>ITE M:</v>
          </cell>
          <cell r="C947" t="str">
            <v>PUNTO SANITARIO</v>
          </cell>
          <cell r="F947" t="str">
            <v>UNIDAD:</v>
          </cell>
          <cell r="G947" t="str">
            <v>UND</v>
          </cell>
          <cell r="H947">
            <v>33733</v>
          </cell>
        </row>
        <row r="948">
          <cell r="H948">
            <v>3</v>
          </cell>
        </row>
        <row r="949">
          <cell r="B949" t="str">
            <v>MATERIALES</v>
          </cell>
        </row>
        <row r="950">
          <cell r="B950" t="str">
            <v>DESCRIPCION</v>
          </cell>
          <cell r="D950" t="str">
            <v>UND</v>
          </cell>
          <cell r="E950" t="str">
            <v>CANTIDAD</v>
          </cell>
          <cell r="F950" t="str">
            <v>VR UNITARIO</v>
          </cell>
          <cell r="G950" t="str">
            <v>VR UNITARIO</v>
          </cell>
        </row>
        <row r="951">
          <cell r="B951" t="str">
            <v>Codo PVC sanitaria 3"</v>
          </cell>
          <cell r="D951" t="str">
            <v>UN</v>
          </cell>
          <cell r="E951">
            <v>1.37</v>
          </cell>
          <cell r="F951">
            <v>5526</v>
          </cell>
          <cell r="G951">
            <v>7570.6200000000008</v>
          </cell>
        </row>
        <row r="952">
          <cell r="B952" t="str">
            <v>Tuberia PVC sanitaria 3"</v>
          </cell>
          <cell r="D952" t="str">
            <v>ML</v>
          </cell>
          <cell r="E952">
            <v>1</v>
          </cell>
          <cell r="F952">
            <v>11968</v>
          </cell>
          <cell r="G952">
            <v>11968</v>
          </cell>
        </row>
        <row r="953">
          <cell r="B953" t="str">
            <v>Soldadura PVC 1/4 Gn</v>
          </cell>
          <cell r="D953" t="str">
            <v>Un</v>
          </cell>
          <cell r="E953">
            <v>0.1</v>
          </cell>
          <cell r="F953">
            <v>5353</v>
          </cell>
          <cell r="G953">
            <v>535.30000000000007</v>
          </cell>
        </row>
        <row r="954">
          <cell r="D954">
            <v>0</v>
          </cell>
          <cell r="E954" t="str">
            <v xml:space="preserve">                   TOTAL MATERIALES:</v>
          </cell>
          <cell r="G954">
            <v>20074</v>
          </cell>
        </row>
        <row r="956">
          <cell r="B956" t="str">
            <v>MANO DE OBRA</v>
          </cell>
        </row>
        <row r="957">
          <cell r="B957" t="str">
            <v>DESCRIPCION</v>
          </cell>
          <cell r="C957" t="str">
            <v>JORNAL</v>
          </cell>
          <cell r="D957" t="str">
            <v>PRESTACIONES</v>
          </cell>
          <cell r="E957" t="str">
            <v>CANTIDAD</v>
          </cell>
          <cell r="F957" t="str">
            <v>RENDIMIENTO</v>
          </cell>
          <cell r="G957" t="str">
            <v>VR PARCIAL</v>
          </cell>
        </row>
        <row r="958">
          <cell r="B958" t="str">
            <v>Ayudante</v>
          </cell>
          <cell r="C958">
            <v>15000</v>
          </cell>
          <cell r="D958">
            <v>0.7</v>
          </cell>
          <cell r="E958">
            <v>1</v>
          </cell>
          <cell r="F958">
            <v>5.29</v>
          </cell>
          <cell r="G958">
            <v>4820.4158790170131</v>
          </cell>
        </row>
        <row r="959">
          <cell r="B959" t="str">
            <v xml:space="preserve">Oficial </v>
          </cell>
          <cell r="C959">
            <v>25480.000000000004</v>
          </cell>
          <cell r="D959">
            <v>0.7</v>
          </cell>
          <cell r="E959">
            <v>1</v>
          </cell>
          <cell r="F959">
            <v>5.29</v>
          </cell>
          <cell r="G959">
            <v>8188.2797731568999</v>
          </cell>
        </row>
        <row r="960">
          <cell r="C960">
            <v>0</v>
          </cell>
          <cell r="E960">
            <v>0</v>
          </cell>
          <cell r="G960">
            <v>0</v>
          </cell>
        </row>
        <row r="961">
          <cell r="E961" t="str">
            <v xml:space="preserve">              TOTAL MANO DE OBRA:</v>
          </cell>
          <cell r="G961">
            <v>13009</v>
          </cell>
          <cell r="H961">
            <v>13000</v>
          </cell>
        </row>
        <row r="963">
          <cell r="B963" t="str">
            <v>HERRAMIENTA Y EQUIPO</v>
          </cell>
        </row>
        <row r="964">
          <cell r="B964" t="str">
            <v>DESCRIPCION</v>
          </cell>
          <cell r="D964" t="str">
            <v>TIPO</v>
          </cell>
          <cell r="E964" t="str">
            <v>TARIFA</v>
          </cell>
          <cell r="F964" t="str">
            <v>RENDIMIENTO</v>
          </cell>
          <cell r="G964" t="str">
            <v>VR PARCIAL</v>
          </cell>
        </row>
        <row r="965">
          <cell r="B965" t="str">
            <v>Herramienta menor</v>
          </cell>
          <cell r="E965">
            <v>13009</v>
          </cell>
          <cell r="F965">
            <v>0.05</v>
          </cell>
          <cell r="G965">
            <v>650.45000000000005</v>
          </cell>
        </row>
        <row r="966">
          <cell r="D966">
            <v>0</v>
          </cell>
          <cell r="E966">
            <v>0</v>
          </cell>
          <cell r="G966">
            <v>0</v>
          </cell>
        </row>
        <row r="967">
          <cell r="D967">
            <v>0</v>
          </cell>
          <cell r="E967">
            <v>0</v>
          </cell>
          <cell r="F967">
            <v>0</v>
          </cell>
          <cell r="G967">
            <v>0</v>
          </cell>
        </row>
        <row r="968">
          <cell r="D968" t="str">
            <v xml:space="preserve">                      TOTAL HERRAMIENTA Y EQUIPO:</v>
          </cell>
          <cell r="G968">
            <v>650</v>
          </cell>
        </row>
        <row r="970">
          <cell r="B970" t="str">
            <v>TRANSPORTE</v>
          </cell>
        </row>
        <row r="971">
          <cell r="B971" t="str">
            <v>MATERIAL</v>
          </cell>
          <cell r="D971" t="str">
            <v>CANTIDAD</v>
          </cell>
          <cell r="E971" t="str">
            <v>DISTANCIA</v>
          </cell>
          <cell r="F971" t="str">
            <v>M3/KM</v>
          </cell>
          <cell r="G971" t="str">
            <v>VR UNITARIO</v>
          </cell>
        </row>
        <row r="974">
          <cell r="E974" t="str">
            <v xml:space="preserve">                  TOTAL TRANSPORTE:</v>
          </cell>
          <cell r="G974">
            <v>0</v>
          </cell>
        </row>
        <row r="976">
          <cell r="E976" t="str">
            <v>TOTAL COSTO DIRECTO:</v>
          </cell>
          <cell r="G976">
            <v>33733</v>
          </cell>
        </row>
        <row r="978">
          <cell r="B978" t="str">
            <v>COSTOS INDIRECTOS</v>
          </cell>
        </row>
        <row r="979">
          <cell r="B979" t="str">
            <v>DESCRIPCION</v>
          </cell>
          <cell r="D979" t="str">
            <v>PORCENTAJE</v>
          </cell>
          <cell r="F979" t="str">
            <v>VR PARCIAL</v>
          </cell>
        </row>
        <row r="980">
          <cell r="B980" t="str">
            <v>ADMINISTRACION</v>
          </cell>
          <cell r="E980">
            <v>0.12</v>
          </cell>
          <cell r="G980">
            <v>4047.96</v>
          </cell>
        </row>
        <row r="981">
          <cell r="B981" t="str">
            <v>IMPREVISTOS</v>
          </cell>
          <cell r="E981">
            <v>0.08</v>
          </cell>
          <cell r="G981">
            <v>2698.64</v>
          </cell>
        </row>
        <row r="982">
          <cell r="B982" t="str">
            <v>UTILIDAD</v>
          </cell>
          <cell r="E982">
            <v>0.05</v>
          </cell>
          <cell r="G982">
            <v>1686.65</v>
          </cell>
        </row>
        <row r="983">
          <cell r="F983" t="str">
            <v>TOTAL COSTO INDIRECTO:</v>
          </cell>
          <cell r="G983">
            <v>8433</v>
          </cell>
        </row>
        <row r="986">
          <cell r="B986" t="str">
            <v>PROPONENTE</v>
          </cell>
          <cell r="F986" t="str">
            <v>ANALISIS DE PRECIO UNITARIO:</v>
          </cell>
          <cell r="G986">
            <v>42166</v>
          </cell>
        </row>
        <row r="989">
          <cell r="B989" t="str">
            <v>REPUBLICA DE COLOMBIA</v>
          </cell>
        </row>
        <row r="990">
          <cell r="B990" t="str">
            <v>GOBERNACION DEL PUTUMAYO</v>
          </cell>
        </row>
        <row r="991">
          <cell r="B991" t="str">
            <v>SECRETARIA DE INFRAESTRUCTURA DEPARTAMENTAL</v>
          </cell>
        </row>
        <row r="993">
          <cell r="B993" t="str">
            <v>OBJETO:</v>
          </cell>
          <cell r="C993" t="str">
            <v>CONSTRUCCION DE LA PLAZA DE MERCADO DE GANADO EN EL MUNICIPIO DE SIBUNDOY, DEPARTAMENTO DEL PUTUMAYO</v>
          </cell>
        </row>
        <row r="994">
          <cell r="F994" t="str">
            <v>FECHA:</v>
          </cell>
          <cell r="G994" t="str">
            <v>NOVIEMBRE 20 / 2003</v>
          </cell>
        </row>
        <row r="995">
          <cell r="A995" t="str">
            <v>7,5</v>
          </cell>
          <cell r="B995" t="str">
            <v>ITE M:</v>
          </cell>
          <cell r="C995" t="str">
            <v>INSTALACION DE TUBERIA 1/2"</v>
          </cell>
          <cell r="F995" t="str">
            <v>UNIDAD:</v>
          </cell>
          <cell r="G995" t="str">
            <v>ML</v>
          </cell>
          <cell r="H995">
            <v>5379</v>
          </cell>
        </row>
        <row r="996">
          <cell r="H996">
            <v>88</v>
          </cell>
        </row>
        <row r="997">
          <cell r="B997" t="str">
            <v>MATERIALES</v>
          </cell>
        </row>
        <row r="998">
          <cell r="B998" t="str">
            <v>DESCRIPCION</v>
          </cell>
          <cell r="D998" t="str">
            <v>UND</v>
          </cell>
          <cell r="E998" t="str">
            <v>CANTIDAD</v>
          </cell>
          <cell r="F998" t="str">
            <v>VR UNITARIO</v>
          </cell>
          <cell r="G998" t="str">
            <v>VR UNITARIO</v>
          </cell>
        </row>
        <row r="999">
          <cell r="B999" t="str">
            <v>Tubo PVC presión 1/2"</v>
          </cell>
          <cell r="D999" t="str">
            <v>ML</v>
          </cell>
          <cell r="E999">
            <v>1.02</v>
          </cell>
          <cell r="F999">
            <v>1717.5049999999999</v>
          </cell>
          <cell r="G999">
            <v>1751.8551</v>
          </cell>
        </row>
        <row r="1000">
          <cell r="B1000" t="str">
            <v>Codo 45º PVC presión 1/2"</v>
          </cell>
          <cell r="D1000" t="str">
            <v>Un</v>
          </cell>
          <cell r="E1000">
            <v>0.5</v>
          </cell>
          <cell r="F1000">
            <v>220.68499999999997</v>
          </cell>
          <cell r="G1000">
            <v>110.34249999999999</v>
          </cell>
        </row>
        <row r="1001">
          <cell r="B1001" t="str">
            <v>Soldadura PVC 1/4 Gn</v>
          </cell>
          <cell r="D1001" t="str">
            <v>Un</v>
          </cell>
          <cell r="E1001">
            <v>0.01</v>
          </cell>
          <cell r="F1001">
            <v>5085.3499999999995</v>
          </cell>
          <cell r="G1001">
            <v>50.853499999999997</v>
          </cell>
        </row>
        <row r="1002">
          <cell r="D1002">
            <v>0</v>
          </cell>
          <cell r="E1002" t="str">
            <v xml:space="preserve">                   TOTAL MATERIALES:</v>
          </cell>
          <cell r="G1002">
            <v>1913</v>
          </cell>
        </row>
        <row r="1004">
          <cell r="B1004" t="str">
            <v>MANO DE OBRA</v>
          </cell>
        </row>
        <row r="1005">
          <cell r="B1005" t="str">
            <v>DESCRIPCION</v>
          </cell>
          <cell r="C1005" t="str">
            <v>JORNAL</v>
          </cell>
          <cell r="D1005" t="str">
            <v>PRESTACIONES</v>
          </cell>
          <cell r="E1005" t="str">
            <v>CANTIDAD</v>
          </cell>
          <cell r="F1005" t="str">
            <v>RENDIMIENTO</v>
          </cell>
          <cell r="G1005" t="str">
            <v>VR PARCIAL</v>
          </cell>
        </row>
        <row r="1006">
          <cell r="B1006" t="str">
            <v>Ayudante</v>
          </cell>
          <cell r="C1006">
            <v>15000</v>
          </cell>
          <cell r="D1006">
            <v>0.7</v>
          </cell>
          <cell r="E1006">
            <v>1</v>
          </cell>
          <cell r="F1006">
            <v>20.85</v>
          </cell>
          <cell r="G1006">
            <v>1223.0215827338129</v>
          </cell>
        </row>
        <row r="1007">
          <cell r="B1007" t="str">
            <v xml:space="preserve">Oficial </v>
          </cell>
          <cell r="C1007">
            <v>25480.000000000004</v>
          </cell>
          <cell r="D1007">
            <v>0.7</v>
          </cell>
          <cell r="E1007">
            <v>1</v>
          </cell>
          <cell r="F1007">
            <v>20.85</v>
          </cell>
          <cell r="G1007">
            <v>2077.5059952038368</v>
          </cell>
        </row>
        <row r="1008">
          <cell r="C1008">
            <v>0</v>
          </cell>
          <cell r="E1008">
            <v>0</v>
          </cell>
          <cell r="G1008">
            <v>0</v>
          </cell>
        </row>
        <row r="1009">
          <cell r="E1009" t="str">
            <v xml:space="preserve">              TOTAL MANO DE OBRA:</v>
          </cell>
          <cell r="G1009">
            <v>3301</v>
          </cell>
          <cell r="H1009">
            <v>3300</v>
          </cell>
        </row>
        <row r="1011">
          <cell r="B1011" t="str">
            <v>HERRAMIENTA Y EQUIPO</v>
          </cell>
        </row>
        <row r="1012">
          <cell r="B1012" t="str">
            <v>DESCRIPCION</v>
          </cell>
          <cell r="D1012" t="str">
            <v>TIPO</v>
          </cell>
          <cell r="E1012" t="str">
            <v>TARIFA</v>
          </cell>
          <cell r="F1012" t="str">
            <v>RENDIMIENTO</v>
          </cell>
          <cell r="G1012" t="str">
            <v>VR PARCIAL</v>
          </cell>
        </row>
        <row r="1013">
          <cell r="B1013" t="str">
            <v>Herramienta menor</v>
          </cell>
          <cell r="E1013">
            <v>3301</v>
          </cell>
          <cell r="F1013">
            <v>0.05</v>
          </cell>
          <cell r="G1013">
            <v>165.05</v>
          </cell>
        </row>
        <row r="1014">
          <cell r="D1014">
            <v>0</v>
          </cell>
          <cell r="E1014">
            <v>0</v>
          </cell>
          <cell r="G1014">
            <v>0</v>
          </cell>
        </row>
        <row r="1015">
          <cell r="D1015">
            <v>0</v>
          </cell>
          <cell r="E1015">
            <v>0</v>
          </cell>
          <cell r="F1015">
            <v>0</v>
          </cell>
          <cell r="G1015">
            <v>0</v>
          </cell>
        </row>
        <row r="1016">
          <cell r="D1016" t="str">
            <v xml:space="preserve">                      TOTAL HERRAMIENTA Y EQUIPO:</v>
          </cell>
          <cell r="G1016">
            <v>165</v>
          </cell>
        </row>
        <row r="1018">
          <cell r="B1018" t="str">
            <v>TRANSPORTE</v>
          </cell>
        </row>
        <row r="1019">
          <cell r="B1019" t="str">
            <v>MATERIAL</v>
          </cell>
          <cell r="D1019" t="str">
            <v>CANTIDAD</v>
          </cell>
          <cell r="E1019" t="str">
            <v>DISTANCIA</v>
          </cell>
          <cell r="F1019" t="str">
            <v>M3/KM</v>
          </cell>
          <cell r="G1019" t="str">
            <v>VR UNITARIO</v>
          </cell>
        </row>
        <row r="1022">
          <cell r="E1022" t="str">
            <v xml:space="preserve">                  TOTAL TRANSPORTE:</v>
          </cell>
          <cell r="G1022">
            <v>0</v>
          </cell>
        </row>
        <row r="1024">
          <cell r="E1024" t="str">
            <v>TOTAL COSTO DIRECTO:</v>
          </cell>
          <cell r="G1024">
            <v>5379</v>
          </cell>
        </row>
        <row r="1026">
          <cell r="B1026" t="str">
            <v>COSTOS INDIRECTOS</v>
          </cell>
        </row>
        <row r="1027">
          <cell r="B1027" t="str">
            <v>DESCRIPCION</v>
          </cell>
          <cell r="D1027" t="str">
            <v>PORCENTAJE</v>
          </cell>
          <cell r="F1027" t="str">
            <v>VR PARCIAL</v>
          </cell>
        </row>
        <row r="1028">
          <cell r="B1028" t="str">
            <v>ADMINISTRACION</v>
          </cell>
          <cell r="E1028">
            <v>0.12</v>
          </cell>
          <cell r="G1028">
            <v>645.48</v>
          </cell>
        </row>
        <row r="1029">
          <cell r="B1029" t="str">
            <v>IMPREVISTOS</v>
          </cell>
          <cell r="E1029">
            <v>0.08</v>
          </cell>
          <cell r="G1029">
            <v>430.32</v>
          </cell>
        </row>
        <row r="1030">
          <cell r="B1030" t="str">
            <v>UTILIDAD</v>
          </cell>
          <cell r="E1030">
            <v>0.05</v>
          </cell>
          <cell r="G1030">
            <v>268.95</v>
          </cell>
        </row>
        <row r="1031">
          <cell r="F1031" t="str">
            <v>TOTAL COSTO INDIRECTO:</v>
          </cell>
          <cell r="G1031">
            <v>1345</v>
          </cell>
        </row>
        <row r="1034">
          <cell r="B1034" t="str">
            <v>PROPONENTE</v>
          </cell>
          <cell r="F1034" t="str">
            <v>ANALISIS DE PRECIO UNITARIO:</v>
          </cell>
          <cell r="G1034">
            <v>6724</v>
          </cell>
        </row>
        <row r="1037">
          <cell r="B1037" t="str">
            <v>REPUBLICA DE COLOMBIA</v>
          </cell>
        </row>
        <row r="1038">
          <cell r="B1038" t="str">
            <v>GOBERNACION DEL PUTUMAYO</v>
          </cell>
        </row>
        <row r="1039">
          <cell r="B1039" t="str">
            <v>SECRETARIA DE INFRAESTRUCTURA DEPARTAMENTAL</v>
          </cell>
        </row>
        <row r="1041">
          <cell r="B1041" t="str">
            <v>OBJETO:</v>
          </cell>
          <cell r="C1041" t="str">
            <v>CONSTRUCCION DE LA PLAZA DE MERCADO DE GANADO EN EL MUNICIPIO DE SIBUNDOY, DEPARTAMENTO DEL PUTUMAYO</v>
          </cell>
        </row>
        <row r="1042">
          <cell r="F1042" t="str">
            <v>FECHA:</v>
          </cell>
          <cell r="G1042" t="str">
            <v>NOVIEMBRE 20 / 2003</v>
          </cell>
        </row>
        <row r="1043">
          <cell r="A1043" t="str">
            <v>7,6</v>
          </cell>
          <cell r="B1043" t="str">
            <v>ITE M:</v>
          </cell>
          <cell r="C1043" t="str">
            <v>INSTALACION DE LLAVE DE PASO 1/2"</v>
          </cell>
          <cell r="F1043" t="str">
            <v>UNIDAD:</v>
          </cell>
          <cell r="G1043" t="str">
            <v>UND</v>
          </cell>
          <cell r="H1043">
            <v>12127</v>
          </cell>
        </row>
        <row r="1044">
          <cell r="H1044">
            <v>1</v>
          </cell>
        </row>
        <row r="1045">
          <cell r="B1045" t="str">
            <v>MATERIALES</v>
          </cell>
        </row>
        <row r="1046">
          <cell r="B1046" t="str">
            <v>DESCRIPCION</v>
          </cell>
          <cell r="D1046" t="str">
            <v>UND</v>
          </cell>
          <cell r="E1046" t="str">
            <v>CANTIDAD</v>
          </cell>
          <cell r="F1046" t="str">
            <v>VR UNITARIO</v>
          </cell>
          <cell r="G1046" t="str">
            <v>VR UNITARIO</v>
          </cell>
        </row>
        <row r="1047">
          <cell r="B1047" t="str">
            <v>Llave de paso 1/2"</v>
          </cell>
          <cell r="D1047" t="str">
            <v>Un</v>
          </cell>
          <cell r="E1047">
            <v>1</v>
          </cell>
          <cell r="F1047">
            <v>9595</v>
          </cell>
          <cell r="G1047">
            <v>9595</v>
          </cell>
        </row>
        <row r="1048">
          <cell r="B1048" t="str">
            <v>Tubo PVC presión 1/2"</v>
          </cell>
          <cell r="D1048" t="str">
            <v>ML</v>
          </cell>
          <cell r="E1048">
            <v>0.5</v>
          </cell>
          <cell r="F1048">
            <v>1807.8999999999999</v>
          </cell>
          <cell r="G1048">
            <v>903.94999999999993</v>
          </cell>
        </row>
        <row r="1049">
          <cell r="B1049" t="str">
            <v>Soldadura PVC 1/4 Gn</v>
          </cell>
          <cell r="D1049" t="str">
            <v>Un</v>
          </cell>
          <cell r="E1049">
            <v>0.01</v>
          </cell>
          <cell r="F1049">
            <v>5353</v>
          </cell>
          <cell r="G1049">
            <v>53.53</v>
          </cell>
        </row>
        <row r="1050">
          <cell r="D1050">
            <v>0</v>
          </cell>
          <cell r="E1050" t="str">
            <v xml:space="preserve">                 TOTAL MATERIALES:</v>
          </cell>
          <cell r="G1050">
            <v>10552</v>
          </cell>
        </row>
        <row r="1052">
          <cell r="B1052" t="str">
            <v>MANO DE OBRA</v>
          </cell>
        </row>
        <row r="1053">
          <cell r="B1053" t="str">
            <v>DESCRIPCION</v>
          </cell>
          <cell r="C1053" t="str">
            <v>JORNAL</v>
          </cell>
          <cell r="D1053" t="str">
            <v>PRESTACIONES</v>
          </cell>
          <cell r="E1053" t="str">
            <v>CANTIDAD</v>
          </cell>
          <cell r="F1053" t="str">
            <v>RENDIMIENTO</v>
          </cell>
          <cell r="G1053" t="str">
            <v>VR PARCIAL</v>
          </cell>
        </row>
        <row r="1054">
          <cell r="B1054" t="str">
            <v>Ayudante</v>
          </cell>
          <cell r="C1054">
            <v>15000</v>
          </cell>
          <cell r="D1054">
            <v>0.7</v>
          </cell>
          <cell r="E1054">
            <v>1</v>
          </cell>
          <cell r="F1054">
            <v>45.88</v>
          </cell>
          <cell r="G1054">
            <v>555.79773321708808</v>
          </cell>
        </row>
        <row r="1055">
          <cell r="B1055" t="str">
            <v xml:space="preserve">Oficial </v>
          </cell>
          <cell r="C1055">
            <v>25480.000000000004</v>
          </cell>
          <cell r="D1055">
            <v>0.7</v>
          </cell>
          <cell r="E1055">
            <v>1</v>
          </cell>
          <cell r="F1055">
            <v>45.88</v>
          </cell>
          <cell r="G1055">
            <v>944.11508282476018</v>
          </cell>
        </row>
        <row r="1056">
          <cell r="C1056">
            <v>0</v>
          </cell>
          <cell r="E1056">
            <v>0</v>
          </cell>
          <cell r="G1056">
            <v>0</v>
          </cell>
        </row>
        <row r="1057">
          <cell r="E1057" t="str">
            <v xml:space="preserve">              TOTAL MANO DE OBRA:</v>
          </cell>
          <cell r="G1057">
            <v>1500</v>
          </cell>
          <cell r="H1057">
            <v>1500</v>
          </cell>
        </row>
        <row r="1059">
          <cell r="B1059" t="str">
            <v>HERRAMIENTA Y EQUIPO</v>
          </cell>
        </row>
        <row r="1060">
          <cell r="B1060" t="str">
            <v>DESCRIPCION</v>
          </cell>
          <cell r="D1060" t="str">
            <v>TIPO</v>
          </cell>
          <cell r="E1060" t="str">
            <v>TARIFA</v>
          </cell>
          <cell r="F1060" t="str">
            <v>RENDIMIENTO</v>
          </cell>
          <cell r="G1060" t="str">
            <v>VR PARCIAL</v>
          </cell>
        </row>
        <row r="1061">
          <cell r="B1061" t="str">
            <v>Herramienta menor</v>
          </cell>
          <cell r="E1061">
            <v>1500</v>
          </cell>
          <cell r="F1061">
            <v>0.05</v>
          </cell>
          <cell r="G1061">
            <v>75</v>
          </cell>
        </row>
        <row r="1062">
          <cell r="D1062">
            <v>0</v>
          </cell>
          <cell r="E1062">
            <v>0</v>
          </cell>
          <cell r="G1062">
            <v>0</v>
          </cell>
        </row>
        <row r="1063">
          <cell r="D1063">
            <v>0</v>
          </cell>
          <cell r="E1063">
            <v>0</v>
          </cell>
          <cell r="F1063">
            <v>0</v>
          </cell>
          <cell r="G1063">
            <v>0</v>
          </cell>
        </row>
        <row r="1064">
          <cell r="D1064" t="str">
            <v xml:space="preserve">                      TOTAL HERRAMIENTA Y EQUIPO:</v>
          </cell>
          <cell r="G1064">
            <v>75</v>
          </cell>
        </row>
        <row r="1066">
          <cell r="B1066" t="str">
            <v>TRANSPORTE</v>
          </cell>
        </row>
        <row r="1067">
          <cell r="B1067" t="str">
            <v>MATERIAL</v>
          </cell>
          <cell r="D1067" t="str">
            <v>CANTIDAD</v>
          </cell>
          <cell r="E1067" t="str">
            <v>DISTANCIA</v>
          </cell>
          <cell r="F1067" t="str">
            <v>M3/KM</v>
          </cell>
          <cell r="G1067" t="str">
            <v>VR UNITARIO</v>
          </cell>
        </row>
        <row r="1070">
          <cell r="E1070" t="str">
            <v xml:space="preserve">                  TOTAL TRANSPORTE:</v>
          </cell>
          <cell r="G1070">
            <v>0</v>
          </cell>
        </row>
        <row r="1072">
          <cell r="E1072" t="str">
            <v>TOTAL COSTO DIRECTO:</v>
          </cell>
          <cell r="G1072">
            <v>12127</v>
          </cell>
        </row>
        <row r="1074">
          <cell r="B1074" t="str">
            <v>COSTOS INDIRECTOS</v>
          </cell>
        </row>
        <row r="1075">
          <cell r="B1075" t="str">
            <v>DESCRIPCION</v>
          </cell>
          <cell r="D1075" t="str">
            <v>PORCENTAJE</v>
          </cell>
          <cell r="F1075" t="str">
            <v>VR PARCIAL</v>
          </cell>
        </row>
        <row r="1076">
          <cell r="B1076" t="str">
            <v>ADMINISTRACION</v>
          </cell>
          <cell r="E1076">
            <v>0.12</v>
          </cell>
          <cell r="G1076">
            <v>1455.24</v>
          </cell>
        </row>
        <row r="1077">
          <cell r="B1077" t="str">
            <v>IMPREVISTOS</v>
          </cell>
          <cell r="E1077">
            <v>0.08</v>
          </cell>
          <cell r="G1077">
            <v>970.16</v>
          </cell>
        </row>
        <row r="1078">
          <cell r="B1078" t="str">
            <v>UTILIDAD</v>
          </cell>
          <cell r="E1078">
            <v>0.05</v>
          </cell>
          <cell r="G1078">
            <v>606.35</v>
          </cell>
        </row>
        <row r="1079">
          <cell r="F1079" t="str">
            <v>TOTAL COSTO INDIRECTO:</v>
          </cell>
          <cell r="G1079">
            <v>3032</v>
          </cell>
        </row>
        <row r="1082">
          <cell r="B1082" t="str">
            <v>PROPONENTE</v>
          </cell>
          <cell r="F1082" t="str">
            <v>ANALISIS DE PRECIO UNITARIO:</v>
          </cell>
          <cell r="G1082">
            <v>15159</v>
          </cell>
        </row>
        <row r="1085">
          <cell r="B1085" t="str">
            <v>REPUBLICA DE COLOMBIA</v>
          </cell>
        </row>
        <row r="1086">
          <cell r="B1086" t="str">
            <v>GOBERNACION DEL PUTUMAYO</v>
          </cell>
        </row>
        <row r="1087">
          <cell r="B1087" t="str">
            <v>SECRETARIA DE INFRAESTRUCTURA DEPARTAMENTAL</v>
          </cell>
        </row>
        <row r="1089">
          <cell r="B1089" t="str">
            <v>OBJETO:</v>
          </cell>
          <cell r="C1089" t="str">
            <v>CONSTRUCCION DE LA PLAZA DE MERCADO DE GANADO EN EL MUNICIPIO DE SIBUNDOY, DEPARTAMENTO DEL PUTUMAYO</v>
          </cell>
        </row>
        <row r="1090">
          <cell r="F1090" t="str">
            <v>FECHA:</v>
          </cell>
          <cell r="G1090" t="str">
            <v>NOVIEMBRE 20 / 2003</v>
          </cell>
        </row>
        <row r="1091">
          <cell r="A1091" t="str">
            <v>7,7</v>
          </cell>
          <cell r="B1091" t="str">
            <v>ITE M:</v>
          </cell>
          <cell r="C1091" t="str">
            <v>PUNTO HIDRAULICO 1/2"</v>
          </cell>
          <cell r="F1091" t="str">
            <v>UNIDAD:</v>
          </cell>
          <cell r="G1091" t="str">
            <v>UND</v>
          </cell>
          <cell r="H1091">
            <v>17943</v>
          </cell>
        </row>
        <row r="1092">
          <cell r="H1092">
            <v>10</v>
          </cell>
        </row>
        <row r="1093">
          <cell r="B1093" t="str">
            <v>MATERIALES</v>
          </cell>
        </row>
        <row r="1094">
          <cell r="B1094" t="str">
            <v>DESCRIPCION</v>
          </cell>
          <cell r="D1094" t="str">
            <v>UND</v>
          </cell>
          <cell r="E1094" t="str">
            <v>CANTIDAD</v>
          </cell>
          <cell r="F1094" t="str">
            <v>VR UNITARIO</v>
          </cell>
          <cell r="G1094" t="str">
            <v>VR UNITARIO</v>
          </cell>
        </row>
        <row r="1095">
          <cell r="B1095" t="str">
            <v>Tubo PVC presión 1/2"</v>
          </cell>
          <cell r="D1095" t="str">
            <v>ML</v>
          </cell>
          <cell r="E1095">
            <v>2.7</v>
          </cell>
          <cell r="F1095">
            <v>1807.8999999999999</v>
          </cell>
          <cell r="G1095">
            <v>4881.33</v>
          </cell>
        </row>
        <row r="1096">
          <cell r="B1096" t="str">
            <v>Codo 45º PVC presión 1/2"</v>
          </cell>
          <cell r="D1096" t="str">
            <v>Un</v>
          </cell>
          <cell r="E1096">
            <v>0.74</v>
          </cell>
          <cell r="F1096">
            <v>232.29999999999998</v>
          </cell>
          <cell r="G1096">
            <v>171.90199999999999</v>
          </cell>
        </row>
        <row r="1097">
          <cell r="B1097" t="str">
            <v>Union PVC presión 1/2"</v>
          </cell>
          <cell r="D1097" t="str">
            <v>Un</v>
          </cell>
          <cell r="E1097">
            <v>0.74</v>
          </cell>
          <cell r="F1097">
            <v>232.29999999999998</v>
          </cell>
          <cell r="G1097">
            <v>171.90199999999999</v>
          </cell>
        </row>
        <row r="1098">
          <cell r="B1098" t="str">
            <v>Soldadura PVC 1/4 Gn</v>
          </cell>
          <cell r="D1098" t="str">
            <v>Un</v>
          </cell>
          <cell r="E1098">
            <v>0.02</v>
          </cell>
          <cell r="F1098">
            <v>5353</v>
          </cell>
          <cell r="G1098">
            <v>107.06</v>
          </cell>
        </row>
        <row r="1099">
          <cell r="D1099">
            <v>0</v>
          </cell>
          <cell r="E1099" t="str">
            <v xml:space="preserve">                 TOTAL MATERIALES:</v>
          </cell>
          <cell r="G1099">
            <v>5332</v>
          </cell>
        </row>
        <row r="1101">
          <cell r="B1101" t="str">
            <v>MANO DE OBRA</v>
          </cell>
        </row>
        <row r="1102">
          <cell r="B1102" t="str">
            <v>DESCRIPCION</v>
          </cell>
          <cell r="C1102" t="str">
            <v>JORNAL</v>
          </cell>
          <cell r="D1102" t="str">
            <v>PRESTACIONES</v>
          </cell>
          <cell r="E1102" t="str">
            <v>CANTIDAD</v>
          </cell>
          <cell r="F1102" t="str">
            <v>RENDIMIENTO</v>
          </cell>
          <cell r="G1102" t="str">
            <v>VR PARCIAL</v>
          </cell>
        </row>
        <row r="1103">
          <cell r="B1103" t="str">
            <v>Ayudante</v>
          </cell>
          <cell r="C1103">
            <v>15000</v>
          </cell>
          <cell r="D1103">
            <v>0.7</v>
          </cell>
          <cell r="E1103">
            <v>1</v>
          </cell>
          <cell r="F1103">
            <v>5.73</v>
          </cell>
          <cell r="G1103">
            <v>4450.2617801047118</v>
          </cell>
        </row>
        <row r="1104">
          <cell r="B1104" t="str">
            <v xml:space="preserve">Oficial </v>
          </cell>
          <cell r="C1104">
            <v>25480.000000000004</v>
          </cell>
          <cell r="D1104">
            <v>0.7</v>
          </cell>
          <cell r="E1104">
            <v>1</v>
          </cell>
          <cell r="F1104">
            <v>5.73</v>
          </cell>
          <cell r="G1104">
            <v>7559.5113438045373</v>
          </cell>
        </row>
        <row r="1105">
          <cell r="C1105">
            <v>0</v>
          </cell>
          <cell r="E1105">
            <v>0</v>
          </cell>
          <cell r="G1105">
            <v>0</v>
          </cell>
        </row>
        <row r="1106">
          <cell r="E1106" t="str">
            <v xml:space="preserve">              TOTAL MANO DE OBRA:</v>
          </cell>
          <cell r="G1106">
            <v>12010</v>
          </cell>
          <cell r="H1106">
            <v>12000</v>
          </cell>
        </row>
        <row r="1108">
          <cell r="B1108" t="str">
            <v>HERRAMIENTA Y EQUIPO</v>
          </cell>
        </row>
        <row r="1109">
          <cell r="B1109" t="str">
            <v>DESCRIPCION</v>
          </cell>
          <cell r="D1109" t="str">
            <v>TIPO</v>
          </cell>
          <cell r="E1109" t="str">
            <v>TARIFA</v>
          </cell>
          <cell r="F1109" t="str">
            <v>RENDIMIENTO</v>
          </cell>
          <cell r="G1109" t="str">
            <v>VR PARCIAL</v>
          </cell>
        </row>
        <row r="1110">
          <cell r="B1110" t="str">
            <v>Herramienta menor</v>
          </cell>
          <cell r="E1110">
            <v>12010</v>
          </cell>
          <cell r="F1110">
            <v>0.05</v>
          </cell>
          <cell r="G1110">
            <v>600.5</v>
          </cell>
        </row>
        <row r="1111">
          <cell r="D1111">
            <v>0</v>
          </cell>
          <cell r="E1111">
            <v>0</v>
          </cell>
          <cell r="G1111">
            <v>0</v>
          </cell>
        </row>
        <row r="1112">
          <cell r="D1112">
            <v>0</v>
          </cell>
          <cell r="E1112">
            <v>0</v>
          </cell>
          <cell r="F1112">
            <v>0</v>
          </cell>
          <cell r="G1112">
            <v>0</v>
          </cell>
        </row>
        <row r="1113">
          <cell r="D1113" t="str">
            <v xml:space="preserve">                      TOTAL HERRAMIENTA Y EQUIPO:</v>
          </cell>
          <cell r="G1113">
            <v>601</v>
          </cell>
        </row>
        <row r="1115">
          <cell r="B1115" t="str">
            <v>TRANSPORTE</v>
          </cell>
        </row>
        <row r="1116">
          <cell r="B1116" t="str">
            <v>MATERIAL</v>
          </cell>
          <cell r="D1116" t="str">
            <v>CANTIDAD</v>
          </cell>
          <cell r="E1116" t="str">
            <v>DISTANCIA</v>
          </cell>
          <cell r="F1116" t="str">
            <v>M3/KM</v>
          </cell>
          <cell r="G1116" t="str">
            <v>VR UNITARIO</v>
          </cell>
        </row>
        <row r="1119">
          <cell r="E1119" t="str">
            <v xml:space="preserve">                  TOTAL TRANSPORTE:</v>
          </cell>
          <cell r="G1119">
            <v>0</v>
          </cell>
        </row>
        <row r="1121">
          <cell r="E1121" t="str">
            <v>TOTAL COSTO DIRECTO:</v>
          </cell>
          <cell r="G1121">
            <v>17943</v>
          </cell>
        </row>
        <row r="1123">
          <cell r="B1123" t="str">
            <v>COSTOS INDIRECTOS</v>
          </cell>
        </row>
        <row r="1124">
          <cell r="B1124" t="str">
            <v>DESCRIPCION</v>
          </cell>
          <cell r="D1124" t="str">
            <v>PORCENTAJE</v>
          </cell>
          <cell r="F1124" t="str">
            <v>VR PARCIAL</v>
          </cell>
        </row>
        <row r="1125">
          <cell r="B1125" t="str">
            <v>ADMINISTRACION</v>
          </cell>
          <cell r="E1125">
            <v>0.12</v>
          </cell>
          <cell r="G1125">
            <v>2153.16</v>
          </cell>
        </row>
        <row r="1126">
          <cell r="B1126" t="str">
            <v>IMPREVISTOS</v>
          </cell>
          <cell r="E1126">
            <v>0.08</v>
          </cell>
          <cell r="G1126">
            <v>1435.44</v>
          </cell>
        </row>
        <row r="1127">
          <cell r="B1127" t="str">
            <v>UTILIDAD</v>
          </cell>
          <cell r="E1127">
            <v>0.05</v>
          </cell>
          <cell r="G1127">
            <v>897.15000000000009</v>
          </cell>
        </row>
        <row r="1128">
          <cell r="F1128" t="str">
            <v>TOTAL COSTO INDIRECTO:</v>
          </cell>
          <cell r="G1128">
            <v>4486</v>
          </cell>
        </row>
        <row r="1131">
          <cell r="B1131" t="str">
            <v>PROPONENTE</v>
          </cell>
          <cell r="F1131" t="str">
            <v>ANALISIS DE PRECIO UNITARIO:</v>
          </cell>
          <cell r="G1131">
            <v>22429</v>
          </cell>
        </row>
        <row r="1134">
          <cell r="B1134" t="str">
            <v>REPUBLICA DE COLOMBIA</v>
          </cell>
        </row>
        <row r="1135">
          <cell r="B1135" t="str">
            <v>GOBERNACION DEL PUTUMAYO</v>
          </cell>
        </row>
        <row r="1136">
          <cell r="B1136" t="str">
            <v>SECRETARIA DE INFRAESTRUCTURA DEPARTAMENTAL</v>
          </cell>
        </row>
        <row r="1138">
          <cell r="B1138" t="str">
            <v>OBJETO:</v>
          </cell>
          <cell r="C1138" t="str">
            <v>CONSTRUCCION DE LA PLAZA DE MERCADO DE GANADO EN EL MUNICIPIO DE SIBUNDOY, DEPARTAMENTO DEL PUTUMAYO</v>
          </cell>
        </row>
        <row r="1139">
          <cell r="F1139" t="str">
            <v>FECHA:</v>
          </cell>
          <cell r="G1139" t="str">
            <v>NOVIEMBRE 20 / 2003</v>
          </cell>
        </row>
        <row r="1140">
          <cell r="A1140" t="str">
            <v>8,1</v>
          </cell>
          <cell r="B1140" t="str">
            <v>ITE M:</v>
          </cell>
          <cell r="C1140" t="str">
            <v>CABLE No 12</v>
          </cell>
          <cell r="F1140" t="str">
            <v>UNIDAD:</v>
          </cell>
          <cell r="G1140" t="str">
            <v>ML</v>
          </cell>
          <cell r="H1140">
            <v>1333</v>
          </cell>
        </row>
        <row r="1141">
          <cell r="H1141">
            <v>40.5</v>
          </cell>
        </row>
        <row r="1142">
          <cell r="B1142" t="str">
            <v>MATERIALES</v>
          </cell>
        </row>
        <row r="1143">
          <cell r="B1143" t="str">
            <v>DESCRIPCION</v>
          </cell>
          <cell r="D1143" t="str">
            <v>UND</v>
          </cell>
          <cell r="E1143" t="str">
            <v>CANTIDAD</v>
          </cell>
          <cell r="F1143" t="str">
            <v>VR UNITARIO</v>
          </cell>
          <cell r="G1143" t="str">
            <v>VR UNITARIO</v>
          </cell>
        </row>
        <row r="1144">
          <cell r="B1144" t="str">
            <v>Cable No 12</v>
          </cell>
          <cell r="D1144" t="str">
            <v>Ml</v>
          </cell>
          <cell r="E1144">
            <v>2</v>
          </cell>
          <cell r="F1144">
            <v>404</v>
          </cell>
          <cell r="G1144">
            <v>808</v>
          </cell>
        </row>
        <row r="1145">
          <cell r="D1145">
            <v>0</v>
          </cell>
          <cell r="F1145">
            <v>0</v>
          </cell>
          <cell r="G1145">
            <v>0</v>
          </cell>
        </row>
        <row r="1146">
          <cell r="D1146">
            <v>0</v>
          </cell>
          <cell r="F1146">
            <v>0</v>
          </cell>
          <cell r="G1146">
            <v>0</v>
          </cell>
        </row>
        <row r="1147">
          <cell r="D1147">
            <v>0</v>
          </cell>
          <cell r="E1147" t="str">
            <v xml:space="preserve">                 TOTAL MATERIALES:</v>
          </cell>
          <cell r="G1147">
            <v>808</v>
          </cell>
        </row>
        <row r="1149">
          <cell r="B1149" t="str">
            <v>MANO DE OBRA</v>
          </cell>
        </row>
        <row r="1150">
          <cell r="B1150" t="str">
            <v>DESCRIPCION</v>
          </cell>
          <cell r="C1150" t="str">
            <v>JORNAL</v>
          </cell>
          <cell r="D1150" t="str">
            <v>PRESTACIONES</v>
          </cell>
          <cell r="E1150" t="str">
            <v>CANTIDAD</v>
          </cell>
          <cell r="F1150" t="str">
            <v>RENDIMIENTO</v>
          </cell>
          <cell r="G1150" t="str">
            <v>VR PARCIAL</v>
          </cell>
        </row>
        <row r="1151">
          <cell r="B1151" t="str">
            <v>Ayudante</v>
          </cell>
          <cell r="C1151">
            <v>15000</v>
          </cell>
          <cell r="D1151">
            <v>0.7</v>
          </cell>
          <cell r="E1151">
            <v>1</v>
          </cell>
          <cell r="F1151">
            <v>137.63</v>
          </cell>
          <cell r="G1151">
            <v>185.27937222989175</v>
          </cell>
        </row>
        <row r="1152">
          <cell r="B1152" t="str">
            <v>Técnico electricista</v>
          </cell>
          <cell r="C1152">
            <v>25480.000000000004</v>
          </cell>
          <cell r="D1152">
            <v>0.7</v>
          </cell>
          <cell r="E1152">
            <v>1</v>
          </cell>
          <cell r="F1152">
            <v>137.63</v>
          </cell>
          <cell r="G1152">
            <v>314.72789362784278</v>
          </cell>
        </row>
        <row r="1153">
          <cell r="C1153">
            <v>0</v>
          </cell>
          <cell r="E1153">
            <v>0</v>
          </cell>
          <cell r="G1153">
            <v>0</v>
          </cell>
        </row>
        <row r="1154">
          <cell r="E1154" t="str">
            <v xml:space="preserve">              TOTAL MANO DE OBRA:</v>
          </cell>
          <cell r="G1154">
            <v>500</v>
          </cell>
          <cell r="H1154">
            <v>500</v>
          </cell>
        </row>
        <row r="1156">
          <cell r="B1156" t="str">
            <v>HERRAMIENTA Y EQUIPO</v>
          </cell>
        </row>
        <row r="1157">
          <cell r="B1157" t="str">
            <v>DESCRIPCION</v>
          </cell>
          <cell r="D1157" t="str">
            <v>TIPO</v>
          </cell>
          <cell r="E1157" t="str">
            <v>TARIFA</v>
          </cell>
          <cell r="F1157" t="str">
            <v>RENDIMIENTO</v>
          </cell>
          <cell r="G1157" t="str">
            <v>VR PARCIAL</v>
          </cell>
        </row>
        <row r="1158">
          <cell r="B1158" t="str">
            <v>Herramienta menor</v>
          </cell>
          <cell r="E1158">
            <v>500</v>
          </cell>
          <cell r="F1158">
            <v>0.05</v>
          </cell>
          <cell r="G1158">
            <v>25</v>
          </cell>
        </row>
        <row r="1159">
          <cell r="D1159">
            <v>0</v>
          </cell>
          <cell r="E1159">
            <v>0</v>
          </cell>
          <cell r="G1159">
            <v>0</v>
          </cell>
        </row>
        <row r="1160">
          <cell r="D1160">
            <v>0</v>
          </cell>
          <cell r="E1160">
            <v>0</v>
          </cell>
          <cell r="F1160">
            <v>0</v>
          </cell>
          <cell r="G1160">
            <v>0</v>
          </cell>
        </row>
        <row r="1161">
          <cell r="D1161" t="str">
            <v xml:space="preserve">                      TOTAL HERRAMIENTA Y EQUIPO:</v>
          </cell>
          <cell r="G1161">
            <v>25</v>
          </cell>
        </row>
        <row r="1163">
          <cell r="B1163" t="str">
            <v>TRANSPORTE</v>
          </cell>
        </row>
        <row r="1164">
          <cell r="B1164" t="str">
            <v>MATERIAL</v>
          </cell>
          <cell r="D1164" t="str">
            <v>CANTIDAD</v>
          </cell>
          <cell r="E1164" t="str">
            <v>DISTANCIA</v>
          </cell>
          <cell r="F1164" t="str">
            <v>M3/KM</v>
          </cell>
          <cell r="G1164" t="str">
            <v>VR UNITARIO</v>
          </cell>
        </row>
        <row r="1167">
          <cell r="E1167" t="str">
            <v xml:space="preserve">                  TOTAL TRANSPORTE:</v>
          </cell>
          <cell r="G1167">
            <v>0</v>
          </cell>
        </row>
        <row r="1169">
          <cell r="E1169" t="str">
            <v>TOTAL COSTO DIRECTO:</v>
          </cell>
          <cell r="G1169">
            <v>1333</v>
          </cell>
        </row>
        <row r="1171">
          <cell r="B1171" t="str">
            <v>COSTOS INDIRECTOS</v>
          </cell>
        </row>
        <row r="1172">
          <cell r="B1172" t="str">
            <v>DESCRIPCION</v>
          </cell>
          <cell r="D1172" t="str">
            <v>PORCENTAJE</v>
          </cell>
          <cell r="F1172" t="str">
            <v>VR PARCIAL</v>
          </cell>
        </row>
        <row r="1173">
          <cell r="B1173" t="str">
            <v>ADMINISTRACION</v>
          </cell>
          <cell r="E1173">
            <v>0.12</v>
          </cell>
          <cell r="G1173">
            <v>159.96</v>
          </cell>
        </row>
        <row r="1174">
          <cell r="B1174" t="str">
            <v>IMPREVISTOS</v>
          </cell>
          <cell r="E1174">
            <v>0.08</v>
          </cell>
          <cell r="G1174">
            <v>106.64</v>
          </cell>
        </row>
        <row r="1175">
          <cell r="B1175" t="str">
            <v>UTILIDAD</v>
          </cell>
          <cell r="E1175">
            <v>0.05</v>
          </cell>
          <cell r="G1175">
            <v>66.650000000000006</v>
          </cell>
        </row>
        <row r="1176">
          <cell r="F1176" t="str">
            <v>TOTAL COSTO INDIRECTO:</v>
          </cell>
          <cell r="G1176">
            <v>333</v>
          </cell>
        </row>
        <row r="1179">
          <cell r="B1179" t="str">
            <v>PROPONENTE</v>
          </cell>
          <cell r="F1179" t="str">
            <v>ANALISIS DE PRECIO UNITARIO:</v>
          </cell>
          <cell r="G1179">
            <v>1666</v>
          </cell>
        </row>
        <row r="1182">
          <cell r="B1182" t="str">
            <v>REPUBLICA DE COLOMBIA</v>
          </cell>
        </row>
        <row r="1183">
          <cell r="B1183" t="str">
            <v>GOBERNACION DEL PUTUMAYO</v>
          </cell>
        </row>
        <row r="1184">
          <cell r="B1184" t="str">
            <v>SECRETARIA DE INFRAESTRUCTURA DEPARTAMENTAL</v>
          </cell>
        </row>
        <row r="1186">
          <cell r="B1186" t="str">
            <v>OBJETO:</v>
          </cell>
          <cell r="C1186" t="str">
            <v>CONSTRUCCION DE LA PLAZA DE MERCADO DE GANADO EN EL MUNICIPIO DE SIBUNDOY, DEPARTAMENTO DEL PUTUMAYO</v>
          </cell>
        </row>
        <row r="1187">
          <cell r="F1187" t="str">
            <v>FECHA:</v>
          </cell>
          <cell r="G1187" t="str">
            <v>NOVIEMBRE 20 / 2003</v>
          </cell>
        </row>
        <row r="1188">
          <cell r="A1188" t="str">
            <v>8,2</v>
          </cell>
          <cell r="B1188" t="str">
            <v>ITE M:</v>
          </cell>
          <cell r="C1188" t="str">
            <v>CABLE No 10</v>
          </cell>
          <cell r="F1188" t="str">
            <v>UNIDAD:</v>
          </cell>
          <cell r="G1188" t="str">
            <v>ML</v>
          </cell>
          <cell r="H1188">
            <v>1636</v>
          </cell>
        </row>
        <row r="1189">
          <cell r="H1189">
            <v>20</v>
          </cell>
        </row>
        <row r="1190">
          <cell r="B1190" t="str">
            <v>MATERIALES</v>
          </cell>
        </row>
        <row r="1191">
          <cell r="B1191" t="str">
            <v>DESCRIPCION</v>
          </cell>
          <cell r="D1191" t="str">
            <v>UND</v>
          </cell>
          <cell r="E1191" t="str">
            <v>CANTIDAD</v>
          </cell>
          <cell r="F1191" t="str">
            <v>VR UNITARIO</v>
          </cell>
          <cell r="G1191" t="str">
            <v>VR UNITARIO</v>
          </cell>
        </row>
        <row r="1192">
          <cell r="B1192" t="str">
            <v>Cable No 10</v>
          </cell>
          <cell r="D1192" t="str">
            <v>Ml</v>
          </cell>
          <cell r="E1192">
            <v>2</v>
          </cell>
          <cell r="F1192">
            <v>555.5</v>
          </cell>
          <cell r="G1192">
            <v>1111</v>
          </cell>
        </row>
        <row r="1193">
          <cell r="D1193">
            <v>0</v>
          </cell>
          <cell r="F1193">
            <v>0</v>
          </cell>
          <cell r="G1193">
            <v>0</v>
          </cell>
        </row>
        <row r="1194">
          <cell r="D1194">
            <v>0</v>
          </cell>
          <cell r="F1194">
            <v>0</v>
          </cell>
          <cell r="G1194">
            <v>0</v>
          </cell>
        </row>
        <row r="1195">
          <cell r="D1195">
            <v>0</v>
          </cell>
          <cell r="E1195" t="str">
            <v xml:space="preserve">                 TOTAL MATERIALES:</v>
          </cell>
          <cell r="G1195">
            <v>1111</v>
          </cell>
        </row>
        <row r="1197">
          <cell r="B1197" t="str">
            <v>MANO DE OBRA</v>
          </cell>
        </row>
        <row r="1198">
          <cell r="B1198" t="str">
            <v>DESCRIPCION</v>
          </cell>
          <cell r="C1198" t="str">
            <v>JORNAL</v>
          </cell>
          <cell r="D1198" t="str">
            <v>PRESTACIONES</v>
          </cell>
          <cell r="E1198" t="str">
            <v>CANTIDAD</v>
          </cell>
          <cell r="F1198" t="str">
            <v>RENDIMIENTO</v>
          </cell>
          <cell r="G1198" t="str">
            <v>VR PARCIAL</v>
          </cell>
        </row>
        <row r="1199">
          <cell r="B1199" t="str">
            <v>Ayudante</v>
          </cell>
          <cell r="C1199">
            <v>15000</v>
          </cell>
          <cell r="D1199">
            <v>0.7</v>
          </cell>
          <cell r="E1199">
            <v>1</v>
          </cell>
          <cell r="F1199">
            <v>137.63</v>
          </cell>
          <cell r="G1199">
            <v>185.27937222989175</v>
          </cell>
        </row>
        <row r="1200">
          <cell r="B1200" t="str">
            <v>Técnico electricista</v>
          </cell>
          <cell r="C1200">
            <v>25480.000000000004</v>
          </cell>
          <cell r="D1200">
            <v>0.7</v>
          </cell>
          <cell r="E1200">
            <v>1</v>
          </cell>
          <cell r="F1200">
            <v>137.63</v>
          </cell>
          <cell r="G1200">
            <v>314.72789362784278</v>
          </cell>
        </row>
        <row r="1201">
          <cell r="C1201">
            <v>0</v>
          </cell>
          <cell r="E1201">
            <v>0</v>
          </cell>
          <cell r="G1201">
            <v>0</v>
          </cell>
        </row>
        <row r="1202">
          <cell r="E1202" t="str">
            <v xml:space="preserve">              TOTAL MANO DE OBRA:</v>
          </cell>
          <cell r="G1202">
            <v>500</v>
          </cell>
          <cell r="H1202">
            <v>500</v>
          </cell>
        </row>
        <row r="1204">
          <cell r="B1204" t="str">
            <v>HERRAMIENTA Y EQUIPO</v>
          </cell>
        </row>
        <row r="1205">
          <cell r="B1205" t="str">
            <v>DESCRIPCION</v>
          </cell>
          <cell r="D1205" t="str">
            <v>TIPO</v>
          </cell>
          <cell r="E1205" t="str">
            <v>TARIFA</v>
          </cell>
          <cell r="F1205" t="str">
            <v>RENDIMIENTO</v>
          </cell>
          <cell r="G1205" t="str">
            <v>VR PARCIAL</v>
          </cell>
        </row>
        <row r="1206">
          <cell r="B1206" t="str">
            <v>Herramienta menor</v>
          </cell>
          <cell r="E1206">
            <v>500</v>
          </cell>
          <cell r="F1206">
            <v>0.05</v>
          </cell>
          <cell r="G1206">
            <v>25</v>
          </cell>
        </row>
        <row r="1207">
          <cell r="D1207">
            <v>0</v>
          </cell>
          <cell r="E1207">
            <v>0</v>
          </cell>
          <cell r="G1207">
            <v>0</v>
          </cell>
        </row>
        <row r="1208">
          <cell r="D1208">
            <v>0</v>
          </cell>
          <cell r="E1208">
            <v>0</v>
          </cell>
          <cell r="F1208">
            <v>0</v>
          </cell>
          <cell r="G1208">
            <v>0</v>
          </cell>
        </row>
        <row r="1209">
          <cell r="D1209" t="str">
            <v xml:space="preserve">                      TOTAL HERRAMIENTA Y EQUIPO:</v>
          </cell>
          <cell r="G1209">
            <v>25</v>
          </cell>
        </row>
        <row r="1211">
          <cell r="B1211" t="str">
            <v>TRANSPORTE</v>
          </cell>
        </row>
        <row r="1212">
          <cell r="B1212" t="str">
            <v>MATERIAL</v>
          </cell>
          <cell r="D1212" t="str">
            <v>CANTIDAD</v>
          </cell>
          <cell r="E1212" t="str">
            <v>DISTANCIA</v>
          </cell>
          <cell r="F1212" t="str">
            <v>M3/KM</v>
          </cell>
          <cell r="G1212" t="str">
            <v>VR UNITARIO</v>
          </cell>
        </row>
        <row r="1215">
          <cell r="E1215" t="str">
            <v xml:space="preserve">                  TOTAL TRANSPORTE:</v>
          </cell>
          <cell r="G1215">
            <v>0</v>
          </cell>
        </row>
        <row r="1217">
          <cell r="E1217" t="str">
            <v>TOTAL COSTO DIRECTO:</v>
          </cell>
          <cell r="G1217">
            <v>1636</v>
          </cell>
        </row>
        <row r="1219">
          <cell r="B1219" t="str">
            <v>COSTOS INDIRECTOS</v>
          </cell>
        </row>
        <row r="1220">
          <cell r="B1220" t="str">
            <v>DESCRIPCION</v>
          </cell>
          <cell r="D1220" t="str">
            <v>PORCENTAJE</v>
          </cell>
          <cell r="F1220" t="str">
            <v>VR PARCIAL</v>
          </cell>
        </row>
        <row r="1221">
          <cell r="B1221" t="str">
            <v>ADMINISTRACION</v>
          </cell>
          <cell r="E1221">
            <v>0.12</v>
          </cell>
          <cell r="G1221">
            <v>196.32</v>
          </cell>
        </row>
        <row r="1222">
          <cell r="B1222" t="str">
            <v>IMPREVISTOS</v>
          </cell>
          <cell r="E1222">
            <v>0.08</v>
          </cell>
          <cell r="G1222">
            <v>130.88</v>
          </cell>
        </row>
        <row r="1223">
          <cell r="B1223" t="str">
            <v>UTILIDAD</v>
          </cell>
          <cell r="E1223">
            <v>0.05</v>
          </cell>
          <cell r="G1223">
            <v>81.800000000000011</v>
          </cell>
        </row>
        <row r="1224">
          <cell r="F1224" t="str">
            <v>TOTAL COSTO INDIRECTO:</v>
          </cell>
          <cell r="G1224">
            <v>409</v>
          </cell>
        </row>
        <row r="1227">
          <cell r="B1227" t="str">
            <v>PROPONENTE</v>
          </cell>
          <cell r="F1227" t="str">
            <v>ANALISIS DE PRECIO UNITARIO:</v>
          </cell>
          <cell r="G1227">
            <v>2045</v>
          </cell>
        </row>
        <row r="1230">
          <cell r="B1230" t="str">
            <v>REPUBLICA DE COLOMBIA</v>
          </cell>
        </row>
        <row r="1231">
          <cell r="B1231" t="str">
            <v>GOBERNACION DEL PUTUMAYO</v>
          </cell>
        </row>
        <row r="1232">
          <cell r="B1232" t="str">
            <v>SECRETARIA DE INFRAESTRUCTURA DEPARTAMENTAL</v>
          </cell>
        </row>
        <row r="1234">
          <cell r="B1234" t="str">
            <v>OBJETO:</v>
          </cell>
          <cell r="C1234" t="str">
            <v>CONSTRUCCION DE LA PLAZA DE MERCADO DE GANADO EN EL MUNICIPIO DE SIBUNDOY, DEPARTAMENTO DEL PUTUMAYO</v>
          </cell>
        </row>
        <row r="1235">
          <cell r="F1235" t="str">
            <v>FECHA:</v>
          </cell>
          <cell r="G1235" t="str">
            <v>NOVIEMBRE 20 / 2003</v>
          </cell>
        </row>
        <row r="1236">
          <cell r="A1236" t="str">
            <v>8,3</v>
          </cell>
          <cell r="B1236" t="str">
            <v>ITE M:</v>
          </cell>
          <cell r="C1236" t="str">
            <v>TABLERO DE 3 CIRCUITOS</v>
          </cell>
          <cell r="F1236" t="str">
            <v>UNIDAD:</v>
          </cell>
          <cell r="G1236" t="str">
            <v>UND</v>
          </cell>
          <cell r="H1236">
            <v>71868</v>
          </cell>
        </row>
        <row r="1237">
          <cell r="H1237">
            <v>1</v>
          </cell>
        </row>
        <row r="1238">
          <cell r="B1238" t="str">
            <v>MATERIALES</v>
          </cell>
        </row>
        <row r="1239">
          <cell r="B1239" t="str">
            <v>DESCRIPCION</v>
          </cell>
          <cell r="D1239" t="str">
            <v>UND</v>
          </cell>
          <cell r="E1239" t="str">
            <v>CANTIDAD</v>
          </cell>
          <cell r="F1239" t="str">
            <v>VR UNITARIO</v>
          </cell>
          <cell r="G1239" t="str">
            <v>VR UNITARIO</v>
          </cell>
        </row>
        <row r="1240">
          <cell r="B1240" t="str">
            <v>Cortacicuito atornillado 1 polo</v>
          </cell>
          <cell r="D1240" t="str">
            <v>Un</v>
          </cell>
          <cell r="E1240">
            <v>1</v>
          </cell>
          <cell r="F1240">
            <v>7575</v>
          </cell>
          <cell r="G1240">
            <v>7575</v>
          </cell>
        </row>
        <row r="1241">
          <cell r="B1241" t="str">
            <v>Caja taco 3 puestos</v>
          </cell>
          <cell r="D1241" t="str">
            <v>Un</v>
          </cell>
          <cell r="E1241">
            <v>3</v>
          </cell>
          <cell r="F1241">
            <v>15655</v>
          </cell>
          <cell r="G1241">
            <v>46965</v>
          </cell>
        </row>
        <row r="1242">
          <cell r="D1242">
            <v>0</v>
          </cell>
          <cell r="F1242">
            <v>0</v>
          </cell>
          <cell r="G1242">
            <v>0</v>
          </cell>
        </row>
        <row r="1243">
          <cell r="D1243">
            <v>0</v>
          </cell>
          <cell r="E1243" t="str">
            <v xml:space="preserve">                 TOTAL MATERIALES:</v>
          </cell>
          <cell r="G1243">
            <v>54540</v>
          </cell>
        </row>
        <row r="1245">
          <cell r="B1245" t="str">
            <v>MANO DE OBRA</v>
          </cell>
        </row>
        <row r="1246">
          <cell r="B1246" t="str">
            <v>DESCRIPCION</v>
          </cell>
          <cell r="C1246" t="str">
            <v>JORNAL</v>
          </cell>
          <cell r="D1246" t="str">
            <v>PRESTACIONES</v>
          </cell>
          <cell r="E1246" t="str">
            <v>CANTIDAD</v>
          </cell>
          <cell r="F1246" t="str">
            <v>RENDIMIENTO</v>
          </cell>
          <cell r="G1246" t="str">
            <v>VR PARCIAL</v>
          </cell>
        </row>
        <row r="1247">
          <cell r="B1247" t="str">
            <v>Ayudante</v>
          </cell>
          <cell r="C1247">
            <v>15000</v>
          </cell>
          <cell r="D1247">
            <v>0.7</v>
          </cell>
          <cell r="E1247">
            <v>1</v>
          </cell>
          <cell r="F1247">
            <v>4.17</v>
          </cell>
          <cell r="G1247">
            <v>6115.1079136690651</v>
          </cell>
        </row>
        <row r="1248">
          <cell r="B1248" t="str">
            <v>Técnico electricista</v>
          </cell>
          <cell r="C1248">
            <v>25480.000000000004</v>
          </cell>
          <cell r="D1248">
            <v>0.7</v>
          </cell>
          <cell r="E1248">
            <v>1</v>
          </cell>
          <cell r="F1248">
            <v>4.17</v>
          </cell>
          <cell r="G1248">
            <v>10387.529976019185</v>
          </cell>
        </row>
        <row r="1249">
          <cell r="C1249">
            <v>0</v>
          </cell>
          <cell r="E1249">
            <v>0</v>
          </cell>
          <cell r="G1249">
            <v>0</v>
          </cell>
        </row>
        <row r="1250">
          <cell r="E1250" t="str">
            <v xml:space="preserve">              TOTAL MANO DE OBRA:</v>
          </cell>
          <cell r="G1250">
            <v>16503</v>
          </cell>
          <cell r="H1250">
            <v>16500</v>
          </cell>
        </row>
        <row r="1252">
          <cell r="B1252" t="str">
            <v>HERRAMIENTA Y EQUIPO</v>
          </cell>
        </row>
        <row r="1253">
          <cell r="B1253" t="str">
            <v>DESCRIPCION</v>
          </cell>
          <cell r="D1253" t="str">
            <v>TIPO</v>
          </cell>
          <cell r="E1253" t="str">
            <v>TARIFA</v>
          </cell>
          <cell r="F1253" t="str">
            <v>RENDIMIENTO</v>
          </cell>
          <cell r="G1253" t="str">
            <v>VR PARCIAL</v>
          </cell>
        </row>
        <row r="1254">
          <cell r="B1254" t="str">
            <v>Herramienta menor</v>
          </cell>
          <cell r="E1254">
            <v>16503</v>
          </cell>
          <cell r="F1254">
            <v>0.05</v>
          </cell>
          <cell r="G1254">
            <v>825.15000000000009</v>
          </cell>
        </row>
        <row r="1255">
          <cell r="D1255">
            <v>0</v>
          </cell>
          <cell r="E1255">
            <v>0</v>
          </cell>
          <cell r="G1255">
            <v>0</v>
          </cell>
        </row>
        <row r="1256">
          <cell r="D1256">
            <v>0</v>
          </cell>
          <cell r="E1256">
            <v>0</v>
          </cell>
          <cell r="F1256">
            <v>0</v>
          </cell>
          <cell r="G1256">
            <v>0</v>
          </cell>
        </row>
        <row r="1257">
          <cell r="D1257" t="str">
            <v xml:space="preserve">                      TOTAL HERRAMIENTA Y EQUIPO:</v>
          </cell>
          <cell r="G1257">
            <v>825</v>
          </cell>
        </row>
        <row r="1259">
          <cell r="B1259" t="str">
            <v>TRANSPORTE</v>
          </cell>
        </row>
        <row r="1260">
          <cell r="B1260" t="str">
            <v>MATERIAL</v>
          </cell>
          <cell r="D1260" t="str">
            <v>CANTIDAD</v>
          </cell>
          <cell r="E1260" t="str">
            <v>DISTANCIA</v>
          </cell>
          <cell r="F1260" t="str">
            <v>M3/KM</v>
          </cell>
          <cell r="G1260" t="str">
            <v>VR UNITARIO</v>
          </cell>
        </row>
        <row r="1263">
          <cell r="E1263" t="str">
            <v xml:space="preserve">                  TOTAL TRANSPORTE:</v>
          </cell>
          <cell r="G1263">
            <v>0</v>
          </cell>
        </row>
        <row r="1265">
          <cell r="E1265" t="str">
            <v>TOTAL COSTO DIRECTO:</v>
          </cell>
          <cell r="G1265">
            <v>71868</v>
          </cell>
        </row>
        <row r="1267">
          <cell r="B1267" t="str">
            <v>COSTOS INDIRECTOS</v>
          </cell>
        </row>
        <row r="1268">
          <cell r="B1268" t="str">
            <v>DESCRIPCION</v>
          </cell>
          <cell r="D1268" t="str">
            <v>PORCENTAJE</v>
          </cell>
          <cell r="F1268" t="str">
            <v>VR PARCIAL</v>
          </cell>
        </row>
        <row r="1269">
          <cell r="B1269" t="str">
            <v>ADMINISTRACION</v>
          </cell>
          <cell r="E1269">
            <v>0.12</v>
          </cell>
          <cell r="G1269">
            <v>8624.16</v>
          </cell>
        </row>
        <row r="1270">
          <cell r="B1270" t="str">
            <v>IMPREVISTOS</v>
          </cell>
          <cell r="E1270">
            <v>0.08</v>
          </cell>
          <cell r="G1270">
            <v>5749.4400000000005</v>
          </cell>
        </row>
        <row r="1271">
          <cell r="B1271" t="str">
            <v>UTILIDAD</v>
          </cell>
          <cell r="E1271">
            <v>0.05</v>
          </cell>
          <cell r="G1271">
            <v>3593.4</v>
          </cell>
        </row>
        <row r="1272">
          <cell r="F1272" t="str">
            <v>TOTAL COSTO INDIRECTO:</v>
          </cell>
          <cell r="G1272">
            <v>17967</v>
          </cell>
        </row>
        <row r="1275">
          <cell r="B1275" t="str">
            <v>PROPONENTE</v>
          </cell>
          <cell r="F1275" t="str">
            <v>ANALISIS DE PRECIO UNITARIO:</v>
          </cell>
          <cell r="G1275">
            <v>89835</v>
          </cell>
        </row>
        <row r="1278">
          <cell r="B1278" t="str">
            <v>REPUBLICA DE COLOMBIA</v>
          </cell>
        </row>
        <row r="1279">
          <cell r="B1279" t="str">
            <v>GOBERNACION DEL PUTUMAYO</v>
          </cell>
        </row>
        <row r="1280">
          <cell r="B1280" t="str">
            <v>SECRETARIA DE INFRAESTRUCTURA DEPARTAMENTAL</v>
          </cell>
        </row>
        <row r="1282">
          <cell r="B1282" t="str">
            <v>OBJETO:</v>
          </cell>
          <cell r="C1282" t="str">
            <v>CONSTRUCCION DE LA PLAZA DE MERCADO DE GANADO EN EL MUNICIPIO DE SIBUNDOY, DEPARTAMENTO DEL PUTUMAYO</v>
          </cell>
        </row>
        <row r="1283">
          <cell r="F1283" t="str">
            <v>FECHA:</v>
          </cell>
          <cell r="G1283" t="str">
            <v>NOVIEMBRE 20 / 2003</v>
          </cell>
        </row>
        <row r="1284">
          <cell r="A1284" t="str">
            <v>8,4</v>
          </cell>
          <cell r="B1284" t="str">
            <v>ITE M:</v>
          </cell>
          <cell r="C1284" t="str">
            <v>PUNTO ELECTRICO</v>
          </cell>
          <cell r="F1284" t="str">
            <v>UNIDAD:</v>
          </cell>
          <cell r="G1284" t="str">
            <v>UND</v>
          </cell>
          <cell r="H1284">
            <v>28861</v>
          </cell>
        </row>
        <row r="1285">
          <cell r="H1285">
            <v>10</v>
          </cell>
        </row>
        <row r="1286">
          <cell r="B1286" t="str">
            <v>MATERIALES</v>
          </cell>
        </row>
        <row r="1287">
          <cell r="B1287" t="str">
            <v>DESCRIPCION</v>
          </cell>
          <cell r="D1287" t="str">
            <v>UND</v>
          </cell>
          <cell r="E1287" t="str">
            <v>CANTIDAD</v>
          </cell>
          <cell r="F1287" t="str">
            <v>VR UNITARIO</v>
          </cell>
          <cell r="G1287" t="str">
            <v>VR UNITARIO</v>
          </cell>
        </row>
        <row r="1288">
          <cell r="B1288" t="str">
            <v>Aparato eléctico</v>
          </cell>
          <cell r="D1288" t="str">
            <v>Un</v>
          </cell>
          <cell r="E1288">
            <v>1.01</v>
          </cell>
          <cell r="F1288">
            <v>7070</v>
          </cell>
          <cell r="G1288">
            <v>7140.7</v>
          </cell>
        </row>
        <row r="1289">
          <cell r="B1289" t="str">
            <v>Caja galvanizada</v>
          </cell>
          <cell r="D1289" t="str">
            <v>Un</v>
          </cell>
          <cell r="E1289">
            <v>1.02</v>
          </cell>
          <cell r="F1289">
            <v>656.5</v>
          </cell>
          <cell r="G1289">
            <v>669.63</v>
          </cell>
        </row>
        <row r="1290">
          <cell r="B1290" t="str">
            <v>Tubo conduit 1/2"</v>
          </cell>
          <cell r="D1290" t="str">
            <v>Ml</v>
          </cell>
          <cell r="E1290">
            <v>3.06</v>
          </cell>
          <cell r="F1290">
            <v>1287.75</v>
          </cell>
          <cell r="G1290">
            <v>3940.5149999999999</v>
          </cell>
        </row>
        <row r="1291">
          <cell r="B1291" t="str">
            <v>Cable No 12</v>
          </cell>
          <cell r="D1291" t="str">
            <v>Ml</v>
          </cell>
          <cell r="E1291">
            <v>3.15</v>
          </cell>
          <cell r="F1291">
            <v>404</v>
          </cell>
          <cell r="G1291">
            <v>1272.5999999999999</v>
          </cell>
        </row>
        <row r="1292">
          <cell r="B1292" t="str">
            <v>Cable No 14</v>
          </cell>
          <cell r="D1292" t="str">
            <v>Ml</v>
          </cell>
          <cell r="E1292">
            <v>3.15</v>
          </cell>
          <cell r="F1292">
            <v>303</v>
          </cell>
          <cell r="G1292">
            <v>954.44999999999993</v>
          </cell>
        </row>
        <row r="1293">
          <cell r="B1293" t="str">
            <v>Plafón</v>
          </cell>
          <cell r="D1293" t="str">
            <v>Un</v>
          </cell>
          <cell r="E1293">
            <v>1.01</v>
          </cell>
          <cell r="F1293">
            <v>1212</v>
          </cell>
          <cell r="G1293">
            <v>1224.1200000000001</v>
          </cell>
        </row>
        <row r="1294">
          <cell r="D1294">
            <v>0</v>
          </cell>
          <cell r="E1294" t="str">
            <v xml:space="preserve">                 TOTAL MATERIALES:</v>
          </cell>
          <cell r="G1294">
            <v>15202</v>
          </cell>
        </row>
        <row r="1296">
          <cell r="B1296" t="str">
            <v>MANO DE OBRA</v>
          </cell>
        </row>
        <row r="1297">
          <cell r="B1297" t="str">
            <v>DESCRIPCION</v>
          </cell>
          <cell r="C1297" t="str">
            <v>JORNAL</v>
          </cell>
          <cell r="D1297" t="str">
            <v>PRESTACIONES</v>
          </cell>
          <cell r="E1297" t="str">
            <v>CANTIDAD</v>
          </cell>
          <cell r="F1297" t="str">
            <v>RENDIMIENTO</v>
          </cell>
          <cell r="G1297" t="str">
            <v>VR PARCIAL</v>
          </cell>
        </row>
        <row r="1298">
          <cell r="B1298" t="str">
            <v>Ayudante</v>
          </cell>
          <cell r="C1298">
            <v>15000</v>
          </cell>
          <cell r="D1298">
            <v>0.7</v>
          </cell>
          <cell r="E1298">
            <v>1</v>
          </cell>
          <cell r="F1298">
            <v>5.29</v>
          </cell>
          <cell r="G1298">
            <v>4820.4158790170131</v>
          </cell>
        </row>
        <row r="1299">
          <cell r="B1299" t="str">
            <v>Técnico electricista</v>
          </cell>
          <cell r="C1299">
            <v>25480.000000000004</v>
          </cell>
          <cell r="D1299">
            <v>0.7</v>
          </cell>
          <cell r="E1299">
            <v>1</v>
          </cell>
          <cell r="F1299">
            <v>5.29</v>
          </cell>
          <cell r="G1299">
            <v>8188.2797731568999</v>
          </cell>
        </row>
        <row r="1300">
          <cell r="C1300">
            <v>0</v>
          </cell>
          <cell r="E1300">
            <v>0</v>
          </cell>
          <cell r="G1300">
            <v>0</v>
          </cell>
        </row>
        <row r="1301">
          <cell r="E1301" t="str">
            <v xml:space="preserve">              TOTAL MANO DE OBRA:</v>
          </cell>
          <cell r="G1301">
            <v>13009</v>
          </cell>
          <cell r="H1301">
            <v>13000</v>
          </cell>
        </row>
        <row r="1303">
          <cell r="B1303" t="str">
            <v>HERRAMIENTA Y EQUIPO</v>
          </cell>
        </row>
        <row r="1304">
          <cell r="B1304" t="str">
            <v>DESCRIPCION</v>
          </cell>
          <cell r="D1304" t="str">
            <v>TIPO</v>
          </cell>
          <cell r="E1304" t="str">
            <v>TARIFA</v>
          </cell>
          <cell r="F1304" t="str">
            <v>RENDIMIENTO</v>
          </cell>
          <cell r="G1304" t="str">
            <v>VR PARCIAL</v>
          </cell>
        </row>
        <row r="1305">
          <cell r="B1305" t="str">
            <v>Herramienta menor</v>
          </cell>
          <cell r="E1305">
            <v>13009</v>
          </cell>
          <cell r="F1305">
            <v>0.05</v>
          </cell>
          <cell r="G1305">
            <v>650.45000000000005</v>
          </cell>
        </row>
        <row r="1306">
          <cell r="D1306">
            <v>0</v>
          </cell>
          <cell r="E1306">
            <v>0</v>
          </cell>
          <cell r="G1306">
            <v>0</v>
          </cell>
        </row>
        <row r="1307">
          <cell r="D1307">
            <v>0</v>
          </cell>
          <cell r="E1307">
            <v>0</v>
          </cell>
          <cell r="F1307">
            <v>0</v>
          </cell>
          <cell r="G1307">
            <v>0</v>
          </cell>
        </row>
        <row r="1308">
          <cell r="D1308" t="str">
            <v xml:space="preserve">                      TOTAL HERRAMIENTA Y EQUIPO:</v>
          </cell>
          <cell r="G1308">
            <v>650</v>
          </cell>
        </row>
        <row r="1310">
          <cell r="B1310" t="str">
            <v>TRANSPORTE</v>
          </cell>
        </row>
        <row r="1311">
          <cell r="B1311" t="str">
            <v>MATERIAL</v>
          </cell>
          <cell r="D1311" t="str">
            <v>CANTIDAD</v>
          </cell>
          <cell r="E1311" t="str">
            <v>DISTANCIA</v>
          </cell>
          <cell r="F1311" t="str">
            <v>M3/KM</v>
          </cell>
          <cell r="G1311" t="str">
            <v>VR UNITARIO</v>
          </cell>
        </row>
        <row r="1314">
          <cell r="E1314" t="str">
            <v xml:space="preserve">                  TOTAL TRANSPORTE:</v>
          </cell>
          <cell r="G1314">
            <v>0</v>
          </cell>
        </row>
        <row r="1316">
          <cell r="E1316" t="str">
            <v>TOTAL COSTO DIRECTO:</v>
          </cell>
          <cell r="G1316">
            <v>28861</v>
          </cell>
        </row>
        <row r="1318">
          <cell r="B1318" t="str">
            <v>COSTOS INDIRECTOS</v>
          </cell>
        </row>
        <row r="1319">
          <cell r="B1319" t="str">
            <v>DESCRIPCION</v>
          </cell>
          <cell r="D1319" t="str">
            <v>PORCENTAJE</v>
          </cell>
          <cell r="F1319" t="str">
            <v>VR PARCIAL</v>
          </cell>
        </row>
        <row r="1320">
          <cell r="B1320" t="str">
            <v>ADMINISTRACION</v>
          </cell>
          <cell r="E1320">
            <v>0.12</v>
          </cell>
          <cell r="G1320">
            <v>3463.3199999999997</v>
          </cell>
        </row>
        <row r="1321">
          <cell r="B1321" t="str">
            <v>IMPREVISTOS</v>
          </cell>
          <cell r="E1321">
            <v>0.08</v>
          </cell>
          <cell r="G1321">
            <v>2308.88</v>
          </cell>
        </row>
        <row r="1322">
          <cell r="B1322" t="str">
            <v>UTILIDAD</v>
          </cell>
          <cell r="E1322">
            <v>0.05</v>
          </cell>
          <cell r="G1322">
            <v>1443.0500000000002</v>
          </cell>
        </row>
        <row r="1323">
          <cell r="F1323" t="str">
            <v>TOTAL COSTO INDIRECTO:</v>
          </cell>
          <cell r="G1323">
            <v>7215</v>
          </cell>
        </row>
        <row r="1326">
          <cell r="B1326" t="str">
            <v>PROPONENTE</v>
          </cell>
          <cell r="F1326" t="str">
            <v>ANALISIS DE PRECIO UNITARIO:</v>
          </cell>
          <cell r="G1326">
            <v>36076</v>
          </cell>
        </row>
      </sheetData>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4"/>
      <sheetName val="PRESUP"/>
      <sheetName val="APU"/>
      <sheetName val="MATERIALES"/>
    </sheetNames>
    <sheetDataSet>
      <sheetData sheetId="0" refreshError="1"/>
      <sheetData sheetId="1" refreshError="1"/>
      <sheetData sheetId="2" refreshError="1">
        <row r="1">
          <cell r="B1" t="str">
            <v>REPUBLICA DE COLOMBIA</v>
          </cell>
        </row>
        <row r="2">
          <cell r="B2" t="str">
            <v>GOBERNACION DEL PUTUMAYO</v>
          </cell>
        </row>
        <row r="3">
          <cell r="B3" t="str">
            <v>SECRETARIA DE INFRAESTRUCTURA DEPARTAMENTAL</v>
          </cell>
        </row>
        <row r="5">
          <cell r="B5" t="str">
            <v>OBJETO:</v>
          </cell>
          <cell r="C5" t="str">
            <v>CONSTRUCCION DE LA PLAZA DE MERCADO DE GANADO EN EL MUNICIPIO DE SIBUNDOY, DEPARTAMENTO DEL PUTUMAYO</v>
          </cell>
        </row>
        <row r="6">
          <cell r="F6" t="str">
            <v>FECHA:</v>
          </cell>
          <cell r="G6" t="str">
            <v>NOVIEMBRE 20 / 2003</v>
          </cell>
        </row>
        <row r="7">
          <cell r="A7" t="str">
            <v>1,1</v>
          </cell>
          <cell r="B7" t="str">
            <v>ITE M:</v>
          </cell>
          <cell r="C7" t="str">
            <v>LOCALIZACION Y REPLANTEO</v>
          </cell>
          <cell r="F7" t="str">
            <v>UNIDAD:</v>
          </cell>
          <cell r="G7" t="str">
            <v>M2</v>
          </cell>
          <cell r="H7">
            <v>650</v>
          </cell>
        </row>
        <row r="8">
          <cell r="H8">
            <v>158.6</v>
          </cell>
        </row>
        <row r="9">
          <cell r="B9" t="str">
            <v>MATERIALES</v>
          </cell>
        </row>
        <row r="10">
          <cell r="B10" t="str">
            <v>DESCRIPCION</v>
          </cell>
          <cell r="D10" t="str">
            <v>UND</v>
          </cell>
          <cell r="E10" t="str">
            <v>CANTIDAD</v>
          </cell>
          <cell r="F10" t="str">
            <v>VR UNITARIO</v>
          </cell>
          <cell r="G10" t="str">
            <v>VR UNITARIO</v>
          </cell>
        </row>
        <row r="11">
          <cell r="B11" t="str">
            <v>Alambre negro</v>
          </cell>
          <cell r="D11" t="str">
            <v>Kg</v>
          </cell>
          <cell r="E11">
            <v>0.01</v>
          </cell>
          <cell r="F11">
            <v>1800</v>
          </cell>
          <cell r="G11">
            <v>18</v>
          </cell>
        </row>
        <row r="12">
          <cell r="B12" t="str">
            <v>Durmiente ordinario 4x.04x.04 m</v>
          </cell>
          <cell r="D12" t="str">
            <v>Un</v>
          </cell>
          <cell r="E12">
            <v>0.5</v>
          </cell>
          <cell r="F12">
            <v>404</v>
          </cell>
          <cell r="G12">
            <v>202</v>
          </cell>
        </row>
        <row r="13">
          <cell r="B13" t="str">
            <v>Puntilla c/cabeza</v>
          </cell>
          <cell r="D13" t="str">
            <v>Lb</v>
          </cell>
          <cell r="E13">
            <v>0.01</v>
          </cell>
          <cell r="F13">
            <v>980.00000000000011</v>
          </cell>
          <cell r="G13">
            <v>9.8000000000000007</v>
          </cell>
        </row>
        <row r="14">
          <cell r="D14">
            <v>9.7999954223632813</v>
          </cell>
          <cell r="E14" t="str">
            <v xml:space="preserve">                 TOTAL MATERIALES:</v>
          </cell>
          <cell r="G14">
            <v>230</v>
          </cell>
        </row>
        <row r="16">
          <cell r="B16" t="str">
            <v>MANO DE OBRA</v>
          </cell>
        </row>
        <row r="17">
          <cell r="B17" t="str">
            <v>DESCRIPCION</v>
          </cell>
          <cell r="C17" t="str">
            <v>JORNAL</v>
          </cell>
          <cell r="D17" t="str">
            <v>PRESTACIONES</v>
          </cell>
          <cell r="E17" t="str">
            <v>CANTIDAD</v>
          </cell>
          <cell r="F17" t="str">
            <v>RENDIMIENTO</v>
          </cell>
          <cell r="G17" t="str">
            <v>VR PARCIAL</v>
          </cell>
        </row>
        <row r="18">
          <cell r="B18" t="str">
            <v>Ayudante</v>
          </cell>
          <cell r="C18">
            <v>15000</v>
          </cell>
          <cell r="D18">
            <v>0.7</v>
          </cell>
          <cell r="E18">
            <v>1</v>
          </cell>
          <cell r="F18">
            <v>172.04</v>
          </cell>
          <cell r="G18">
            <v>148.22134387351778</v>
          </cell>
        </row>
        <row r="19">
          <cell r="B19" t="str">
            <v xml:space="preserve">Oficial </v>
          </cell>
          <cell r="C19">
            <v>25480.000000000004</v>
          </cell>
          <cell r="D19">
            <v>0.7</v>
          </cell>
          <cell r="E19">
            <v>1</v>
          </cell>
          <cell r="F19">
            <v>172.04</v>
          </cell>
          <cell r="G19">
            <v>251.77865612648222</v>
          </cell>
        </row>
        <row r="20">
          <cell r="C20">
            <v>0</v>
          </cell>
          <cell r="E20">
            <v>0</v>
          </cell>
          <cell r="G20">
            <v>0</v>
          </cell>
        </row>
        <row r="21">
          <cell r="E21" t="str">
            <v xml:space="preserve">              TOTAL MANO DE OBRA:</v>
          </cell>
          <cell r="G21">
            <v>400</v>
          </cell>
          <cell r="H21">
            <v>400</v>
          </cell>
        </row>
        <row r="23">
          <cell r="B23" t="str">
            <v>HERRAMIENTA Y EQUIPO</v>
          </cell>
        </row>
        <row r="24">
          <cell r="B24" t="str">
            <v>DESCRIPCION</v>
          </cell>
          <cell r="D24" t="str">
            <v>TIPO</v>
          </cell>
          <cell r="E24" t="str">
            <v>TARIFA</v>
          </cell>
          <cell r="F24" t="str">
            <v>RENDIMIENTO</v>
          </cell>
          <cell r="G24" t="str">
            <v>VR PARCIAL</v>
          </cell>
        </row>
        <row r="25">
          <cell r="B25" t="str">
            <v>Herramienta menor</v>
          </cell>
          <cell r="E25">
            <v>400</v>
          </cell>
          <cell r="F25">
            <v>0.05</v>
          </cell>
          <cell r="G25">
            <v>20</v>
          </cell>
        </row>
        <row r="26">
          <cell r="D26">
            <v>20</v>
          </cell>
          <cell r="F26">
            <v>0</v>
          </cell>
          <cell r="G26">
            <v>0</v>
          </cell>
        </row>
        <row r="27">
          <cell r="D27">
            <v>0</v>
          </cell>
          <cell r="F27">
            <v>0</v>
          </cell>
          <cell r="G27">
            <v>0</v>
          </cell>
        </row>
        <row r="28">
          <cell r="D28" t="str">
            <v xml:space="preserve">                      TOTAL HERRAMIENTA Y EQUIPO:</v>
          </cell>
          <cell r="G28">
            <v>20</v>
          </cell>
        </row>
        <row r="30">
          <cell r="B30" t="str">
            <v>TRANSPORTE</v>
          </cell>
        </row>
        <row r="31">
          <cell r="B31" t="str">
            <v>MATERIAL</v>
          </cell>
          <cell r="D31" t="str">
            <v>CANTIDAD</v>
          </cell>
          <cell r="E31" t="str">
            <v>DISTANCIA</v>
          </cell>
          <cell r="F31" t="str">
            <v>M3/KM</v>
          </cell>
          <cell r="G31" t="str">
            <v>VR UNITARIO</v>
          </cell>
        </row>
        <row r="34">
          <cell r="E34" t="str">
            <v xml:space="preserve">                  TOTAL TRANSPORTE:</v>
          </cell>
          <cell r="G34">
            <v>0</v>
          </cell>
        </row>
        <row r="36">
          <cell r="E36" t="str">
            <v>TOTAL COSTO DIRECTO:</v>
          </cell>
          <cell r="G36">
            <v>650</v>
          </cell>
        </row>
        <row r="38">
          <cell r="B38" t="str">
            <v>COSTOS INDIRECTOS</v>
          </cell>
        </row>
        <row r="39">
          <cell r="B39" t="str">
            <v>DESCRIPCION</v>
          </cell>
          <cell r="D39" t="str">
            <v>PORCENTAJE</v>
          </cell>
          <cell r="F39" t="str">
            <v>VR PARCIAL</v>
          </cell>
        </row>
        <row r="40">
          <cell r="B40" t="str">
            <v>ADMINISTRACION</v>
          </cell>
          <cell r="E40">
            <v>0.12</v>
          </cell>
          <cell r="G40">
            <v>78</v>
          </cell>
        </row>
        <row r="41">
          <cell r="B41" t="str">
            <v>IMPREVISTOS</v>
          </cell>
          <cell r="E41">
            <v>0.08</v>
          </cell>
          <cell r="G41">
            <v>52</v>
          </cell>
        </row>
        <row r="42">
          <cell r="B42" t="str">
            <v>UTILIDAD</v>
          </cell>
          <cell r="E42">
            <v>0.05</v>
          </cell>
          <cell r="G42">
            <v>32.5</v>
          </cell>
        </row>
        <row r="43">
          <cell r="F43" t="str">
            <v>TOTAL COSTO INDIRECTO:</v>
          </cell>
          <cell r="G43">
            <v>163</v>
          </cell>
        </row>
        <row r="46">
          <cell r="B46" t="str">
            <v>PROPONENTE</v>
          </cell>
          <cell r="F46" t="str">
            <v>ANALISIS DE PRECIO UNITARIO:</v>
          </cell>
          <cell r="G46">
            <v>813</v>
          </cell>
        </row>
        <row r="49">
          <cell r="B49" t="str">
            <v>REPUBLICA DE COLOMBIA</v>
          </cell>
        </row>
        <row r="50">
          <cell r="B50" t="str">
            <v>GOBERNACION DEL PUTUMAYO</v>
          </cell>
        </row>
        <row r="51">
          <cell r="B51" t="str">
            <v>SECRETARIA DE INFRAESTRUCTURA DEPARTAMENTAL</v>
          </cell>
        </row>
        <row r="53">
          <cell r="B53" t="str">
            <v>OBJETO:</v>
          </cell>
          <cell r="C53" t="str">
            <v>CONSTRUCCION DE LA PLAZA DE MERCADO DE GANADO EN EL MUNICIPIO DE SIBUNDOY, DEPARTAMENTO DEL PUTUMAYO</v>
          </cell>
        </row>
        <row r="54">
          <cell r="F54" t="str">
            <v>FECHA:</v>
          </cell>
          <cell r="G54" t="str">
            <v>NOVIEMBRE 20 / 2003</v>
          </cell>
        </row>
        <row r="55">
          <cell r="A55" t="str">
            <v>1,2</v>
          </cell>
          <cell r="B55" t="str">
            <v>ITE M:</v>
          </cell>
          <cell r="C55" t="str">
            <v>EXPLANACION Y DESCAPOTE</v>
          </cell>
          <cell r="F55" t="str">
            <v>UNIDAD:</v>
          </cell>
          <cell r="G55" t="str">
            <v>M2</v>
          </cell>
          <cell r="H55">
            <v>1313</v>
          </cell>
        </row>
        <row r="56">
          <cell r="H56">
            <v>158.6</v>
          </cell>
        </row>
        <row r="57">
          <cell r="B57" t="str">
            <v>MATERIALES</v>
          </cell>
        </row>
        <row r="58">
          <cell r="B58" t="str">
            <v>DESCRIPCION</v>
          </cell>
          <cell r="D58" t="str">
            <v>UND</v>
          </cell>
          <cell r="E58" t="str">
            <v>CANTIDAD</v>
          </cell>
          <cell r="F58" t="str">
            <v>VR UNITARIO</v>
          </cell>
          <cell r="G58" t="str">
            <v>VR UNITARIO</v>
          </cell>
        </row>
        <row r="59">
          <cell r="F59">
            <v>0</v>
          </cell>
          <cell r="G59">
            <v>0</v>
          </cell>
        </row>
        <row r="60">
          <cell r="F60">
            <v>0</v>
          </cell>
          <cell r="G60">
            <v>0</v>
          </cell>
        </row>
        <row r="61">
          <cell r="F61">
            <v>0</v>
          </cell>
          <cell r="G61">
            <v>0</v>
          </cell>
        </row>
        <row r="62">
          <cell r="D62">
            <v>0</v>
          </cell>
          <cell r="E62" t="str">
            <v xml:space="preserve">                 TOTAL MATERIALES:</v>
          </cell>
          <cell r="G62">
            <v>0</v>
          </cell>
        </row>
        <row r="64">
          <cell r="B64" t="str">
            <v>MANO DE OBRA</v>
          </cell>
        </row>
        <row r="65">
          <cell r="B65" t="str">
            <v>DESCRIPCION</v>
          </cell>
          <cell r="C65" t="str">
            <v>JORNAL</v>
          </cell>
          <cell r="D65" t="str">
            <v>PRESTACIONES</v>
          </cell>
          <cell r="E65" t="str">
            <v>CANTIDAD</v>
          </cell>
          <cell r="F65" t="str">
            <v>RENDIMIENTO</v>
          </cell>
          <cell r="G65" t="str">
            <v>VR PARCIAL</v>
          </cell>
        </row>
        <row r="66">
          <cell r="B66" t="str">
            <v>Ayudante</v>
          </cell>
          <cell r="C66">
            <v>15000</v>
          </cell>
          <cell r="D66">
            <v>0.7</v>
          </cell>
          <cell r="E66">
            <v>1</v>
          </cell>
          <cell r="F66">
            <v>55.05</v>
          </cell>
          <cell r="G66">
            <v>463.21525885558583</v>
          </cell>
        </row>
        <row r="67">
          <cell r="B67" t="str">
            <v xml:space="preserve">Oficial </v>
          </cell>
          <cell r="C67">
            <v>25480.000000000004</v>
          </cell>
          <cell r="D67">
            <v>0.7</v>
          </cell>
          <cell r="E67">
            <v>1</v>
          </cell>
          <cell r="F67">
            <v>55.05</v>
          </cell>
          <cell r="G67">
            <v>786.84831970935522</v>
          </cell>
        </row>
        <row r="68">
          <cell r="C68">
            <v>0</v>
          </cell>
          <cell r="E68">
            <v>0</v>
          </cell>
          <cell r="G68">
            <v>0</v>
          </cell>
        </row>
        <row r="69">
          <cell r="E69" t="str">
            <v xml:space="preserve">              TOTAL MANO DE OBRA:</v>
          </cell>
          <cell r="G69">
            <v>1250</v>
          </cell>
          <cell r="H69">
            <v>1250</v>
          </cell>
        </row>
        <row r="71">
          <cell r="B71" t="str">
            <v>HERRAMIENTA Y EQUIPO</v>
          </cell>
        </row>
        <row r="72">
          <cell r="B72" t="str">
            <v>DESCRIPCION</v>
          </cell>
          <cell r="D72" t="str">
            <v>TIPO</v>
          </cell>
          <cell r="E72" t="str">
            <v>TARIFA</v>
          </cell>
          <cell r="F72" t="str">
            <v>RENDIMIENTO</v>
          </cell>
          <cell r="G72" t="str">
            <v>VR PARCIAL</v>
          </cell>
        </row>
        <row r="73">
          <cell r="B73" t="str">
            <v>Herramienta menor</v>
          </cell>
          <cell r="E73">
            <v>1250</v>
          </cell>
          <cell r="F73">
            <v>0.05</v>
          </cell>
          <cell r="G73">
            <v>62.5</v>
          </cell>
        </row>
        <row r="74">
          <cell r="D74">
            <v>62.5</v>
          </cell>
          <cell r="F74">
            <v>0</v>
          </cell>
          <cell r="G74">
            <v>0</v>
          </cell>
        </row>
        <row r="75">
          <cell r="D75">
            <v>0</v>
          </cell>
          <cell r="F75">
            <v>0</v>
          </cell>
          <cell r="G75">
            <v>0</v>
          </cell>
        </row>
        <row r="76">
          <cell r="D76" t="str">
            <v xml:space="preserve">                      TOTAL HERRAMIENTA Y EQUIPO:</v>
          </cell>
          <cell r="G76">
            <v>63</v>
          </cell>
        </row>
        <row r="78">
          <cell r="B78" t="str">
            <v>TRANSPORTE</v>
          </cell>
        </row>
        <row r="79">
          <cell r="B79" t="str">
            <v>MATERIAL</v>
          </cell>
          <cell r="D79" t="str">
            <v>CANTIDAD</v>
          </cell>
          <cell r="E79" t="str">
            <v>DISTANCIA</v>
          </cell>
          <cell r="F79" t="str">
            <v>M3/KM</v>
          </cell>
          <cell r="G79" t="str">
            <v>VR UNITARIO</v>
          </cell>
        </row>
        <row r="82">
          <cell r="E82" t="str">
            <v xml:space="preserve">                  TOTAL TRANSPORTE:</v>
          </cell>
          <cell r="G82">
            <v>0</v>
          </cell>
        </row>
        <row r="84">
          <cell r="E84" t="str">
            <v>TOTAL COSTO DIRECTO:</v>
          </cell>
          <cell r="G84">
            <v>1313</v>
          </cell>
        </row>
        <row r="86">
          <cell r="B86" t="str">
            <v>COSTOS INDIRECTOS</v>
          </cell>
        </row>
        <row r="87">
          <cell r="B87" t="str">
            <v>DESCRIPCION</v>
          </cell>
          <cell r="D87" t="str">
            <v>PORCENTAJE</v>
          </cell>
          <cell r="F87" t="str">
            <v>VR PARCIAL</v>
          </cell>
        </row>
        <row r="88">
          <cell r="B88" t="str">
            <v>ADMINISTRACION</v>
          </cell>
          <cell r="E88">
            <v>0.12</v>
          </cell>
          <cell r="G88">
            <v>157.56</v>
          </cell>
        </row>
        <row r="89">
          <cell r="B89" t="str">
            <v>IMPREVISTOS</v>
          </cell>
          <cell r="E89">
            <v>0.08</v>
          </cell>
          <cell r="G89">
            <v>105.04</v>
          </cell>
        </row>
        <row r="90">
          <cell r="B90" t="str">
            <v>UTILIDAD</v>
          </cell>
          <cell r="E90">
            <v>0.05</v>
          </cell>
          <cell r="G90">
            <v>65.650000000000006</v>
          </cell>
        </row>
        <row r="91">
          <cell r="F91" t="str">
            <v>TOTAL COSTO INDIRECTO:</v>
          </cell>
          <cell r="G91">
            <v>328</v>
          </cell>
        </row>
        <row r="94">
          <cell r="B94" t="str">
            <v>PROPONENTE</v>
          </cell>
          <cell r="F94" t="str">
            <v>ANALISIS DE PRECIO UNITARIO:</v>
          </cell>
          <cell r="G94">
            <v>1641</v>
          </cell>
        </row>
        <row r="97">
          <cell r="B97" t="str">
            <v>REPUBLICA DE COLOMBIA</v>
          </cell>
        </row>
        <row r="98">
          <cell r="B98" t="str">
            <v>GOBERNACION DEL PUTUMAYO</v>
          </cell>
        </row>
        <row r="99">
          <cell r="B99" t="str">
            <v>SECRETARIA DE INFRAESTRUCTURA DEPARTAMENTAL</v>
          </cell>
        </row>
        <row r="101">
          <cell r="B101" t="str">
            <v>OBJETO:</v>
          </cell>
          <cell r="C101" t="str">
            <v>CONSTRUCCION DE LA PLAZA DE MERCADO DE GANADO EN EL MUNICIPIO DE SIBUNDOY, DEPARTAMENTO DEL PUTUMAYO</v>
          </cell>
        </row>
        <row r="102">
          <cell r="F102" t="str">
            <v>FECHA:</v>
          </cell>
          <cell r="G102" t="str">
            <v>NOVIEMBRE 20 / 2003</v>
          </cell>
        </row>
        <row r="103">
          <cell r="A103" t="str">
            <v>1,3</v>
          </cell>
          <cell r="B103" t="str">
            <v>ITE M:</v>
          </cell>
          <cell r="C103" t="str">
            <v>DESALOJO DE SOBRANTES</v>
          </cell>
          <cell r="F103" t="str">
            <v>UNIDAD:</v>
          </cell>
          <cell r="G103" t="str">
            <v>M3</v>
          </cell>
          <cell r="H103">
            <v>1554</v>
          </cell>
        </row>
        <row r="104">
          <cell r="H104">
            <v>12.69</v>
          </cell>
        </row>
        <row r="105">
          <cell r="B105" t="str">
            <v>MATERIALES</v>
          </cell>
        </row>
        <row r="106">
          <cell r="B106" t="str">
            <v>DESCRIPCION</v>
          </cell>
          <cell r="D106" t="str">
            <v>UND</v>
          </cell>
          <cell r="E106" t="str">
            <v>CANTIDAD</v>
          </cell>
          <cell r="F106" t="str">
            <v>VR UNITARIO</v>
          </cell>
          <cell r="G106" t="str">
            <v>VR UNITARIO</v>
          </cell>
        </row>
        <row r="107">
          <cell r="F107">
            <v>0</v>
          </cell>
          <cell r="G107">
            <v>0</v>
          </cell>
        </row>
        <row r="108">
          <cell r="F108">
            <v>0</v>
          </cell>
          <cell r="G108">
            <v>0</v>
          </cell>
        </row>
        <row r="109">
          <cell r="F109">
            <v>0</v>
          </cell>
          <cell r="G109">
            <v>0</v>
          </cell>
        </row>
        <row r="110">
          <cell r="D110">
            <v>0</v>
          </cell>
          <cell r="E110" t="str">
            <v xml:space="preserve">                 TOTAL MATERIALES:</v>
          </cell>
          <cell r="G110">
            <v>0</v>
          </cell>
        </row>
        <row r="112">
          <cell r="B112" t="str">
            <v>MANO DE OBRA</v>
          </cell>
        </row>
        <row r="113">
          <cell r="B113" t="str">
            <v>DESCRIPCION</v>
          </cell>
          <cell r="C113" t="str">
            <v>JORNAL</v>
          </cell>
          <cell r="D113" t="str">
            <v>PRESTACIONES</v>
          </cell>
          <cell r="E113" t="str">
            <v>CANTIDAD</v>
          </cell>
          <cell r="F113" t="str">
            <v>RENDIMIENTO</v>
          </cell>
          <cell r="G113" t="str">
            <v>VR PARCIAL</v>
          </cell>
        </row>
        <row r="114">
          <cell r="B114" t="str">
            <v>Ayudante</v>
          </cell>
          <cell r="C114">
            <v>15000</v>
          </cell>
          <cell r="D114">
            <v>0.7</v>
          </cell>
          <cell r="E114">
            <v>1</v>
          </cell>
          <cell r="F114">
            <v>17.23</v>
          </cell>
          <cell r="G114">
            <v>1479.9767846778873</v>
          </cell>
        </row>
        <row r="115">
          <cell r="C115">
            <v>0</v>
          </cell>
          <cell r="G115">
            <v>0</v>
          </cell>
        </row>
        <row r="116">
          <cell r="C116">
            <v>0</v>
          </cell>
          <cell r="E116">
            <v>0</v>
          </cell>
          <cell r="G116">
            <v>0</v>
          </cell>
        </row>
        <row r="117">
          <cell r="E117" t="str">
            <v xml:space="preserve">              TOTAL MANO DE OBRA:</v>
          </cell>
          <cell r="G117">
            <v>1480</v>
          </cell>
          <cell r="H117">
            <v>1480</v>
          </cell>
        </row>
        <row r="119">
          <cell r="B119" t="str">
            <v>HERRAMIENTA Y EQUIPO</v>
          </cell>
        </row>
        <row r="120">
          <cell r="B120" t="str">
            <v>DESCRIPCION</v>
          </cell>
          <cell r="D120" t="str">
            <v>TIPO</v>
          </cell>
          <cell r="E120" t="str">
            <v>TARIFA</v>
          </cell>
          <cell r="F120" t="str">
            <v>RENDIMIENTO</v>
          </cell>
          <cell r="G120" t="str">
            <v>VR PARCIAL</v>
          </cell>
        </row>
        <row r="121">
          <cell r="B121" t="str">
            <v>Herramienta menor</v>
          </cell>
          <cell r="E121">
            <v>1480</v>
          </cell>
          <cell r="F121">
            <v>0.05</v>
          </cell>
          <cell r="G121">
            <v>74</v>
          </cell>
        </row>
        <row r="122">
          <cell r="D122">
            <v>74</v>
          </cell>
          <cell r="F122">
            <v>0</v>
          </cell>
          <cell r="G122">
            <v>0</v>
          </cell>
        </row>
        <row r="123">
          <cell r="D123">
            <v>0</v>
          </cell>
          <cell r="F123">
            <v>0</v>
          </cell>
          <cell r="G123">
            <v>0</v>
          </cell>
        </row>
        <row r="124">
          <cell r="D124" t="str">
            <v xml:space="preserve">                      TOTAL HERRAMIENTA Y EQUIPO:</v>
          </cell>
          <cell r="G124">
            <v>74</v>
          </cell>
        </row>
        <row r="126">
          <cell r="B126" t="str">
            <v>TRANSPORTE</v>
          </cell>
        </row>
        <row r="127">
          <cell r="B127" t="str">
            <v>MATERIAL</v>
          </cell>
          <cell r="D127" t="str">
            <v>CANTIDAD</v>
          </cell>
          <cell r="E127" t="str">
            <v>DISTANCIA</v>
          </cell>
          <cell r="F127" t="str">
            <v>M3/KM</v>
          </cell>
          <cell r="G127" t="str">
            <v>VR UNITARIO</v>
          </cell>
        </row>
        <row r="130">
          <cell r="E130" t="str">
            <v xml:space="preserve">                  TOTAL TRANSPORTE:</v>
          </cell>
          <cell r="G130">
            <v>0</v>
          </cell>
        </row>
        <row r="132">
          <cell r="E132" t="str">
            <v>TOTAL COSTO DIRECTO:</v>
          </cell>
          <cell r="G132">
            <v>1554</v>
          </cell>
        </row>
        <row r="134">
          <cell r="B134" t="str">
            <v>COSTOS INDIRECTOS</v>
          </cell>
        </row>
        <row r="135">
          <cell r="B135" t="str">
            <v>DESCRIPCION</v>
          </cell>
          <cell r="D135" t="str">
            <v>PORCENTAJE</v>
          </cell>
          <cell r="F135" t="str">
            <v>VR PARCIAL</v>
          </cell>
        </row>
        <row r="136">
          <cell r="B136" t="str">
            <v>ADMINISTRACION</v>
          </cell>
          <cell r="E136">
            <v>0.12</v>
          </cell>
          <cell r="G136">
            <v>186.48</v>
          </cell>
        </row>
        <row r="137">
          <cell r="B137" t="str">
            <v>IMPREVISTOS</v>
          </cell>
          <cell r="E137">
            <v>0.08</v>
          </cell>
          <cell r="G137">
            <v>124.32000000000001</v>
          </cell>
        </row>
        <row r="138">
          <cell r="B138" t="str">
            <v>UTILIDAD</v>
          </cell>
          <cell r="E138">
            <v>0.05</v>
          </cell>
          <cell r="G138">
            <v>77.7</v>
          </cell>
        </row>
        <row r="139">
          <cell r="F139" t="str">
            <v>TOTAL COSTO INDIRECTO:</v>
          </cell>
          <cell r="G139">
            <v>389</v>
          </cell>
        </row>
        <row r="142">
          <cell r="B142" t="str">
            <v>PROPONENTE</v>
          </cell>
          <cell r="F142" t="str">
            <v>ANALISIS DE PRECIO UNITARIO:</v>
          </cell>
          <cell r="G142">
            <v>1943</v>
          </cell>
        </row>
        <row r="145">
          <cell r="B145" t="str">
            <v>REPUBLICA DE COLOMBIA</v>
          </cell>
        </row>
        <row r="146">
          <cell r="B146" t="str">
            <v>GOBERNACION DEL PUTUMAYO</v>
          </cell>
        </row>
        <row r="147">
          <cell r="B147" t="str">
            <v>SECRETARIA DE INFRAESTRUCTURA DEPARTAMENTAL</v>
          </cell>
        </row>
        <row r="149">
          <cell r="B149" t="str">
            <v>OBJETO:</v>
          </cell>
          <cell r="C149" t="str">
            <v>CONSTRUCCION DE LA PLAZA DE MERCADO DE GANADO EN EL MUNICIPIO DE SIBUNDOY, DEPARTAMENTO DEL PUTUMAYO</v>
          </cell>
        </row>
        <row r="150">
          <cell r="F150" t="str">
            <v>FECHA:</v>
          </cell>
          <cell r="G150" t="str">
            <v>NOVIEMBRE 20 / 2003</v>
          </cell>
        </row>
        <row r="151">
          <cell r="A151" t="str">
            <v>1,4</v>
          </cell>
          <cell r="B151" t="str">
            <v>ITE M:</v>
          </cell>
          <cell r="C151" t="str">
            <v>EXCAVACION EN TIERRA</v>
          </cell>
          <cell r="F151" t="str">
            <v>UNIDAD:</v>
          </cell>
          <cell r="G151" t="str">
            <v>M3</v>
          </cell>
          <cell r="H151">
            <v>5774</v>
          </cell>
        </row>
        <row r="152">
          <cell r="H152">
            <v>9.01</v>
          </cell>
        </row>
        <row r="153">
          <cell r="B153" t="str">
            <v>MATERIALES</v>
          </cell>
        </row>
        <row r="154">
          <cell r="B154" t="str">
            <v>DESCRIPCION</v>
          </cell>
          <cell r="D154" t="str">
            <v>UND</v>
          </cell>
          <cell r="E154" t="str">
            <v>CANTIDAD</v>
          </cell>
          <cell r="F154" t="str">
            <v>VR UNITARIO</v>
          </cell>
          <cell r="G154" t="str">
            <v>VR UNITARIO</v>
          </cell>
        </row>
        <row r="155">
          <cell r="F155">
            <v>0</v>
          </cell>
          <cell r="G155">
            <v>0</v>
          </cell>
        </row>
        <row r="156">
          <cell r="F156">
            <v>0</v>
          </cell>
          <cell r="G156">
            <v>0</v>
          </cell>
        </row>
        <row r="157">
          <cell r="F157">
            <v>0</v>
          </cell>
          <cell r="G157">
            <v>0</v>
          </cell>
        </row>
        <row r="158">
          <cell r="D158">
            <v>0</v>
          </cell>
          <cell r="E158" t="str">
            <v xml:space="preserve">                 TOTAL MATERIALES:</v>
          </cell>
          <cell r="G158">
            <v>0</v>
          </cell>
        </row>
        <row r="160">
          <cell r="B160" t="str">
            <v>MANO DE OBRA</v>
          </cell>
        </row>
        <row r="161">
          <cell r="B161" t="str">
            <v>DESCRIPCION</v>
          </cell>
          <cell r="C161" t="str">
            <v>JORNAL</v>
          </cell>
          <cell r="D161" t="str">
            <v>PRESTACIONES</v>
          </cell>
          <cell r="E161" t="str">
            <v>CANTIDAD</v>
          </cell>
          <cell r="F161" t="str">
            <v>RENDIMIENTO</v>
          </cell>
          <cell r="G161" t="str">
            <v>VR PARCIAL</v>
          </cell>
        </row>
        <row r="162">
          <cell r="B162" t="str">
            <v>Ayudante</v>
          </cell>
          <cell r="C162">
            <v>15000</v>
          </cell>
          <cell r="D162">
            <v>0.7</v>
          </cell>
          <cell r="E162">
            <v>2</v>
          </cell>
          <cell r="F162">
            <v>17.149999999999999</v>
          </cell>
          <cell r="G162">
            <v>2973.7609329446068</v>
          </cell>
        </row>
        <row r="163">
          <cell r="B163" t="str">
            <v xml:space="preserve">Oficial </v>
          </cell>
          <cell r="C163">
            <v>25480.000000000004</v>
          </cell>
          <cell r="D163">
            <v>0.7</v>
          </cell>
          <cell r="E163">
            <v>1</v>
          </cell>
          <cell r="F163">
            <v>17.149999999999999</v>
          </cell>
          <cell r="G163">
            <v>2525.7142857142858</v>
          </cell>
        </row>
        <row r="164">
          <cell r="C164">
            <v>0</v>
          </cell>
          <cell r="E164">
            <v>0</v>
          </cell>
          <cell r="G164">
            <v>0</v>
          </cell>
        </row>
        <row r="165">
          <cell r="E165" t="str">
            <v xml:space="preserve">              TOTAL MANO DE OBRA:</v>
          </cell>
          <cell r="G165">
            <v>5499</v>
          </cell>
          <cell r="H165">
            <v>5500</v>
          </cell>
        </row>
        <row r="167">
          <cell r="B167" t="str">
            <v>HERRAMIENTA Y EQUIPO</v>
          </cell>
        </row>
        <row r="168">
          <cell r="B168" t="str">
            <v>DESCRIPCION</v>
          </cell>
          <cell r="D168" t="str">
            <v>TIPO</v>
          </cell>
          <cell r="E168" t="str">
            <v>TARIFA</v>
          </cell>
          <cell r="F168" t="str">
            <v>RENDIMIENTO</v>
          </cell>
          <cell r="G168" t="str">
            <v>VR PARCIAL</v>
          </cell>
        </row>
        <row r="169">
          <cell r="B169" t="str">
            <v>Herramienta menor</v>
          </cell>
          <cell r="E169">
            <v>5499</v>
          </cell>
          <cell r="F169">
            <v>0.05</v>
          </cell>
          <cell r="G169">
            <v>274.95</v>
          </cell>
        </row>
        <row r="170">
          <cell r="D170">
            <v>274.949951171875</v>
          </cell>
          <cell r="F170">
            <v>0</v>
          </cell>
          <cell r="G170">
            <v>0</v>
          </cell>
        </row>
        <row r="171">
          <cell r="D171">
            <v>0</v>
          </cell>
          <cell r="F171">
            <v>0</v>
          </cell>
          <cell r="G171">
            <v>0</v>
          </cell>
        </row>
        <row r="172">
          <cell r="D172" t="str">
            <v xml:space="preserve">                      TOTAL HERRAMIENTA Y EQUIPO:</v>
          </cell>
          <cell r="G172">
            <v>275</v>
          </cell>
        </row>
        <row r="174">
          <cell r="B174" t="str">
            <v>TRANSPORTE</v>
          </cell>
        </row>
        <row r="175">
          <cell r="B175" t="str">
            <v>MATERIAL</v>
          </cell>
          <cell r="D175" t="str">
            <v>CANTIDAD</v>
          </cell>
          <cell r="E175" t="str">
            <v>DISTANCIA</v>
          </cell>
          <cell r="F175" t="str">
            <v>M3/KM</v>
          </cell>
          <cell r="G175" t="str">
            <v>VR UNITARIO</v>
          </cell>
        </row>
        <row r="178">
          <cell r="E178" t="str">
            <v xml:space="preserve">                  TOTAL TRANSPORTE:</v>
          </cell>
          <cell r="G178">
            <v>0</v>
          </cell>
        </row>
        <row r="180">
          <cell r="E180" t="str">
            <v>TOTAL COSTO DIRECTO:</v>
          </cell>
          <cell r="G180">
            <v>5774</v>
          </cell>
        </row>
        <row r="182">
          <cell r="B182" t="str">
            <v>COSTOS INDIRECTOS</v>
          </cell>
        </row>
        <row r="183">
          <cell r="B183" t="str">
            <v>DESCRIPCION</v>
          </cell>
          <cell r="D183" t="str">
            <v>PORCENTAJE</v>
          </cell>
          <cell r="F183" t="str">
            <v>VR PARCIAL</v>
          </cell>
        </row>
        <row r="184">
          <cell r="B184" t="str">
            <v>ADMINISTRACION</v>
          </cell>
          <cell r="E184">
            <v>0.12</v>
          </cell>
          <cell r="G184">
            <v>692.88</v>
          </cell>
        </row>
        <row r="185">
          <cell r="B185" t="str">
            <v>IMPREVISTOS</v>
          </cell>
          <cell r="E185">
            <v>0.08</v>
          </cell>
          <cell r="G185">
            <v>461.92</v>
          </cell>
        </row>
        <row r="186">
          <cell r="B186" t="str">
            <v>UTILIDAD</v>
          </cell>
          <cell r="E186">
            <v>0.05</v>
          </cell>
          <cell r="G186">
            <v>288.7</v>
          </cell>
        </row>
        <row r="187">
          <cell r="F187" t="str">
            <v>TOTAL COSTO INDIRECTO:</v>
          </cell>
          <cell r="G187">
            <v>1444</v>
          </cell>
        </row>
        <row r="190">
          <cell r="B190" t="str">
            <v>PROPONENTE</v>
          </cell>
          <cell r="F190" t="str">
            <v>ANALISIS DE PRECIO UNITARIO:</v>
          </cell>
          <cell r="G190">
            <v>7218</v>
          </cell>
        </row>
        <row r="193">
          <cell r="B193" t="str">
            <v>REPUBLICA DE COLOMBIA</v>
          </cell>
        </row>
        <row r="194">
          <cell r="B194" t="str">
            <v>GOBERNACION DEL PUTUMAYO</v>
          </cell>
        </row>
        <row r="195">
          <cell r="B195" t="str">
            <v>SECRETARIA DE INFRAESTRUCTURA DEPARTAMENTAL</v>
          </cell>
        </row>
        <row r="197">
          <cell r="B197" t="str">
            <v>OBJETO:</v>
          </cell>
          <cell r="C197" t="str">
            <v>CONSTRUCCION DE LA PLAZA DE MERCADO DE GANADO EN EL MUNICIPIO DE SIBUNDOY, DEPARTAMENTO DEL PUTUMAYO</v>
          </cell>
        </row>
        <row r="198">
          <cell r="F198" t="str">
            <v>FECHA:</v>
          </cell>
          <cell r="G198" t="str">
            <v>NOVIEMBRE 20 / 2003</v>
          </cell>
        </row>
        <row r="199">
          <cell r="A199" t="str">
            <v>1,5</v>
          </cell>
          <cell r="B199" t="str">
            <v>ITE M:</v>
          </cell>
          <cell r="C199" t="str">
            <v>RELLENO CON MATERIAL SOBRANTE</v>
          </cell>
          <cell r="F199" t="str">
            <v>UNIDAD:</v>
          </cell>
          <cell r="G199" t="str">
            <v>M3</v>
          </cell>
          <cell r="H199">
            <v>8619</v>
          </cell>
        </row>
        <row r="200">
          <cell r="H200">
            <v>8.56</v>
          </cell>
        </row>
        <row r="201">
          <cell r="B201" t="str">
            <v>MATERIALES</v>
          </cell>
        </row>
        <row r="202">
          <cell r="B202" t="str">
            <v>DESCRIPCION</v>
          </cell>
          <cell r="D202" t="str">
            <v>UND</v>
          </cell>
          <cell r="E202" t="str">
            <v>CANTIDAD</v>
          </cell>
          <cell r="F202" t="str">
            <v>VR UNITARIO</v>
          </cell>
          <cell r="G202" t="str">
            <v>VR UNITARIO</v>
          </cell>
        </row>
        <row r="203">
          <cell r="D203">
            <v>8.55999755859375</v>
          </cell>
          <cell r="F203">
            <v>0</v>
          </cell>
          <cell r="G203">
            <v>0</v>
          </cell>
        </row>
        <row r="204">
          <cell r="D204">
            <v>0</v>
          </cell>
          <cell r="F204">
            <v>0</v>
          </cell>
          <cell r="G204">
            <v>0</v>
          </cell>
        </row>
        <row r="205">
          <cell r="D205">
            <v>0</v>
          </cell>
          <cell r="F205">
            <v>0</v>
          </cell>
          <cell r="G205">
            <v>0</v>
          </cell>
        </row>
        <row r="206">
          <cell r="D206">
            <v>0</v>
          </cell>
          <cell r="E206" t="str">
            <v xml:space="preserve">                 TOTAL MATERIALES:</v>
          </cell>
          <cell r="G206">
            <v>0</v>
          </cell>
        </row>
        <row r="208">
          <cell r="B208" t="str">
            <v>MANO DE OBRA</v>
          </cell>
        </row>
        <row r="209">
          <cell r="B209" t="str">
            <v>DESCRIPCION</v>
          </cell>
          <cell r="C209" t="str">
            <v>JORNAL</v>
          </cell>
          <cell r="D209" t="str">
            <v>PRESTACIONES</v>
          </cell>
          <cell r="E209" t="str">
            <v>CANTIDAD</v>
          </cell>
          <cell r="F209" t="str">
            <v>RENDIMIENTO</v>
          </cell>
          <cell r="G209" t="str">
            <v>VR PARCIAL</v>
          </cell>
        </row>
        <row r="210">
          <cell r="B210" t="str">
            <v>Ayudante</v>
          </cell>
          <cell r="C210">
            <v>15000</v>
          </cell>
          <cell r="D210">
            <v>0.7</v>
          </cell>
          <cell r="E210">
            <v>1</v>
          </cell>
          <cell r="F210">
            <v>8.82</v>
          </cell>
          <cell r="G210">
            <v>2891.1564625850338</v>
          </cell>
        </row>
        <row r="211">
          <cell r="B211" t="str">
            <v xml:space="preserve">Oficial </v>
          </cell>
          <cell r="C211">
            <v>25480.000000000004</v>
          </cell>
          <cell r="D211">
            <v>0.7</v>
          </cell>
          <cell r="E211">
            <v>1</v>
          </cell>
          <cell r="F211">
            <v>8.82</v>
          </cell>
          <cell r="G211">
            <v>4911.1111111111113</v>
          </cell>
        </row>
        <row r="212">
          <cell r="C212">
            <v>0</v>
          </cell>
          <cell r="E212">
            <v>0</v>
          </cell>
          <cell r="G212">
            <v>0</v>
          </cell>
        </row>
        <row r="213">
          <cell r="E213" t="str">
            <v xml:space="preserve">              TOTAL MANO DE OBRA:</v>
          </cell>
          <cell r="G213">
            <v>7802</v>
          </cell>
          <cell r="H213">
            <v>7800</v>
          </cell>
        </row>
        <row r="215">
          <cell r="B215" t="str">
            <v>HERRAMIENTA Y EQUIPO</v>
          </cell>
        </row>
        <row r="216">
          <cell r="B216" t="str">
            <v>DESCRIPCION</v>
          </cell>
          <cell r="D216" t="str">
            <v>TIPO</v>
          </cell>
          <cell r="E216" t="str">
            <v>TARIFA</v>
          </cell>
          <cell r="F216" t="str">
            <v>RENDIMIENTO</v>
          </cell>
          <cell r="G216" t="str">
            <v>VR PARCIAL</v>
          </cell>
        </row>
        <row r="217">
          <cell r="B217" t="str">
            <v>Herramienta menor</v>
          </cell>
          <cell r="E217">
            <v>7802</v>
          </cell>
          <cell r="F217">
            <v>0.05</v>
          </cell>
          <cell r="G217">
            <v>390.1</v>
          </cell>
        </row>
        <row r="218">
          <cell r="B218" t="str">
            <v>Vibrocompactador</v>
          </cell>
          <cell r="D218" t="str">
            <v>HR</v>
          </cell>
          <cell r="E218">
            <v>5555</v>
          </cell>
          <cell r="F218">
            <v>13</v>
          </cell>
          <cell r="G218">
            <v>427.30769230769232</v>
          </cell>
        </row>
        <row r="219">
          <cell r="D219">
            <v>427.3076171875</v>
          </cell>
          <cell r="E219">
            <v>0</v>
          </cell>
          <cell r="F219">
            <v>0</v>
          </cell>
          <cell r="G219">
            <v>0</v>
          </cell>
        </row>
        <row r="220">
          <cell r="D220" t="str">
            <v xml:space="preserve">                      TOTAL HERRAMIENTA Y EQUIPO:</v>
          </cell>
          <cell r="G220">
            <v>817</v>
          </cell>
        </row>
        <row r="222">
          <cell r="B222" t="str">
            <v>TRANSPORTE</v>
          </cell>
        </row>
        <row r="223">
          <cell r="B223" t="str">
            <v>MATERIAL</v>
          </cell>
          <cell r="D223" t="str">
            <v>CANTIDAD</v>
          </cell>
          <cell r="E223" t="str">
            <v>DISTANCIA</v>
          </cell>
          <cell r="F223" t="str">
            <v>M3/KM</v>
          </cell>
          <cell r="G223" t="str">
            <v>VR UNITARIO</v>
          </cell>
        </row>
        <row r="226">
          <cell r="E226" t="str">
            <v xml:space="preserve">                  TOTAL TRANSPORTE:</v>
          </cell>
          <cell r="G226">
            <v>0</v>
          </cell>
        </row>
        <row r="228">
          <cell r="E228" t="str">
            <v>TOTAL COSTO DIRECTO:</v>
          </cell>
          <cell r="G228">
            <v>8619</v>
          </cell>
        </row>
        <row r="230">
          <cell r="B230" t="str">
            <v>COSTOS INDIRECTOS</v>
          </cell>
        </row>
        <row r="231">
          <cell r="B231" t="str">
            <v>DESCRIPCION</v>
          </cell>
          <cell r="D231" t="str">
            <v>PORCENTAJE</v>
          </cell>
          <cell r="F231" t="str">
            <v>VR PARCIAL</v>
          </cell>
        </row>
        <row r="232">
          <cell r="B232" t="str">
            <v>ADMINISTRACION</v>
          </cell>
          <cell r="E232">
            <v>0.12</v>
          </cell>
          <cell r="G232">
            <v>1034.28</v>
          </cell>
        </row>
        <row r="233">
          <cell r="B233" t="str">
            <v>IMPREVISTOS</v>
          </cell>
          <cell r="E233">
            <v>0.08</v>
          </cell>
          <cell r="G233">
            <v>689.52</v>
          </cell>
        </row>
        <row r="234">
          <cell r="B234" t="str">
            <v>UTILIDAD</v>
          </cell>
          <cell r="E234">
            <v>0.05</v>
          </cell>
          <cell r="G234">
            <v>430.95000000000005</v>
          </cell>
        </row>
        <row r="235">
          <cell r="F235" t="str">
            <v>TOTAL COSTO INDIRECTO:</v>
          </cell>
          <cell r="G235">
            <v>2155</v>
          </cell>
        </row>
        <row r="238">
          <cell r="B238" t="str">
            <v>PROPONENTE</v>
          </cell>
          <cell r="F238" t="str">
            <v>ANALISIS DE PRECIO UNITARIO:</v>
          </cell>
          <cell r="G238">
            <v>10774</v>
          </cell>
        </row>
        <row r="241">
          <cell r="B241" t="str">
            <v>REPUBLICA DE COLOMBIA</v>
          </cell>
        </row>
        <row r="242">
          <cell r="B242" t="str">
            <v>GOBERNACION DEL PUTUMAYO</v>
          </cell>
        </row>
        <row r="243">
          <cell r="B243" t="str">
            <v>SECRETARIA DE INFRAESTRUCTURA DEPARTAMENTAL</v>
          </cell>
        </row>
        <row r="245">
          <cell r="B245" t="str">
            <v>OBJETO:</v>
          </cell>
          <cell r="C245" t="str">
            <v>CONSTRUCCION DE LA PLAZA DE MERCADO DE GANADO EN EL MUNICIPIO DE SIBUNDOY, DEPARTAMENTO DEL PUTUMAYO</v>
          </cell>
        </row>
        <row r="246">
          <cell r="F246" t="str">
            <v>FECHA:</v>
          </cell>
          <cell r="G246" t="str">
            <v>NOVIEMBRE 20 / 2003</v>
          </cell>
        </row>
        <row r="247">
          <cell r="A247" t="str">
            <v>2,1</v>
          </cell>
          <cell r="B247" t="str">
            <v>ITE M:</v>
          </cell>
          <cell r="C247" t="str">
            <v>VIGA AEREA  0,2*0,2 m</v>
          </cell>
          <cell r="F247" t="str">
            <v>UNIDAD:</v>
          </cell>
          <cell r="G247" t="str">
            <v>ML</v>
          </cell>
          <cell r="H247">
            <v>38026</v>
          </cell>
        </row>
        <row r="248">
          <cell r="H248">
            <v>41.72</v>
          </cell>
        </row>
        <row r="249">
          <cell r="B249" t="str">
            <v>MATERIALES</v>
          </cell>
        </row>
        <row r="250">
          <cell r="B250" t="str">
            <v>DESCRIPCION</v>
          </cell>
          <cell r="D250" t="str">
            <v>UND</v>
          </cell>
          <cell r="E250" t="str">
            <v>CANTIDAD</v>
          </cell>
          <cell r="F250" t="str">
            <v>VR UNITARIO</v>
          </cell>
          <cell r="G250" t="str">
            <v>VR UNITARIO</v>
          </cell>
        </row>
        <row r="251">
          <cell r="B251" t="str">
            <v>Agua</v>
          </cell>
          <cell r="D251" t="str">
            <v>Lt</v>
          </cell>
          <cell r="E251">
            <v>8</v>
          </cell>
          <cell r="F251">
            <v>10.4</v>
          </cell>
          <cell r="G251">
            <v>83.2</v>
          </cell>
        </row>
        <row r="252">
          <cell r="B252" t="str">
            <v>Cemento gris</v>
          </cell>
          <cell r="D252" t="str">
            <v>Kg</v>
          </cell>
          <cell r="E252">
            <v>15.4</v>
          </cell>
          <cell r="F252">
            <v>440</v>
          </cell>
          <cell r="G252">
            <v>6776</v>
          </cell>
        </row>
        <row r="253">
          <cell r="B253" t="str">
            <v>Arena de río</v>
          </cell>
          <cell r="D253" t="str">
            <v>M3</v>
          </cell>
          <cell r="E253">
            <v>0.02</v>
          </cell>
          <cell r="F253">
            <v>6240</v>
          </cell>
          <cell r="G253">
            <v>124.8</v>
          </cell>
        </row>
        <row r="254">
          <cell r="B254" t="str">
            <v>Triturado</v>
          </cell>
          <cell r="D254" t="str">
            <v>M3</v>
          </cell>
          <cell r="E254">
            <v>0.04</v>
          </cell>
          <cell r="F254">
            <v>35000</v>
          </cell>
          <cell r="G254">
            <v>1400</v>
          </cell>
        </row>
        <row r="255">
          <cell r="B255" t="str">
            <v>Tabla burra ordinaria</v>
          </cell>
          <cell r="D255" t="str">
            <v>Ml</v>
          </cell>
          <cell r="E255">
            <v>2.2000000000000002</v>
          </cell>
          <cell r="F255">
            <v>2020</v>
          </cell>
          <cell r="G255">
            <v>4444</v>
          </cell>
        </row>
        <row r="256">
          <cell r="B256" t="str">
            <v>Puntilla c/cabeza</v>
          </cell>
          <cell r="D256" t="str">
            <v>Lb</v>
          </cell>
          <cell r="E256">
            <v>0.1</v>
          </cell>
          <cell r="F256">
            <v>980.00000000000011</v>
          </cell>
          <cell r="G256">
            <v>98.000000000000014</v>
          </cell>
        </row>
        <row r="257">
          <cell r="B257" t="str">
            <v>ACPM</v>
          </cell>
          <cell r="D257" t="str">
            <v>Gn</v>
          </cell>
          <cell r="E257">
            <v>0.02</v>
          </cell>
          <cell r="F257">
            <v>3333</v>
          </cell>
          <cell r="G257">
            <v>66.66</v>
          </cell>
        </row>
        <row r="258">
          <cell r="B258" t="str">
            <v>Formaleta entrepiso 4 semanas</v>
          </cell>
          <cell r="D258" t="str">
            <v>M2</v>
          </cell>
          <cell r="E258">
            <v>0.8</v>
          </cell>
          <cell r="F258">
            <v>4545</v>
          </cell>
          <cell r="G258">
            <v>3636</v>
          </cell>
        </row>
        <row r="259">
          <cell r="D259">
            <v>3636</v>
          </cell>
          <cell r="E259" t="str">
            <v xml:space="preserve">                 TOTAL MATERIALES:</v>
          </cell>
          <cell r="G259">
            <v>16629</v>
          </cell>
        </row>
        <row r="261">
          <cell r="B261" t="str">
            <v>MANO DE OBRA</v>
          </cell>
        </row>
        <row r="262">
          <cell r="B262" t="str">
            <v>DESCRIPCION</v>
          </cell>
          <cell r="C262" t="str">
            <v>JORNAL</v>
          </cell>
          <cell r="D262" t="str">
            <v>PRESTACIONES</v>
          </cell>
          <cell r="E262" t="str">
            <v>CANTIDAD</v>
          </cell>
          <cell r="F262" t="str">
            <v>RENDIMIENTO</v>
          </cell>
          <cell r="G262" t="str">
            <v>VR PARCIAL</v>
          </cell>
        </row>
        <row r="263">
          <cell r="B263" t="str">
            <v>Ayudante</v>
          </cell>
          <cell r="C263">
            <v>15000</v>
          </cell>
          <cell r="D263">
            <v>0.7</v>
          </cell>
          <cell r="E263">
            <v>3</v>
          </cell>
          <cell r="F263">
            <v>6.85</v>
          </cell>
          <cell r="G263">
            <v>11167.883211678833</v>
          </cell>
        </row>
        <row r="264">
          <cell r="B264" t="str">
            <v xml:space="preserve">Oficial </v>
          </cell>
          <cell r="C264">
            <v>25480.000000000004</v>
          </cell>
          <cell r="D264">
            <v>0.7</v>
          </cell>
          <cell r="E264">
            <v>1</v>
          </cell>
          <cell r="F264">
            <v>6.85</v>
          </cell>
          <cell r="G264">
            <v>6323.5036496350367</v>
          </cell>
        </row>
        <row r="265">
          <cell r="C265">
            <v>0</v>
          </cell>
          <cell r="E265">
            <v>0</v>
          </cell>
          <cell r="G265">
            <v>0</v>
          </cell>
        </row>
        <row r="266">
          <cell r="E266" t="str">
            <v xml:space="preserve">              TOTAL MANO DE OBRA:</v>
          </cell>
          <cell r="G266">
            <v>17491</v>
          </cell>
          <cell r="H266">
            <v>17500</v>
          </cell>
        </row>
        <row r="268">
          <cell r="B268" t="str">
            <v>HERRAMIENTA Y EQUIPO</v>
          </cell>
        </row>
        <row r="269">
          <cell r="B269" t="str">
            <v>DESCRIPCION</v>
          </cell>
          <cell r="D269" t="str">
            <v>TIPO</v>
          </cell>
          <cell r="E269" t="str">
            <v>TARIFA</v>
          </cell>
          <cell r="F269" t="str">
            <v>RENDIMIENTO</v>
          </cell>
          <cell r="G269" t="str">
            <v>VR PARCIAL</v>
          </cell>
        </row>
        <row r="270">
          <cell r="B270" t="str">
            <v>Herramienta menor</v>
          </cell>
          <cell r="E270">
            <v>17491</v>
          </cell>
          <cell r="F270">
            <v>0.05</v>
          </cell>
          <cell r="G270">
            <v>874.55000000000007</v>
          </cell>
        </row>
        <row r="271">
          <cell r="B271" t="str">
            <v>Vibrador a gasolina</v>
          </cell>
          <cell r="D271" t="str">
            <v>Aguja</v>
          </cell>
          <cell r="E271">
            <v>30300</v>
          </cell>
          <cell r="F271">
            <v>12.42</v>
          </cell>
          <cell r="G271">
            <v>2439.6135265700482</v>
          </cell>
        </row>
        <row r="272">
          <cell r="B272" t="str">
            <v>Mezcladora 1 saco</v>
          </cell>
          <cell r="E272">
            <v>7350.0000000000009</v>
          </cell>
          <cell r="F272">
            <v>12.42</v>
          </cell>
          <cell r="G272">
            <v>591.78743961352666</v>
          </cell>
        </row>
        <row r="273">
          <cell r="D273" t="str">
            <v xml:space="preserve">                      TOTAL HERRAMIENTA Y EQUIPO:</v>
          </cell>
          <cell r="G273">
            <v>3906</v>
          </cell>
          <cell r="H273">
            <v>3030.19</v>
          </cell>
        </row>
        <row r="275">
          <cell r="B275" t="str">
            <v>TRANSPORTE</v>
          </cell>
        </row>
        <row r="276">
          <cell r="B276" t="str">
            <v>MATERIAL</v>
          </cell>
          <cell r="D276" t="str">
            <v>CANTIDAD</v>
          </cell>
          <cell r="E276" t="str">
            <v>DISTANCIA</v>
          </cell>
          <cell r="F276" t="str">
            <v>M3/KM</v>
          </cell>
          <cell r="G276" t="str">
            <v>VR UNITARIO</v>
          </cell>
        </row>
        <row r="279">
          <cell r="E279" t="str">
            <v xml:space="preserve">                  TOTAL TRANSPORTE:</v>
          </cell>
          <cell r="G279">
            <v>0</v>
          </cell>
        </row>
        <row r="281">
          <cell r="E281" t="str">
            <v>TOTAL COSTO DIRECTO:</v>
          </cell>
          <cell r="G281">
            <v>38026</v>
          </cell>
        </row>
        <row r="283">
          <cell r="B283" t="str">
            <v>COSTOS INDIRECTOS</v>
          </cell>
        </row>
        <row r="284">
          <cell r="B284" t="str">
            <v>DESCRIPCION</v>
          </cell>
          <cell r="D284" t="str">
            <v>PORCENTAJE</v>
          </cell>
          <cell r="F284" t="str">
            <v>VR PARCIAL</v>
          </cell>
        </row>
        <row r="285">
          <cell r="B285" t="str">
            <v>ADMINISTRACION</v>
          </cell>
          <cell r="E285">
            <v>0.12</v>
          </cell>
          <cell r="G285">
            <v>4563.12</v>
          </cell>
        </row>
        <row r="286">
          <cell r="B286" t="str">
            <v>IMPREVISTOS</v>
          </cell>
          <cell r="E286">
            <v>0.08</v>
          </cell>
          <cell r="G286">
            <v>3042.08</v>
          </cell>
        </row>
        <row r="287">
          <cell r="B287" t="str">
            <v>UTILIDAD</v>
          </cell>
          <cell r="E287">
            <v>0.05</v>
          </cell>
          <cell r="G287">
            <v>1901.3000000000002</v>
          </cell>
        </row>
        <row r="288">
          <cell r="F288" t="str">
            <v>TOTAL COSTO INDIRECTO:</v>
          </cell>
          <cell r="G288">
            <v>9507</v>
          </cell>
        </row>
        <row r="291">
          <cell r="B291" t="str">
            <v>PROPONENTE</v>
          </cell>
          <cell r="F291" t="str">
            <v>ANALISIS DE PRECIO UNITARIO:</v>
          </cell>
          <cell r="G291">
            <v>47533</v>
          </cell>
        </row>
        <row r="294">
          <cell r="B294" t="str">
            <v>REPUBLICA DE COLOMBIA</v>
          </cell>
        </row>
        <row r="295">
          <cell r="B295" t="str">
            <v>GOBERNACION DEL PUTUMAYO</v>
          </cell>
        </row>
        <row r="296">
          <cell r="B296" t="str">
            <v>SECRETARIA DE INFRAESTRUCTURA DEPARTAMENTAL</v>
          </cell>
        </row>
        <row r="298">
          <cell r="B298" t="str">
            <v>OBJETO:</v>
          </cell>
          <cell r="C298" t="str">
            <v>CONSTRUCCION DE LA PLAZA DE MERCADO DE GANADO EN EL MUNICIPIO DE SIBUNDOY, DEPARTAMENTO DEL PUTUMAYO</v>
          </cell>
        </row>
        <row r="299">
          <cell r="F299" t="str">
            <v>FECHA:</v>
          </cell>
          <cell r="G299" t="str">
            <v>NOVIEMBRE 20 / 2003</v>
          </cell>
        </row>
        <row r="300">
          <cell r="A300" t="str">
            <v>2,2</v>
          </cell>
          <cell r="B300" t="str">
            <v>ITE M:</v>
          </cell>
          <cell r="C300" t="str">
            <v>COLUMNA 0,2*0,2 m</v>
          </cell>
          <cell r="F300" t="str">
            <v>UNIDAD:</v>
          </cell>
          <cell r="G300" t="str">
            <v>ML</v>
          </cell>
          <cell r="H300">
            <v>40620</v>
          </cell>
        </row>
        <row r="301">
          <cell r="H301">
            <v>34</v>
          </cell>
        </row>
        <row r="302">
          <cell r="B302" t="str">
            <v>MATERIALES</v>
          </cell>
        </row>
        <row r="303">
          <cell r="B303" t="str">
            <v>DESCRIPCION</v>
          </cell>
          <cell r="D303" t="str">
            <v>UND</v>
          </cell>
          <cell r="E303" t="str">
            <v>CANTIDAD</v>
          </cell>
          <cell r="F303" t="str">
            <v>VR UNITARIO</v>
          </cell>
          <cell r="G303" t="str">
            <v>VR UNITARIO</v>
          </cell>
        </row>
        <row r="304">
          <cell r="B304" t="str">
            <v>Agua</v>
          </cell>
          <cell r="D304" t="str">
            <v>Lt</v>
          </cell>
          <cell r="E304">
            <v>8</v>
          </cell>
          <cell r="F304">
            <v>10.4</v>
          </cell>
          <cell r="G304">
            <v>83.2</v>
          </cell>
        </row>
        <row r="305">
          <cell r="B305" t="str">
            <v>Cemento gris</v>
          </cell>
          <cell r="D305" t="str">
            <v>Kg</v>
          </cell>
          <cell r="E305">
            <v>15.4</v>
          </cell>
          <cell r="F305">
            <v>440</v>
          </cell>
          <cell r="G305">
            <v>6776</v>
          </cell>
        </row>
        <row r="306">
          <cell r="B306" t="str">
            <v>Arena de río</v>
          </cell>
          <cell r="D306" t="str">
            <v>M3</v>
          </cell>
          <cell r="E306">
            <v>0.02</v>
          </cell>
          <cell r="F306">
            <v>6240</v>
          </cell>
          <cell r="G306">
            <v>124.8</v>
          </cell>
        </row>
        <row r="307">
          <cell r="B307" t="str">
            <v>Triturado</v>
          </cell>
          <cell r="D307" t="str">
            <v>M3</v>
          </cell>
          <cell r="E307">
            <v>0.04</v>
          </cell>
          <cell r="F307">
            <v>35000</v>
          </cell>
          <cell r="G307">
            <v>1400</v>
          </cell>
        </row>
        <row r="308">
          <cell r="B308" t="str">
            <v>Tabla burra ordinaria</v>
          </cell>
          <cell r="D308" t="str">
            <v>Ml</v>
          </cell>
          <cell r="E308">
            <v>2.2000000000000002</v>
          </cell>
          <cell r="F308">
            <v>2020</v>
          </cell>
          <cell r="G308">
            <v>4444</v>
          </cell>
        </row>
        <row r="309">
          <cell r="B309" t="str">
            <v>Puntilla c/cabeza</v>
          </cell>
          <cell r="D309" t="str">
            <v>Lb</v>
          </cell>
          <cell r="E309">
            <v>0.1</v>
          </cell>
          <cell r="F309">
            <v>980.00000000000011</v>
          </cell>
          <cell r="G309">
            <v>98.000000000000014</v>
          </cell>
        </row>
        <row r="310">
          <cell r="B310" t="str">
            <v>ACPM</v>
          </cell>
          <cell r="D310" t="str">
            <v>Gn</v>
          </cell>
          <cell r="E310">
            <v>0.02</v>
          </cell>
          <cell r="F310">
            <v>3333</v>
          </cell>
          <cell r="G310">
            <v>66.66</v>
          </cell>
        </row>
        <row r="311">
          <cell r="B311" t="str">
            <v>Parales (24 días)</v>
          </cell>
          <cell r="D311" t="str">
            <v>Un</v>
          </cell>
          <cell r="E311">
            <v>1</v>
          </cell>
          <cell r="F311">
            <v>3737</v>
          </cell>
          <cell r="G311">
            <v>3737</v>
          </cell>
        </row>
        <row r="312">
          <cell r="B312" t="str">
            <v>Mordazas metálicas</v>
          </cell>
          <cell r="D312" t="str">
            <v>Un</v>
          </cell>
          <cell r="E312">
            <v>0.5</v>
          </cell>
          <cell r="F312">
            <v>1515</v>
          </cell>
          <cell r="G312">
            <v>757.5</v>
          </cell>
        </row>
        <row r="313">
          <cell r="B313" t="str">
            <v>Andamio Tubular (sección)</v>
          </cell>
          <cell r="D313" t="str">
            <v>Día</v>
          </cell>
          <cell r="E313">
            <v>4</v>
          </cell>
          <cell r="F313">
            <v>303</v>
          </cell>
          <cell r="G313">
            <v>1212</v>
          </cell>
        </row>
        <row r="314">
          <cell r="D314">
            <v>1212</v>
          </cell>
          <cell r="E314" t="str">
            <v xml:space="preserve">                 TOTAL MATERIALES:</v>
          </cell>
          <cell r="G314">
            <v>18699</v>
          </cell>
        </row>
        <row r="316">
          <cell r="B316" t="str">
            <v>MANO DE OBRA</v>
          </cell>
        </row>
        <row r="317">
          <cell r="B317" t="str">
            <v>DESCRIPCION</v>
          </cell>
          <cell r="C317" t="str">
            <v>JORNAL</v>
          </cell>
          <cell r="D317" t="str">
            <v>PRESTACIONES</v>
          </cell>
          <cell r="E317" t="str">
            <v>CANTIDAD</v>
          </cell>
          <cell r="F317" t="str">
            <v>RENDIMIENTO</v>
          </cell>
          <cell r="G317" t="str">
            <v>VR PARCIAL</v>
          </cell>
        </row>
        <row r="318">
          <cell r="B318" t="str">
            <v>Ayudante</v>
          </cell>
          <cell r="C318">
            <v>15000</v>
          </cell>
          <cell r="D318">
            <v>0.7</v>
          </cell>
          <cell r="E318">
            <v>3</v>
          </cell>
          <cell r="F318">
            <v>6.66</v>
          </cell>
          <cell r="G318">
            <v>11486.486486486487</v>
          </cell>
        </row>
        <row r="319">
          <cell r="B319" t="str">
            <v xml:space="preserve">Oficial </v>
          </cell>
          <cell r="C319">
            <v>25480.000000000004</v>
          </cell>
          <cell r="D319">
            <v>0.7</v>
          </cell>
          <cell r="E319">
            <v>1</v>
          </cell>
          <cell r="F319">
            <v>6.66</v>
          </cell>
          <cell r="G319">
            <v>6503.9039039039035</v>
          </cell>
        </row>
        <row r="320">
          <cell r="C320">
            <v>0</v>
          </cell>
          <cell r="E320">
            <v>0</v>
          </cell>
          <cell r="G320">
            <v>0</v>
          </cell>
        </row>
        <row r="321">
          <cell r="E321" t="str">
            <v xml:space="preserve">              TOTAL MANO DE OBRA:</v>
          </cell>
          <cell r="G321">
            <v>17990</v>
          </cell>
          <cell r="H321">
            <v>18000</v>
          </cell>
        </row>
        <row r="323">
          <cell r="B323" t="str">
            <v>HERRAMIENTA Y EQUIPO</v>
          </cell>
        </row>
        <row r="324">
          <cell r="B324" t="str">
            <v>DESCRIPCION</v>
          </cell>
          <cell r="D324" t="str">
            <v>TIPO</v>
          </cell>
          <cell r="E324" t="str">
            <v>TARIFA</v>
          </cell>
          <cell r="F324" t="str">
            <v>RENDIMIENTO</v>
          </cell>
          <cell r="G324" t="str">
            <v>VR PARCIAL</v>
          </cell>
        </row>
        <row r="325">
          <cell r="B325" t="str">
            <v>Herramienta menor</v>
          </cell>
          <cell r="E325">
            <v>17990</v>
          </cell>
          <cell r="F325">
            <v>0.05</v>
          </cell>
          <cell r="G325">
            <v>899.5</v>
          </cell>
        </row>
        <row r="326">
          <cell r="B326" t="str">
            <v>Vibrador a gasolina</v>
          </cell>
          <cell r="D326" t="str">
            <v>Aguja</v>
          </cell>
          <cell r="E326">
            <v>30300</v>
          </cell>
          <cell r="F326">
            <v>12.42</v>
          </cell>
          <cell r="G326">
            <v>2439.6135265700482</v>
          </cell>
        </row>
        <row r="327">
          <cell r="B327" t="str">
            <v>Mezcladora 1 saco</v>
          </cell>
          <cell r="E327">
            <v>7350.0000000000009</v>
          </cell>
          <cell r="F327">
            <v>12.42</v>
          </cell>
          <cell r="G327">
            <v>591.78743961352666</v>
          </cell>
        </row>
        <row r="328">
          <cell r="D328" t="str">
            <v xml:space="preserve">                      TOTAL HERRAMIENTA Y EQUIPO:</v>
          </cell>
          <cell r="G328">
            <v>3931</v>
          </cell>
          <cell r="H328">
            <v>3030.5</v>
          </cell>
        </row>
        <row r="330">
          <cell r="B330" t="str">
            <v>TRANSPORTE</v>
          </cell>
        </row>
        <row r="331">
          <cell r="B331" t="str">
            <v>MATERIAL</v>
          </cell>
          <cell r="D331" t="str">
            <v>CANTIDAD</v>
          </cell>
          <cell r="E331" t="str">
            <v>DISTANCIA</v>
          </cell>
          <cell r="F331" t="str">
            <v>M3/KM</v>
          </cell>
          <cell r="G331" t="str">
            <v>VR UNITARIO</v>
          </cell>
        </row>
        <row r="334">
          <cell r="E334" t="str">
            <v xml:space="preserve">                  TOTAL TRANSPORTE:</v>
          </cell>
          <cell r="G334">
            <v>0</v>
          </cell>
        </row>
        <row r="336">
          <cell r="E336" t="str">
            <v>TOTAL COSTO DIRECTO:</v>
          </cell>
          <cell r="G336">
            <v>40620</v>
          </cell>
        </row>
        <row r="338">
          <cell r="B338" t="str">
            <v>COSTOS INDIRECTOS</v>
          </cell>
        </row>
        <row r="339">
          <cell r="B339" t="str">
            <v>DESCRIPCION</v>
          </cell>
          <cell r="D339" t="str">
            <v>PORCENTAJE</v>
          </cell>
          <cell r="F339" t="str">
            <v>VR PARCIAL</v>
          </cell>
        </row>
        <row r="340">
          <cell r="B340" t="str">
            <v>ADMINISTRACION</v>
          </cell>
          <cell r="E340">
            <v>0.12</v>
          </cell>
          <cell r="G340">
            <v>4874.3999999999996</v>
          </cell>
        </row>
        <row r="341">
          <cell r="B341" t="str">
            <v>IMPREVISTOS</v>
          </cell>
          <cell r="E341">
            <v>0.08</v>
          </cell>
          <cell r="G341">
            <v>3249.6</v>
          </cell>
        </row>
        <row r="342">
          <cell r="B342" t="str">
            <v>UTILIDAD</v>
          </cell>
          <cell r="E342">
            <v>0.05</v>
          </cell>
          <cell r="G342">
            <v>2031</v>
          </cell>
        </row>
        <row r="343">
          <cell r="F343" t="str">
            <v>TOTAL COSTO INDIRECTO:</v>
          </cell>
          <cell r="G343">
            <v>10155</v>
          </cell>
        </row>
        <row r="346">
          <cell r="B346" t="str">
            <v>PROPONENTE</v>
          </cell>
          <cell r="F346" t="str">
            <v>ANALISIS DE PRECIO UNITARIO:</v>
          </cell>
          <cell r="G346">
            <v>50775</v>
          </cell>
        </row>
        <row r="349">
          <cell r="B349" t="str">
            <v>REPUBLICA DE COLOMBIA</v>
          </cell>
        </row>
        <row r="350">
          <cell r="B350" t="str">
            <v>GOBERNACION DEL PUTUMAYO</v>
          </cell>
        </row>
        <row r="351">
          <cell r="B351" t="str">
            <v>SECRETARIA DE INFRAESTRUCTURA DEPARTAMENTAL</v>
          </cell>
        </row>
        <row r="353">
          <cell r="B353" t="str">
            <v>OBJETO:</v>
          </cell>
          <cell r="C353" t="str">
            <v>CONSTRUCCION DE LA PLAZA DE MERCADO DE GANADO EN EL MUNICIPIO DE SIBUNDOY, DEPARTAMENTO DEL PUTUMAYO</v>
          </cell>
        </row>
        <row r="354">
          <cell r="F354" t="str">
            <v>FECHA:</v>
          </cell>
          <cell r="G354" t="str">
            <v>NOVIEMBRE 20 / 2003</v>
          </cell>
        </row>
        <row r="355">
          <cell r="A355" t="str">
            <v>2,3</v>
          </cell>
          <cell r="B355" t="str">
            <v>ITE M:</v>
          </cell>
          <cell r="C355" t="str">
            <v>ZAPATA 0,8*0,8*0,2 m</v>
          </cell>
          <cell r="F355" t="str">
            <v>UNIDAD:</v>
          </cell>
          <cell r="G355" t="str">
            <v>UND</v>
          </cell>
          <cell r="H355">
            <v>53275</v>
          </cell>
        </row>
        <row r="356">
          <cell r="H356">
            <v>10</v>
          </cell>
        </row>
        <row r="357">
          <cell r="B357" t="str">
            <v>MATERIALES</v>
          </cell>
        </row>
        <row r="358">
          <cell r="B358" t="str">
            <v>DESCRIPCION</v>
          </cell>
          <cell r="D358" t="str">
            <v>UND</v>
          </cell>
          <cell r="E358" t="str">
            <v>CANTIDAD</v>
          </cell>
          <cell r="F358" t="str">
            <v>VR UNITARIO</v>
          </cell>
          <cell r="G358" t="str">
            <v>VR UNITARIO</v>
          </cell>
        </row>
        <row r="359">
          <cell r="B359" t="str">
            <v>Agua</v>
          </cell>
          <cell r="D359" t="str">
            <v>Lt</v>
          </cell>
          <cell r="E359">
            <v>24.2</v>
          </cell>
          <cell r="F359">
            <v>10.4</v>
          </cell>
          <cell r="G359">
            <v>251.68</v>
          </cell>
        </row>
        <row r="360">
          <cell r="B360" t="str">
            <v>Cemento gris</v>
          </cell>
          <cell r="D360" t="str">
            <v>Kg</v>
          </cell>
          <cell r="E360">
            <v>47.1</v>
          </cell>
          <cell r="F360">
            <v>440</v>
          </cell>
          <cell r="G360">
            <v>20724</v>
          </cell>
        </row>
        <row r="361">
          <cell r="B361" t="str">
            <v>Arena de río</v>
          </cell>
          <cell r="D361" t="str">
            <v>M3</v>
          </cell>
          <cell r="E361">
            <v>0.08</v>
          </cell>
          <cell r="F361">
            <v>6240</v>
          </cell>
          <cell r="G361">
            <v>499.2</v>
          </cell>
        </row>
        <row r="362">
          <cell r="B362" t="str">
            <v>Triturado</v>
          </cell>
          <cell r="D362" t="str">
            <v>M3</v>
          </cell>
          <cell r="E362">
            <v>0.11</v>
          </cell>
          <cell r="F362">
            <v>35000</v>
          </cell>
          <cell r="G362">
            <v>3850</v>
          </cell>
        </row>
        <row r="363">
          <cell r="B363" t="str">
            <v>Tabla burra ordinaria</v>
          </cell>
          <cell r="D363" t="str">
            <v>Ml</v>
          </cell>
          <cell r="E363">
            <v>0.3</v>
          </cell>
          <cell r="F363">
            <v>2020</v>
          </cell>
          <cell r="G363">
            <v>606</v>
          </cell>
        </row>
        <row r="364">
          <cell r="B364" t="str">
            <v>Puntilla c/cabeza</v>
          </cell>
          <cell r="D364" t="str">
            <v>Lb</v>
          </cell>
          <cell r="E364">
            <v>0.03</v>
          </cell>
          <cell r="F364">
            <v>980.00000000000011</v>
          </cell>
          <cell r="G364">
            <v>29.400000000000002</v>
          </cell>
        </row>
        <row r="365">
          <cell r="B365" t="str">
            <v>ACPM</v>
          </cell>
          <cell r="D365" t="str">
            <v>Gn</v>
          </cell>
          <cell r="E365">
            <v>0.02</v>
          </cell>
          <cell r="F365">
            <v>3333</v>
          </cell>
          <cell r="G365">
            <v>66.66</v>
          </cell>
        </row>
        <row r="366">
          <cell r="B366" t="str">
            <v>Repisa ordinario</v>
          </cell>
          <cell r="D366" t="str">
            <v>Ml</v>
          </cell>
          <cell r="E366">
            <v>0.12</v>
          </cell>
          <cell r="F366">
            <v>1515</v>
          </cell>
          <cell r="G366">
            <v>181.79999999999998</v>
          </cell>
        </row>
        <row r="367">
          <cell r="D367">
            <v>181.7999267578125</v>
          </cell>
          <cell r="E367" t="str">
            <v xml:space="preserve">                 TOTAL MATERIALES:</v>
          </cell>
          <cell r="G367">
            <v>26209</v>
          </cell>
        </row>
        <row r="369">
          <cell r="B369" t="str">
            <v>MANO DE OBRA</v>
          </cell>
        </row>
        <row r="370">
          <cell r="B370" t="str">
            <v>DESCRIPCION</v>
          </cell>
          <cell r="C370" t="str">
            <v>JORNAL</v>
          </cell>
          <cell r="D370" t="str">
            <v>PRESTACIONES</v>
          </cell>
          <cell r="E370" t="str">
            <v>CANTIDAD</v>
          </cell>
          <cell r="F370" t="str">
            <v>RENDIMIENTO</v>
          </cell>
          <cell r="G370" t="str">
            <v>VR PARCIAL</v>
          </cell>
        </row>
        <row r="371">
          <cell r="B371" t="str">
            <v>Ayudante</v>
          </cell>
          <cell r="C371">
            <v>15000</v>
          </cell>
          <cell r="D371">
            <v>0.7</v>
          </cell>
          <cell r="E371">
            <v>3</v>
          </cell>
          <cell r="F371">
            <v>5.99</v>
          </cell>
          <cell r="G371">
            <v>12771.285475792987</v>
          </cell>
        </row>
        <row r="372">
          <cell r="B372" t="str">
            <v xml:space="preserve">Oficial </v>
          </cell>
          <cell r="C372">
            <v>25480.000000000004</v>
          </cell>
          <cell r="D372">
            <v>0.7</v>
          </cell>
          <cell r="E372">
            <v>1</v>
          </cell>
          <cell r="F372">
            <v>5.99</v>
          </cell>
          <cell r="G372">
            <v>7231.385642737896</v>
          </cell>
        </row>
        <row r="373">
          <cell r="C373">
            <v>0</v>
          </cell>
          <cell r="E373">
            <v>0</v>
          </cell>
          <cell r="G373">
            <v>0</v>
          </cell>
        </row>
        <row r="374">
          <cell r="E374" t="str">
            <v xml:space="preserve">              TOTAL MANO DE OBRA:</v>
          </cell>
          <cell r="G374">
            <v>20003</v>
          </cell>
          <cell r="H374">
            <v>20000</v>
          </cell>
        </row>
        <row r="376">
          <cell r="B376" t="str">
            <v>HERRAMIENTA Y EQUIPO</v>
          </cell>
        </row>
        <row r="377">
          <cell r="B377" t="str">
            <v>DESCRIPCION</v>
          </cell>
          <cell r="D377" t="str">
            <v>TIPO</v>
          </cell>
          <cell r="E377" t="str">
            <v>TARIFA</v>
          </cell>
          <cell r="F377" t="str">
            <v>RENDIMIENTO</v>
          </cell>
          <cell r="G377" t="str">
            <v>VR PARCIAL</v>
          </cell>
        </row>
        <row r="378">
          <cell r="B378" t="str">
            <v>Herramienta menor</v>
          </cell>
          <cell r="E378">
            <v>20003</v>
          </cell>
          <cell r="F378">
            <v>0.05</v>
          </cell>
          <cell r="G378">
            <v>1000.1500000000001</v>
          </cell>
        </row>
        <row r="379">
          <cell r="B379" t="str">
            <v>Vibrador a gasolina</v>
          </cell>
          <cell r="D379" t="str">
            <v>Aguja</v>
          </cell>
          <cell r="E379">
            <v>30300</v>
          </cell>
          <cell r="F379">
            <v>6.21</v>
          </cell>
          <cell r="G379">
            <v>4879.2270531400964</v>
          </cell>
        </row>
        <row r="380">
          <cell r="B380" t="str">
            <v>Mezcladora 1 saco</v>
          </cell>
          <cell r="E380">
            <v>7350.0000000000009</v>
          </cell>
          <cell r="F380">
            <v>6.21</v>
          </cell>
          <cell r="G380">
            <v>1183.5748792270533</v>
          </cell>
        </row>
        <row r="381">
          <cell r="D381" t="str">
            <v xml:space="preserve">                      TOTAL HERRAMIENTA Y EQUIPO:</v>
          </cell>
          <cell r="G381">
            <v>7063</v>
          </cell>
          <cell r="H381">
            <v>6060</v>
          </cell>
        </row>
        <row r="383">
          <cell r="B383" t="str">
            <v>TRANSPORTE</v>
          </cell>
        </row>
        <row r="384">
          <cell r="B384" t="str">
            <v>MATERIAL</v>
          </cell>
          <cell r="D384" t="str">
            <v>CANTIDAD</v>
          </cell>
          <cell r="E384" t="str">
            <v>DISTANCIA</v>
          </cell>
          <cell r="F384" t="str">
            <v>M3/KM</v>
          </cell>
          <cell r="G384" t="str">
            <v>VR UNITARIO</v>
          </cell>
        </row>
        <row r="387">
          <cell r="E387" t="str">
            <v xml:space="preserve">                  TOTAL TRANSPORTE:</v>
          </cell>
          <cell r="G387">
            <v>0</v>
          </cell>
        </row>
        <row r="389">
          <cell r="E389" t="str">
            <v>TOTAL COSTO DIRECTO:</v>
          </cell>
          <cell r="G389">
            <v>53275</v>
          </cell>
        </row>
        <row r="391">
          <cell r="B391" t="str">
            <v>COSTOS INDIRECTOS</v>
          </cell>
        </row>
        <row r="392">
          <cell r="B392" t="str">
            <v>DESCRIPCION</v>
          </cell>
          <cell r="D392" t="str">
            <v>PORCENTAJE</v>
          </cell>
          <cell r="F392" t="str">
            <v>VR PARCIAL</v>
          </cell>
        </row>
        <row r="393">
          <cell r="B393" t="str">
            <v>ADMINISTRACION</v>
          </cell>
          <cell r="E393">
            <v>0.12</v>
          </cell>
          <cell r="G393">
            <v>6393</v>
          </cell>
        </row>
        <row r="394">
          <cell r="B394" t="str">
            <v>IMPREVISTOS</v>
          </cell>
          <cell r="E394">
            <v>0.08</v>
          </cell>
          <cell r="G394">
            <v>4262</v>
          </cell>
        </row>
        <row r="395">
          <cell r="B395" t="str">
            <v>UTILIDAD</v>
          </cell>
          <cell r="E395">
            <v>0.05</v>
          </cell>
          <cell r="G395">
            <v>2663.75</v>
          </cell>
        </row>
        <row r="396">
          <cell r="F396" t="str">
            <v>TOTAL COSTO INDIRECTO:</v>
          </cell>
          <cell r="G396">
            <v>13319</v>
          </cell>
        </row>
        <row r="399">
          <cell r="B399" t="str">
            <v>PROPONENTE</v>
          </cell>
          <cell r="F399" t="str">
            <v>ANALISIS DE PRECIO UNITARIO:</v>
          </cell>
          <cell r="G399">
            <v>66594</v>
          </cell>
        </row>
        <row r="402">
          <cell r="B402" t="str">
            <v>REPUBLICA DE COLOMBIA</v>
          </cell>
        </row>
        <row r="403">
          <cell r="B403" t="str">
            <v>GOBERNACION DEL PUTUMAYO</v>
          </cell>
        </row>
        <row r="404">
          <cell r="B404" t="str">
            <v>SECRETARIA DE INFRAESTRUCTURA DEPARTAMENTAL</v>
          </cell>
        </row>
        <row r="406">
          <cell r="B406" t="str">
            <v>OBJETO:</v>
          </cell>
          <cell r="C406" t="str">
            <v>CONSTRUCCION DE LA PLAZA DE MERCADO DE GANADO EN EL MUNICIPIO DE SIBUNDOY, DEPARTAMENTO DEL PUTUMAYO</v>
          </cell>
        </row>
        <row r="407">
          <cell r="F407" t="str">
            <v>FECHA:</v>
          </cell>
          <cell r="G407" t="str">
            <v>NOVIEMBRE 20 / 2003</v>
          </cell>
        </row>
        <row r="408">
          <cell r="A408" t="str">
            <v>2,4</v>
          </cell>
          <cell r="B408" t="str">
            <v>ITE M:</v>
          </cell>
          <cell r="C408" t="str">
            <v>VIGA DE CIMENTACION 0,2*0,2 m</v>
          </cell>
          <cell r="F408" t="str">
            <v>UNIDAD:</v>
          </cell>
          <cell r="G408" t="str">
            <v>ML</v>
          </cell>
          <cell r="H408">
            <v>35148</v>
          </cell>
        </row>
        <row r="409">
          <cell r="H409">
            <v>41.72</v>
          </cell>
        </row>
        <row r="410">
          <cell r="B410" t="str">
            <v>MATERIALES</v>
          </cell>
        </row>
        <row r="411">
          <cell r="B411" t="str">
            <v>DESCRIPCION</v>
          </cell>
          <cell r="D411" t="str">
            <v>UND</v>
          </cell>
          <cell r="E411" t="str">
            <v>CANTIDAD</v>
          </cell>
          <cell r="F411" t="str">
            <v>VR UNITARIO</v>
          </cell>
          <cell r="G411" t="str">
            <v>VR UNITARIO</v>
          </cell>
        </row>
        <row r="412">
          <cell r="B412" t="str">
            <v>Agua</v>
          </cell>
          <cell r="D412" t="str">
            <v>Lt</v>
          </cell>
          <cell r="E412">
            <v>8</v>
          </cell>
          <cell r="F412">
            <v>10.4</v>
          </cell>
          <cell r="G412">
            <v>83.2</v>
          </cell>
        </row>
        <row r="413">
          <cell r="B413" t="str">
            <v>Cemento gris</v>
          </cell>
          <cell r="D413" t="str">
            <v>Kg</v>
          </cell>
          <cell r="E413">
            <v>15.4</v>
          </cell>
          <cell r="F413">
            <v>440</v>
          </cell>
          <cell r="G413">
            <v>6776</v>
          </cell>
        </row>
        <row r="414">
          <cell r="B414" t="str">
            <v>Arena de río</v>
          </cell>
          <cell r="D414" t="str">
            <v>M3</v>
          </cell>
          <cell r="E414">
            <v>0.02</v>
          </cell>
          <cell r="F414">
            <v>6240</v>
          </cell>
          <cell r="G414">
            <v>124.8</v>
          </cell>
        </row>
        <row r="415">
          <cell r="B415" t="str">
            <v>Triturado</v>
          </cell>
          <cell r="D415" t="str">
            <v>M3</v>
          </cell>
          <cell r="E415">
            <v>0.04</v>
          </cell>
          <cell r="F415">
            <v>35000</v>
          </cell>
          <cell r="G415">
            <v>1400</v>
          </cell>
        </row>
        <row r="416">
          <cell r="B416" t="str">
            <v>Tabla burra ordinaria</v>
          </cell>
          <cell r="D416" t="str">
            <v>Ml</v>
          </cell>
          <cell r="E416">
            <v>2.2000000000000002</v>
          </cell>
          <cell r="F416">
            <v>2020</v>
          </cell>
          <cell r="G416">
            <v>4444</v>
          </cell>
        </row>
        <row r="417">
          <cell r="B417" t="str">
            <v>Puntilla c/cabeza</v>
          </cell>
          <cell r="D417" t="str">
            <v>Lb</v>
          </cell>
          <cell r="E417">
            <v>0.1</v>
          </cell>
          <cell r="F417">
            <v>980.00000000000011</v>
          </cell>
          <cell r="G417">
            <v>98.000000000000014</v>
          </cell>
        </row>
        <row r="418">
          <cell r="B418" t="str">
            <v>ACPM</v>
          </cell>
          <cell r="D418" t="str">
            <v>Gn</v>
          </cell>
          <cell r="E418">
            <v>0.02</v>
          </cell>
          <cell r="F418">
            <v>3333</v>
          </cell>
          <cell r="G418">
            <v>66.66</v>
          </cell>
        </row>
        <row r="419">
          <cell r="B419" t="str">
            <v>Durmiente ordinario 4x.04x.04 m</v>
          </cell>
          <cell r="D419" t="str">
            <v>Un</v>
          </cell>
          <cell r="E419">
            <v>4</v>
          </cell>
          <cell r="F419">
            <v>404</v>
          </cell>
          <cell r="G419">
            <v>1616</v>
          </cell>
        </row>
        <row r="420">
          <cell r="B420" t="str">
            <v>Repisa ordinario</v>
          </cell>
          <cell r="D420" t="str">
            <v>Ml</v>
          </cell>
          <cell r="E420">
            <v>0.12</v>
          </cell>
          <cell r="F420">
            <v>1515</v>
          </cell>
          <cell r="G420">
            <v>181.79999999999998</v>
          </cell>
        </row>
        <row r="421">
          <cell r="D421">
            <v>181.7999267578125</v>
          </cell>
          <cell r="E421" t="str">
            <v xml:space="preserve">                 TOTAL MATERIALES:</v>
          </cell>
          <cell r="G421">
            <v>14790</v>
          </cell>
        </row>
        <row r="423">
          <cell r="B423" t="str">
            <v>MANO DE OBRA</v>
          </cell>
        </row>
        <row r="424">
          <cell r="B424" t="str">
            <v>DESCRIPCION</v>
          </cell>
          <cell r="C424" t="str">
            <v>JORNAL</v>
          </cell>
          <cell r="D424" t="str">
            <v>PRESTACIONES</v>
          </cell>
          <cell r="E424" t="str">
            <v>CANTIDAD</v>
          </cell>
          <cell r="F424" t="str">
            <v>RENDIMIENTO</v>
          </cell>
          <cell r="G424" t="str">
            <v>VR PARCIAL</v>
          </cell>
        </row>
        <row r="425">
          <cell r="B425" t="str">
            <v>Ayudante</v>
          </cell>
          <cell r="C425">
            <v>15000</v>
          </cell>
          <cell r="D425">
            <v>0.7</v>
          </cell>
          <cell r="E425">
            <v>3</v>
          </cell>
          <cell r="F425">
            <v>7.26</v>
          </cell>
          <cell r="G425">
            <v>10537.190082644629</v>
          </cell>
        </row>
        <row r="426">
          <cell r="B426" t="str">
            <v xml:space="preserve">Oficial </v>
          </cell>
          <cell r="C426">
            <v>25480.000000000004</v>
          </cell>
          <cell r="D426">
            <v>0.7</v>
          </cell>
          <cell r="E426">
            <v>1</v>
          </cell>
          <cell r="F426">
            <v>7.26</v>
          </cell>
          <cell r="G426">
            <v>5966.3911845730026</v>
          </cell>
        </row>
        <row r="427">
          <cell r="C427">
            <v>0</v>
          </cell>
          <cell r="E427">
            <v>0</v>
          </cell>
          <cell r="G427">
            <v>0</v>
          </cell>
        </row>
        <row r="428">
          <cell r="E428" t="str">
            <v xml:space="preserve">              TOTAL MANO DE OBRA:</v>
          </cell>
          <cell r="G428">
            <v>16504</v>
          </cell>
          <cell r="H428">
            <v>16500</v>
          </cell>
        </row>
        <row r="430">
          <cell r="B430" t="str">
            <v>HERRAMIENTA Y EQUIPO</v>
          </cell>
        </row>
        <row r="431">
          <cell r="B431" t="str">
            <v>DESCRIPCION</v>
          </cell>
          <cell r="D431" t="str">
            <v>TIPO</v>
          </cell>
          <cell r="E431" t="str">
            <v>TARIFA</v>
          </cell>
          <cell r="F431" t="str">
            <v>RENDIMIENTO</v>
          </cell>
          <cell r="G431" t="str">
            <v>VR PARCIAL</v>
          </cell>
        </row>
        <row r="432">
          <cell r="B432" t="str">
            <v>Herramienta menor</v>
          </cell>
          <cell r="E432">
            <v>16504</v>
          </cell>
          <cell r="F432">
            <v>0.05</v>
          </cell>
          <cell r="G432">
            <v>825.2</v>
          </cell>
        </row>
        <row r="433">
          <cell r="B433" t="str">
            <v>Vibrador a gasolina</v>
          </cell>
          <cell r="D433" t="str">
            <v>Aguja</v>
          </cell>
          <cell r="E433">
            <v>30300</v>
          </cell>
          <cell r="F433">
            <v>12.43</v>
          </cell>
          <cell r="G433">
            <v>2437.6508447304909</v>
          </cell>
        </row>
        <row r="434">
          <cell r="B434" t="str">
            <v>Mezcladora 1 saco</v>
          </cell>
          <cell r="E434">
            <v>7350.0000000000009</v>
          </cell>
          <cell r="F434">
            <v>12.43</v>
          </cell>
          <cell r="G434">
            <v>591.31134352373294</v>
          </cell>
        </row>
        <row r="435">
          <cell r="D435" t="str">
            <v xml:space="preserve">                      TOTAL HERRAMIENTA Y EQUIPO:</v>
          </cell>
          <cell r="G435">
            <v>3854</v>
          </cell>
          <cell r="H435">
            <v>3029.8</v>
          </cell>
        </row>
        <row r="437">
          <cell r="B437" t="str">
            <v>TRANSPORTE</v>
          </cell>
        </row>
        <row r="438">
          <cell r="B438" t="str">
            <v>MATERIAL</v>
          </cell>
          <cell r="D438" t="str">
            <v>CANTIDAD</v>
          </cell>
          <cell r="E438" t="str">
            <v>DISTANCIA</v>
          </cell>
          <cell r="F438" t="str">
            <v>M3/KM</v>
          </cell>
          <cell r="G438" t="str">
            <v>VR UNITARIO</v>
          </cell>
        </row>
        <row r="441">
          <cell r="E441" t="str">
            <v xml:space="preserve">                  TOTAL TRANSPORTE:</v>
          </cell>
          <cell r="G441">
            <v>0</v>
          </cell>
        </row>
        <row r="443">
          <cell r="E443" t="str">
            <v>TOTAL COSTO DIRECTO:</v>
          </cell>
          <cell r="G443">
            <v>35148</v>
          </cell>
        </row>
        <row r="445">
          <cell r="B445" t="str">
            <v>COSTOS INDIRECTOS</v>
          </cell>
        </row>
        <row r="446">
          <cell r="B446" t="str">
            <v>DESCRIPCION</v>
          </cell>
          <cell r="D446" t="str">
            <v>PORCENTAJE</v>
          </cell>
          <cell r="F446" t="str">
            <v>VR PARCIAL</v>
          </cell>
        </row>
        <row r="447">
          <cell r="B447" t="str">
            <v>ADMINISTRACION</v>
          </cell>
          <cell r="E447">
            <v>0.12</v>
          </cell>
          <cell r="G447">
            <v>4217.76</v>
          </cell>
        </row>
        <row r="448">
          <cell r="B448" t="str">
            <v>IMPREVISTOS</v>
          </cell>
          <cell r="E448">
            <v>0.08</v>
          </cell>
          <cell r="G448">
            <v>2811.84</v>
          </cell>
        </row>
        <row r="449">
          <cell r="B449" t="str">
            <v>UTILIDAD</v>
          </cell>
          <cell r="E449">
            <v>0.05</v>
          </cell>
          <cell r="G449">
            <v>1757.4</v>
          </cell>
        </row>
        <row r="450">
          <cell r="F450" t="str">
            <v>TOTAL COSTO INDIRECTO:</v>
          </cell>
          <cell r="G450">
            <v>8787</v>
          </cell>
        </row>
        <row r="453">
          <cell r="B453" t="str">
            <v>PROPONENTE</v>
          </cell>
          <cell r="F453" t="str">
            <v>ANALISIS DE PRECIO UNITARIO:</v>
          </cell>
          <cell r="G453">
            <v>43935</v>
          </cell>
        </row>
        <row r="456">
          <cell r="B456" t="str">
            <v>REPUBLICA DE COLOMBIA</v>
          </cell>
        </row>
        <row r="457">
          <cell r="B457" t="str">
            <v>GOBERNACION DEL PUTUMAYO</v>
          </cell>
        </row>
        <row r="458">
          <cell r="B458" t="str">
            <v>SECRETARIA DE INFRAESTRUCTURA DEPARTAMENTAL</v>
          </cell>
        </row>
        <row r="460">
          <cell r="B460" t="str">
            <v>OBJETO:</v>
          </cell>
          <cell r="C460" t="str">
            <v>CONSTRUCCION DE LA PLAZA DE MERCADO DE GANADO EN EL MUNICIPIO DE SIBUNDOY, DEPARTAMENTO DEL PUTUMAYO</v>
          </cell>
        </row>
        <row r="461">
          <cell r="F461" t="str">
            <v>FECHA:</v>
          </cell>
          <cell r="G461" t="str">
            <v>NOVIEMBRE 20 / 2003</v>
          </cell>
        </row>
        <row r="462">
          <cell r="A462" t="str">
            <v>3,1</v>
          </cell>
          <cell r="B462" t="str">
            <v>ITE M:</v>
          </cell>
          <cell r="C462" t="str">
            <v>ACERO PDR-60</v>
          </cell>
          <cell r="F462" t="str">
            <v>UNIDAD:</v>
          </cell>
          <cell r="G462" t="str">
            <v>KG</v>
          </cell>
          <cell r="H462">
            <v>1818</v>
          </cell>
        </row>
        <row r="463">
          <cell r="H463">
            <v>972.08</v>
          </cell>
        </row>
        <row r="464">
          <cell r="B464" t="str">
            <v>MATERIALES</v>
          </cell>
        </row>
        <row r="465">
          <cell r="B465" t="str">
            <v>DESCRIPCION</v>
          </cell>
          <cell r="D465" t="str">
            <v>UND</v>
          </cell>
          <cell r="E465" t="str">
            <v>CANTIDAD</v>
          </cell>
          <cell r="F465" t="str">
            <v>VR UNITARIO</v>
          </cell>
          <cell r="G465" t="str">
            <v>VR UNITARIO</v>
          </cell>
        </row>
        <row r="466">
          <cell r="B466" t="str">
            <v>Acero PDR-60</v>
          </cell>
          <cell r="D466" t="str">
            <v>Kg</v>
          </cell>
          <cell r="E466">
            <v>1.05</v>
          </cell>
          <cell r="F466">
            <v>1400</v>
          </cell>
          <cell r="G466">
            <v>1470</v>
          </cell>
        </row>
        <row r="467">
          <cell r="B467" t="str">
            <v>Alambre negro</v>
          </cell>
          <cell r="D467" t="str">
            <v>Kg</v>
          </cell>
          <cell r="E467">
            <v>0.03</v>
          </cell>
          <cell r="F467">
            <v>1800</v>
          </cell>
          <cell r="G467">
            <v>54</v>
          </cell>
        </row>
        <row r="468">
          <cell r="D468">
            <v>54</v>
          </cell>
          <cell r="F468">
            <v>0</v>
          </cell>
          <cell r="G468">
            <v>0</v>
          </cell>
        </row>
        <row r="469">
          <cell r="D469">
            <v>0</v>
          </cell>
          <cell r="E469" t="str">
            <v xml:space="preserve">                 TOTAL MATERIALES:</v>
          </cell>
          <cell r="G469">
            <v>1524</v>
          </cell>
        </row>
        <row r="471">
          <cell r="B471" t="str">
            <v>MANO DE OBRA</v>
          </cell>
        </row>
        <row r="472">
          <cell r="B472" t="str">
            <v>DESCRIPCION</v>
          </cell>
          <cell r="C472" t="str">
            <v>JORNAL</v>
          </cell>
          <cell r="D472" t="str">
            <v>PRESTACIONES</v>
          </cell>
          <cell r="E472" t="str">
            <v>CANTIDAD</v>
          </cell>
          <cell r="F472" t="str">
            <v>RENDIMIENTO</v>
          </cell>
          <cell r="G472" t="str">
            <v>VR PARCIAL</v>
          </cell>
        </row>
        <row r="473">
          <cell r="B473" t="str">
            <v>Ayudante</v>
          </cell>
          <cell r="C473">
            <v>15000</v>
          </cell>
          <cell r="D473">
            <v>0.7</v>
          </cell>
          <cell r="E473">
            <v>1</v>
          </cell>
          <cell r="F473">
            <v>245.77</v>
          </cell>
          <cell r="G473">
            <v>103.75554380111485</v>
          </cell>
        </row>
        <row r="474">
          <cell r="B474" t="str">
            <v xml:space="preserve">Oficial </v>
          </cell>
          <cell r="C474">
            <v>25480.000000000004</v>
          </cell>
          <cell r="D474">
            <v>0.7</v>
          </cell>
          <cell r="E474">
            <v>1</v>
          </cell>
          <cell r="F474">
            <v>245.77</v>
          </cell>
          <cell r="G474">
            <v>176.2460837368271</v>
          </cell>
        </row>
        <row r="475">
          <cell r="C475">
            <v>0</v>
          </cell>
          <cell r="E475">
            <v>0</v>
          </cell>
          <cell r="G475">
            <v>0</v>
          </cell>
        </row>
        <row r="476">
          <cell r="E476" t="str">
            <v xml:space="preserve">              TOTAL MANO DE OBRA:</v>
          </cell>
          <cell r="G476">
            <v>280</v>
          </cell>
          <cell r="H476">
            <v>280</v>
          </cell>
        </row>
        <row r="478">
          <cell r="B478" t="str">
            <v>HERRAMIENTA Y EQUIPO</v>
          </cell>
        </row>
        <row r="479">
          <cell r="B479" t="str">
            <v>DESCRIPCION</v>
          </cell>
          <cell r="D479" t="str">
            <v>TIPO</v>
          </cell>
          <cell r="E479" t="str">
            <v>TARIFA</v>
          </cell>
          <cell r="F479" t="str">
            <v>RENDIMIENTO</v>
          </cell>
          <cell r="G479" t="str">
            <v>VR PARCIAL</v>
          </cell>
        </row>
        <row r="480">
          <cell r="B480" t="str">
            <v>Herramienta menor</v>
          </cell>
          <cell r="E480">
            <v>280</v>
          </cell>
          <cell r="F480">
            <v>0.05</v>
          </cell>
          <cell r="G480">
            <v>14</v>
          </cell>
        </row>
        <row r="481">
          <cell r="D481">
            <v>14</v>
          </cell>
          <cell r="E481">
            <v>0</v>
          </cell>
          <cell r="G481">
            <v>0</v>
          </cell>
        </row>
        <row r="482">
          <cell r="D482">
            <v>0</v>
          </cell>
          <cell r="E482">
            <v>0</v>
          </cell>
          <cell r="F482">
            <v>0</v>
          </cell>
          <cell r="G482">
            <v>0</v>
          </cell>
        </row>
        <row r="483">
          <cell r="D483" t="str">
            <v xml:space="preserve">                      TOTAL HERRAMIENTA Y EQUIPO:</v>
          </cell>
          <cell r="G483">
            <v>14</v>
          </cell>
        </row>
        <row r="485">
          <cell r="B485" t="str">
            <v>TRANSPORTE</v>
          </cell>
        </row>
        <row r="486">
          <cell r="B486" t="str">
            <v>MATERIAL</v>
          </cell>
          <cell r="D486" t="str">
            <v>CANTIDAD</v>
          </cell>
          <cell r="E486" t="str">
            <v>DISTANCIA</v>
          </cell>
          <cell r="F486" t="str">
            <v>M3/KM</v>
          </cell>
          <cell r="G486" t="str">
            <v>VR UNITARIO</v>
          </cell>
        </row>
        <row r="489">
          <cell r="E489" t="str">
            <v xml:space="preserve">                  TOTAL TRANSPORTE:</v>
          </cell>
          <cell r="G489">
            <v>0</v>
          </cell>
        </row>
        <row r="491">
          <cell r="E491" t="str">
            <v>TOTAL COSTO DIRECTO:</v>
          </cell>
          <cell r="G491">
            <v>1818</v>
          </cell>
        </row>
        <row r="493">
          <cell r="B493" t="str">
            <v>COSTOS INDIRECTOS</v>
          </cell>
        </row>
        <row r="494">
          <cell r="B494" t="str">
            <v>DESCRIPCION</v>
          </cell>
          <cell r="D494" t="str">
            <v>PORCENTAJE</v>
          </cell>
          <cell r="F494" t="str">
            <v>VR PARCIAL</v>
          </cell>
        </row>
        <row r="495">
          <cell r="B495" t="str">
            <v>ADMINISTRACION</v>
          </cell>
          <cell r="E495">
            <v>0.12</v>
          </cell>
          <cell r="G495">
            <v>218.16</v>
          </cell>
        </row>
        <row r="496">
          <cell r="B496" t="str">
            <v>IMPREVISTOS</v>
          </cell>
          <cell r="E496">
            <v>0.08</v>
          </cell>
          <cell r="G496">
            <v>145.44</v>
          </cell>
        </row>
        <row r="497">
          <cell r="B497" t="str">
            <v>UTILIDAD</v>
          </cell>
          <cell r="E497">
            <v>0.05</v>
          </cell>
          <cell r="G497">
            <v>90.9</v>
          </cell>
        </row>
        <row r="498">
          <cell r="F498" t="str">
            <v>TOTAL COSTO INDIRECTO:</v>
          </cell>
          <cell r="G498">
            <v>455</v>
          </cell>
        </row>
        <row r="501">
          <cell r="B501" t="str">
            <v>PROPONENTE</v>
          </cell>
          <cell r="F501" t="str">
            <v>ANALISIS DE PRECIO UNITARIO:</v>
          </cell>
          <cell r="G501">
            <v>2273</v>
          </cell>
        </row>
        <row r="504">
          <cell r="B504" t="str">
            <v>REPUBLICA DE COLOMBIA</v>
          </cell>
        </row>
        <row r="505">
          <cell r="B505" t="str">
            <v>GOBERNACION DEL PUTUMAYO</v>
          </cell>
        </row>
        <row r="506">
          <cell r="B506" t="str">
            <v>SECRETARIA DE INFRAESTRUCTURA DEPARTAMENTAL</v>
          </cell>
        </row>
        <row r="508">
          <cell r="B508" t="str">
            <v>OBJETO:</v>
          </cell>
          <cell r="C508" t="str">
            <v>CONSTRUCCION DE LA PLAZA DE MERCADO DE GANADO EN EL MUNICIPIO DE SIBUNDOY, DEPARTAMENTO DEL PUTUMAYO</v>
          </cell>
        </row>
        <row r="509">
          <cell r="F509" t="str">
            <v>FECHA:</v>
          </cell>
          <cell r="G509" t="str">
            <v>NOVIEMBRE 20 / 2003</v>
          </cell>
        </row>
        <row r="510">
          <cell r="A510" t="str">
            <v>4,1</v>
          </cell>
          <cell r="B510" t="str">
            <v>ITE M:</v>
          </cell>
          <cell r="C510" t="str">
            <v>MURO EN LADRILLO</v>
          </cell>
          <cell r="F510" t="str">
            <v>UNIDAD:</v>
          </cell>
          <cell r="G510" t="str">
            <v>M2</v>
          </cell>
          <cell r="H510">
            <v>18689</v>
          </cell>
        </row>
        <row r="511">
          <cell r="H511">
            <v>212.02</v>
          </cell>
        </row>
        <row r="512">
          <cell r="B512" t="str">
            <v>MATERIALES</v>
          </cell>
        </row>
        <row r="513">
          <cell r="B513" t="str">
            <v>DESCRIPCION</v>
          </cell>
          <cell r="D513" t="str">
            <v>UND</v>
          </cell>
          <cell r="E513" t="str">
            <v>CANTIDAD</v>
          </cell>
          <cell r="F513" t="str">
            <v>VR UNITARIO</v>
          </cell>
          <cell r="G513" t="str">
            <v>VR UNITARIO</v>
          </cell>
        </row>
        <row r="514">
          <cell r="B514" t="str">
            <v>Ladrillo común</v>
          </cell>
          <cell r="D514" t="str">
            <v>Un</v>
          </cell>
          <cell r="E514">
            <v>58.8</v>
          </cell>
          <cell r="F514">
            <v>156.54999999999998</v>
          </cell>
          <cell r="G514">
            <v>9205.14</v>
          </cell>
        </row>
        <row r="515">
          <cell r="B515" t="str">
            <v>Agua</v>
          </cell>
          <cell r="D515" t="str">
            <v>Lt</v>
          </cell>
          <cell r="E515">
            <v>6</v>
          </cell>
          <cell r="F515">
            <v>10.4</v>
          </cell>
          <cell r="G515">
            <v>62.400000000000006</v>
          </cell>
        </row>
        <row r="516">
          <cell r="B516" t="str">
            <v>Cemento gris</v>
          </cell>
          <cell r="D516" t="str">
            <v>Kg</v>
          </cell>
          <cell r="E516">
            <v>11.3</v>
          </cell>
          <cell r="F516">
            <v>440</v>
          </cell>
          <cell r="G516">
            <v>4972</v>
          </cell>
        </row>
        <row r="517">
          <cell r="B517" t="str">
            <v>Arena de río</v>
          </cell>
          <cell r="D517" t="str">
            <v>M3</v>
          </cell>
          <cell r="E517">
            <v>0.04</v>
          </cell>
          <cell r="F517">
            <v>6240</v>
          </cell>
          <cell r="G517">
            <v>249.6</v>
          </cell>
        </row>
        <row r="518">
          <cell r="D518">
            <v>249.5999755859375</v>
          </cell>
          <cell r="E518" t="str">
            <v xml:space="preserve">                 TOTAL MATERIALES:</v>
          </cell>
          <cell r="G518">
            <v>14489</v>
          </cell>
        </row>
        <row r="520">
          <cell r="B520" t="str">
            <v>MANO DE OBRA</v>
          </cell>
        </row>
        <row r="521">
          <cell r="B521" t="str">
            <v>DESCRIPCION</v>
          </cell>
          <cell r="C521" t="str">
            <v>JORNAL</v>
          </cell>
          <cell r="D521" t="str">
            <v>PRESTACIONES</v>
          </cell>
          <cell r="E521" t="str">
            <v>CANTIDAD</v>
          </cell>
          <cell r="F521" t="str">
            <v>RENDIMIENTO</v>
          </cell>
          <cell r="G521" t="str">
            <v>VR PARCIAL</v>
          </cell>
        </row>
        <row r="522">
          <cell r="B522" t="str">
            <v>Ayudante</v>
          </cell>
          <cell r="C522">
            <v>15000</v>
          </cell>
          <cell r="D522">
            <v>0.7</v>
          </cell>
          <cell r="E522">
            <v>2</v>
          </cell>
          <cell r="F522">
            <v>23.58</v>
          </cell>
          <cell r="G522">
            <v>2162.8498727735368</v>
          </cell>
        </row>
        <row r="523">
          <cell r="B523" t="str">
            <v xml:space="preserve">Oficial </v>
          </cell>
          <cell r="C523">
            <v>25480.000000000004</v>
          </cell>
          <cell r="D523">
            <v>0.7</v>
          </cell>
          <cell r="E523">
            <v>1</v>
          </cell>
          <cell r="F523">
            <v>23.58</v>
          </cell>
          <cell r="G523">
            <v>1836.9804919423241</v>
          </cell>
        </row>
        <row r="524">
          <cell r="C524">
            <v>0</v>
          </cell>
          <cell r="E524">
            <v>0</v>
          </cell>
          <cell r="G524">
            <v>0</v>
          </cell>
        </row>
        <row r="525">
          <cell r="E525" t="str">
            <v xml:space="preserve">              TOTAL MANO DE OBRA:</v>
          </cell>
          <cell r="G525">
            <v>4000</v>
          </cell>
          <cell r="H525">
            <v>4000</v>
          </cell>
        </row>
        <row r="527">
          <cell r="B527" t="str">
            <v>HERRAMIENTA Y EQUIPO</v>
          </cell>
        </row>
        <row r="528">
          <cell r="B528" t="str">
            <v>DESCRIPCION</v>
          </cell>
          <cell r="D528" t="str">
            <v>TIPO</v>
          </cell>
          <cell r="E528" t="str">
            <v>TARIFA</v>
          </cell>
          <cell r="F528" t="str">
            <v>RENDIMIENTO</v>
          </cell>
          <cell r="G528" t="str">
            <v>VR PARCIAL</v>
          </cell>
        </row>
        <row r="529">
          <cell r="B529" t="str">
            <v>Herramienta menor</v>
          </cell>
          <cell r="E529">
            <v>4000</v>
          </cell>
          <cell r="F529">
            <v>0.05</v>
          </cell>
          <cell r="G529">
            <v>200</v>
          </cell>
        </row>
        <row r="530">
          <cell r="D530">
            <v>200</v>
          </cell>
          <cell r="E530">
            <v>0</v>
          </cell>
          <cell r="G530">
            <v>0</v>
          </cell>
        </row>
        <row r="531">
          <cell r="D531">
            <v>0</v>
          </cell>
          <cell r="E531">
            <v>0</v>
          </cell>
          <cell r="F531">
            <v>0</v>
          </cell>
          <cell r="G531">
            <v>0</v>
          </cell>
        </row>
        <row r="532">
          <cell r="D532" t="str">
            <v xml:space="preserve">                      TOTAL HERRAMIENTA Y EQUIPO:</v>
          </cell>
          <cell r="G532">
            <v>200</v>
          </cell>
        </row>
        <row r="534">
          <cell r="B534" t="str">
            <v>TRANSPORTE</v>
          </cell>
        </row>
        <row r="535">
          <cell r="B535" t="str">
            <v>MATERIAL</v>
          </cell>
          <cell r="D535" t="str">
            <v>CANTIDAD</v>
          </cell>
          <cell r="E535" t="str">
            <v>DISTANCIA</v>
          </cell>
          <cell r="F535" t="str">
            <v>M3/KM</v>
          </cell>
          <cell r="G535" t="str">
            <v>VR UNITARIO</v>
          </cell>
        </row>
        <row r="538">
          <cell r="E538" t="str">
            <v xml:space="preserve">                  TOTAL TRANSPORTE:</v>
          </cell>
          <cell r="G538">
            <v>0</v>
          </cell>
        </row>
        <row r="540">
          <cell r="E540" t="str">
            <v>TOTAL COSTO DIRECTO:</v>
          </cell>
          <cell r="G540">
            <v>18689</v>
          </cell>
        </row>
        <row r="542">
          <cell r="B542" t="str">
            <v>COSTOS INDIRECTOS</v>
          </cell>
        </row>
        <row r="543">
          <cell r="B543" t="str">
            <v>DESCRIPCION</v>
          </cell>
          <cell r="D543" t="str">
            <v>PORCENTAJE</v>
          </cell>
          <cell r="F543" t="str">
            <v>VR PARCIAL</v>
          </cell>
        </row>
        <row r="544">
          <cell r="B544" t="str">
            <v>ADMINISTRACION</v>
          </cell>
          <cell r="E544">
            <v>0.12</v>
          </cell>
          <cell r="G544">
            <v>2242.6799999999998</v>
          </cell>
        </row>
        <row r="545">
          <cell r="B545" t="str">
            <v>IMPREVISTOS</v>
          </cell>
          <cell r="E545">
            <v>0.08</v>
          </cell>
          <cell r="G545">
            <v>1495.1200000000001</v>
          </cell>
        </row>
        <row r="546">
          <cell r="B546" t="str">
            <v>UTILIDAD</v>
          </cell>
          <cell r="E546">
            <v>0.05</v>
          </cell>
          <cell r="G546">
            <v>934.45</v>
          </cell>
        </row>
        <row r="547">
          <cell r="F547" t="str">
            <v>TOTAL COSTO INDIRECTO:</v>
          </cell>
          <cell r="G547">
            <v>4672</v>
          </cell>
        </row>
        <row r="550">
          <cell r="B550" t="str">
            <v>PROPONENTE</v>
          </cell>
          <cell r="F550" t="str">
            <v>ANALISIS DE PRECIO UNITARIO:</v>
          </cell>
          <cell r="G550">
            <v>23361</v>
          </cell>
        </row>
        <row r="553">
          <cell r="B553" t="str">
            <v>REPUBLICA DE COLOMBIA</v>
          </cell>
        </row>
        <row r="554">
          <cell r="B554" t="str">
            <v>GOBERNACION DEL PUTUMAYO</v>
          </cell>
        </row>
        <row r="555">
          <cell r="B555" t="str">
            <v>SECRETARIA DE INFRAESTRUCTURA DEPARTAMENTAL</v>
          </cell>
        </row>
        <row r="557">
          <cell r="B557" t="str">
            <v>OBJETO:</v>
          </cell>
          <cell r="C557" t="str">
            <v>CONSTRUCCION DE LA PLAZA DE MERCADO DE GANADO EN EL MUNICIPIO DE SIBUNDOY, DEPARTAMENTO DEL PUTUMAYO</v>
          </cell>
        </row>
        <row r="558">
          <cell r="F558" t="str">
            <v>FECHA:</v>
          </cell>
          <cell r="G558" t="str">
            <v>NOVIEMBRE 20 / 2003</v>
          </cell>
        </row>
        <row r="559">
          <cell r="A559" t="str">
            <v>5,1</v>
          </cell>
          <cell r="B559" t="str">
            <v>ITE M:</v>
          </cell>
          <cell r="C559" t="str">
            <v>TEJA ONDULADA AC</v>
          </cell>
          <cell r="F559" t="str">
            <v>UNIDAD:</v>
          </cell>
          <cell r="G559" t="str">
            <v>M2</v>
          </cell>
          <cell r="H559">
            <v>20912</v>
          </cell>
        </row>
        <row r="560">
          <cell r="H560">
            <v>215.13</v>
          </cell>
        </row>
        <row r="561">
          <cell r="B561" t="str">
            <v>MATERIALES</v>
          </cell>
        </row>
        <row r="562">
          <cell r="B562" t="str">
            <v>DESCRIPCION</v>
          </cell>
          <cell r="D562" t="str">
            <v>UND</v>
          </cell>
          <cell r="E562" t="str">
            <v>CANTIDAD</v>
          </cell>
          <cell r="F562" t="str">
            <v>VR UNITARIO</v>
          </cell>
          <cell r="G562" t="str">
            <v>VR UNITARIO</v>
          </cell>
        </row>
        <row r="563">
          <cell r="B563" t="str">
            <v>Gancho teja ondulada</v>
          </cell>
          <cell r="D563" t="str">
            <v>Un</v>
          </cell>
          <cell r="E563">
            <v>1.33</v>
          </cell>
          <cell r="F563">
            <v>202</v>
          </cell>
          <cell r="G563">
            <v>268.66000000000003</v>
          </cell>
        </row>
        <row r="564">
          <cell r="B564" t="str">
            <v>Teja ondulada AC</v>
          </cell>
          <cell r="D564" t="str">
            <v>M2</v>
          </cell>
          <cell r="E564">
            <v>1</v>
          </cell>
          <cell r="F564">
            <v>16968</v>
          </cell>
          <cell r="G564">
            <v>16968</v>
          </cell>
        </row>
        <row r="565">
          <cell r="D565">
            <v>16968</v>
          </cell>
          <cell r="F565">
            <v>0</v>
          </cell>
          <cell r="G565">
            <v>0</v>
          </cell>
        </row>
        <row r="566">
          <cell r="D566">
            <v>0</v>
          </cell>
          <cell r="E566" t="str">
            <v xml:space="preserve">                 TOTAL MATERIALES:</v>
          </cell>
          <cell r="G566">
            <v>17237</v>
          </cell>
        </row>
        <row r="568">
          <cell r="B568" t="str">
            <v>MANO DE OBRA</v>
          </cell>
        </row>
        <row r="569">
          <cell r="B569" t="str">
            <v>DESCRIPCION</v>
          </cell>
          <cell r="C569" t="str">
            <v>JORNAL</v>
          </cell>
          <cell r="D569" t="str">
            <v>PRESTACIONES</v>
          </cell>
          <cell r="E569" t="str">
            <v>CANTIDAD</v>
          </cell>
          <cell r="F569" t="str">
            <v>RENDIMIENTO</v>
          </cell>
          <cell r="G569" t="str">
            <v>VR PARCIAL</v>
          </cell>
        </row>
        <row r="570">
          <cell r="B570" t="str">
            <v>Ayudante</v>
          </cell>
          <cell r="C570">
            <v>15000</v>
          </cell>
          <cell r="D570">
            <v>0.7</v>
          </cell>
          <cell r="E570">
            <v>1</v>
          </cell>
          <cell r="F570">
            <v>19.66</v>
          </cell>
          <cell r="G570">
            <v>1297.0498474059002</v>
          </cell>
        </row>
        <row r="571">
          <cell r="B571" t="str">
            <v xml:space="preserve">Oficial </v>
          </cell>
          <cell r="C571">
            <v>25480.000000000004</v>
          </cell>
          <cell r="D571">
            <v>0.7</v>
          </cell>
          <cell r="E571">
            <v>1</v>
          </cell>
          <cell r="F571">
            <v>19.66</v>
          </cell>
          <cell r="G571">
            <v>2203.2553407934893</v>
          </cell>
        </row>
        <row r="572">
          <cell r="C572">
            <v>0</v>
          </cell>
          <cell r="E572">
            <v>0</v>
          </cell>
          <cell r="G572">
            <v>0</v>
          </cell>
        </row>
        <row r="573">
          <cell r="E573" t="str">
            <v xml:space="preserve">              TOTAL MANO DE OBRA:</v>
          </cell>
          <cell r="G573">
            <v>3500</v>
          </cell>
          <cell r="H573">
            <v>3500</v>
          </cell>
        </row>
        <row r="575">
          <cell r="B575" t="str">
            <v>HERRAMIENTA Y EQUIPO</v>
          </cell>
        </row>
        <row r="576">
          <cell r="B576" t="str">
            <v>DESCRIPCION</v>
          </cell>
          <cell r="D576" t="str">
            <v>TIPO</v>
          </cell>
          <cell r="E576" t="str">
            <v>TARIFA</v>
          </cell>
          <cell r="F576" t="str">
            <v>RENDIMIENTO</v>
          </cell>
          <cell r="G576" t="str">
            <v>VR PARCIAL</v>
          </cell>
        </row>
        <row r="577">
          <cell r="B577" t="str">
            <v>Herramienta menor</v>
          </cell>
          <cell r="E577">
            <v>3500</v>
          </cell>
          <cell r="F577">
            <v>0.05</v>
          </cell>
          <cell r="G577">
            <v>175</v>
          </cell>
        </row>
        <row r="578">
          <cell r="D578">
            <v>175</v>
          </cell>
          <cell r="E578">
            <v>0</v>
          </cell>
          <cell r="G578">
            <v>0</v>
          </cell>
        </row>
        <row r="579">
          <cell r="D579">
            <v>0</v>
          </cell>
          <cell r="E579">
            <v>0</v>
          </cell>
          <cell r="F579">
            <v>0</v>
          </cell>
          <cell r="G579">
            <v>0</v>
          </cell>
        </row>
        <row r="580">
          <cell r="D580" t="str">
            <v xml:space="preserve">                      TOTAL HERRAMIENTA Y EQUIPO:</v>
          </cell>
          <cell r="G580">
            <v>175</v>
          </cell>
        </row>
        <row r="582">
          <cell r="B582" t="str">
            <v>TRANSPORTE</v>
          </cell>
        </row>
        <row r="583">
          <cell r="B583" t="str">
            <v>MATERIAL</v>
          </cell>
          <cell r="D583" t="str">
            <v>CANTIDAD</v>
          </cell>
          <cell r="E583" t="str">
            <v>DISTANCIA</v>
          </cell>
          <cell r="F583" t="str">
            <v>M3/KM</v>
          </cell>
          <cell r="G583" t="str">
            <v>VR UNITARIO</v>
          </cell>
        </row>
        <row r="586">
          <cell r="E586" t="str">
            <v xml:space="preserve">                  TOTAL TRANSPORTE:</v>
          </cell>
          <cell r="G586">
            <v>0</v>
          </cell>
        </row>
        <row r="588">
          <cell r="E588" t="str">
            <v>TOTAL COSTO DIRECTO:</v>
          </cell>
          <cell r="G588">
            <v>20912</v>
          </cell>
        </row>
        <row r="590">
          <cell r="B590" t="str">
            <v>COSTOS INDIRECTOS</v>
          </cell>
        </row>
        <row r="591">
          <cell r="B591" t="str">
            <v>DESCRIPCION</v>
          </cell>
          <cell r="D591" t="str">
            <v>PORCENTAJE</v>
          </cell>
          <cell r="F591" t="str">
            <v>VR PARCIAL</v>
          </cell>
        </row>
        <row r="592">
          <cell r="B592" t="str">
            <v>ADMINISTRACION</v>
          </cell>
          <cell r="E592">
            <v>0.12</v>
          </cell>
          <cell r="G592">
            <v>2509.44</v>
          </cell>
        </row>
        <row r="593">
          <cell r="B593" t="str">
            <v>IMPREVISTOS</v>
          </cell>
          <cell r="E593">
            <v>0.08</v>
          </cell>
          <cell r="G593">
            <v>1672.96</v>
          </cell>
        </row>
        <row r="594">
          <cell r="B594" t="str">
            <v>UTILIDAD</v>
          </cell>
          <cell r="E594">
            <v>0.05</v>
          </cell>
          <cell r="G594">
            <v>1045.6000000000001</v>
          </cell>
        </row>
        <row r="595">
          <cell r="F595" t="str">
            <v>TOTAL COSTO INDIRECTO:</v>
          </cell>
          <cell r="G595">
            <v>5228</v>
          </cell>
        </row>
        <row r="598">
          <cell r="B598" t="str">
            <v>PROPONENTE</v>
          </cell>
          <cell r="F598" t="str">
            <v>ANALISIS DE PRECIO UNITARIO:</v>
          </cell>
          <cell r="G598">
            <v>26140</v>
          </cell>
        </row>
        <row r="601">
          <cell r="B601" t="str">
            <v>REPUBLICA DE COLOMBIA</v>
          </cell>
        </row>
        <row r="602">
          <cell r="B602" t="str">
            <v>GOBERNACION DEL PUTUMAYO</v>
          </cell>
        </row>
        <row r="603">
          <cell r="B603" t="str">
            <v>SECRETARIA DE INFRAESTRUCTURA DEPARTAMENTAL</v>
          </cell>
        </row>
        <row r="605">
          <cell r="B605" t="str">
            <v>OBJETO:</v>
          </cell>
          <cell r="C605" t="str">
            <v>CONSTRUCCION DE LA PLAZA DE MERCADO DE GANADO EN EL MUNICIPIO DE SIBUNDOY, DEPARTAMENTO DEL PUTUMAYO</v>
          </cell>
        </row>
        <row r="606">
          <cell r="F606" t="str">
            <v>FECHA:</v>
          </cell>
          <cell r="G606" t="str">
            <v>NOVIEMBRE 20 / 2003</v>
          </cell>
        </row>
        <row r="607">
          <cell r="A607" t="str">
            <v>5,2</v>
          </cell>
          <cell r="B607" t="str">
            <v>ITE M:</v>
          </cell>
          <cell r="C607" t="str">
            <v>CABALLETE</v>
          </cell>
          <cell r="F607" t="str">
            <v>UNIDAD:</v>
          </cell>
          <cell r="G607" t="str">
            <v>ML</v>
          </cell>
          <cell r="H607">
            <v>20883</v>
          </cell>
        </row>
        <row r="608">
          <cell r="H608">
            <v>15.68</v>
          </cell>
        </row>
        <row r="609">
          <cell r="B609" t="str">
            <v>MATERIALES</v>
          </cell>
        </row>
        <row r="610">
          <cell r="B610" t="str">
            <v>DESCRIPCION</v>
          </cell>
          <cell r="D610" t="str">
            <v>UND</v>
          </cell>
          <cell r="E610" t="str">
            <v>CANTIDAD</v>
          </cell>
          <cell r="F610" t="str">
            <v>VR UNITARIO</v>
          </cell>
          <cell r="G610" t="str">
            <v>VR UNITARIO</v>
          </cell>
        </row>
        <row r="611">
          <cell r="B611" t="str">
            <v>Gancho teja ondulada</v>
          </cell>
          <cell r="D611" t="str">
            <v>Un</v>
          </cell>
          <cell r="E611">
            <v>4.6900000000000004</v>
          </cell>
          <cell r="F611">
            <v>202</v>
          </cell>
          <cell r="G611">
            <v>947.38000000000011</v>
          </cell>
        </row>
        <row r="612">
          <cell r="B612" t="str">
            <v>Teja caballete</v>
          </cell>
          <cell r="D612" t="str">
            <v>Un</v>
          </cell>
          <cell r="E612">
            <v>1.1499999999999999</v>
          </cell>
          <cell r="F612">
            <v>14140</v>
          </cell>
          <cell r="G612">
            <v>16260.999999999998</v>
          </cell>
        </row>
        <row r="613">
          <cell r="D613">
            <v>16260.9921875</v>
          </cell>
          <cell r="F613">
            <v>0</v>
          </cell>
          <cell r="G613">
            <v>0</v>
          </cell>
        </row>
        <row r="614">
          <cell r="D614">
            <v>0</v>
          </cell>
          <cell r="E614" t="str">
            <v xml:space="preserve">                 TOTAL MATERIALES:</v>
          </cell>
          <cell r="G614">
            <v>17208</v>
          </cell>
        </row>
        <row r="616">
          <cell r="B616" t="str">
            <v>MANO DE OBRA</v>
          </cell>
        </row>
        <row r="617">
          <cell r="B617" t="str">
            <v>DESCRIPCION</v>
          </cell>
          <cell r="C617" t="str">
            <v>JORNAL</v>
          </cell>
          <cell r="D617" t="str">
            <v>PRESTACIONES</v>
          </cell>
          <cell r="E617" t="str">
            <v>CANTIDAD</v>
          </cell>
          <cell r="F617" t="str">
            <v>RENDIMIENTO</v>
          </cell>
          <cell r="G617" t="str">
            <v>VR PARCIAL</v>
          </cell>
        </row>
        <row r="618">
          <cell r="B618" t="str">
            <v>Ayudante</v>
          </cell>
          <cell r="C618">
            <v>15000</v>
          </cell>
          <cell r="D618">
            <v>0.7</v>
          </cell>
          <cell r="E618">
            <v>1</v>
          </cell>
          <cell r="F618">
            <v>19.66</v>
          </cell>
          <cell r="G618">
            <v>1297.0498474059002</v>
          </cell>
        </row>
        <row r="619">
          <cell r="B619" t="str">
            <v xml:space="preserve">Oficial </v>
          </cell>
          <cell r="C619">
            <v>25480.000000000004</v>
          </cell>
          <cell r="D619">
            <v>0.7</v>
          </cell>
          <cell r="E619">
            <v>1</v>
          </cell>
          <cell r="F619">
            <v>19.66</v>
          </cell>
          <cell r="G619">
            <v>2203.2553407934893</v>
          </cell>
        </row>
        <row r="620">
          <cell r="C620">
            <v>0</v>
          </cell>
          <cell r="E620">
            <v>0</v>
          </cell>
          <cell r="G620">
            <v>0</v>
          </cell>
        </row>
        <row r="621">
          <cell r="E621" t="str">
            <v xml:space="preserve">              TOTAL MANO DE OBRA:</v>
          </cell>
          <cell r="G621">
            <v>3500</v>
          </cell>
          <cell r="H621">
            <v>3500</v>
          </cell>
        </row>
        <row r="623">
          <cell r="B623" t="str">
            <v>HERRAMIENTA Y EQUIPO</v>
          </cell>
        </row>
        <row r="624">
          <cell r="B624" t="str">
            <v>DESCRIPCION</v>
          </cell>
          <cell r="D624" t="str">
            <v>TIPO</v>
          </cell>
          <cell r="E624" t="str">
            <v>TARIFA</v>
          </cell>
          <cell r="F624" t="str">
            <v>RENDIMIENTO</v>
          </cell>
          <cell r="G624" t="str">
            <v>VR PARCIAL</v>
          </cell>
        </row>
        <row r="625">
          <cell r="B625" t="str">
            <v>Herramienta menor</v>
          </cell>
          <cell r="E625">
            <v>3500</v>
          </cell>
          <cell r="F625">
            <v>0.05</v>
          </cell>
          <cell r="G625">
            <v>175</v>
          </cell>
        </row>
        <row r="626">
          <cell r="D626">
            <v>175</v>
          </cell>
          <cell r="E626">
            <v>0</v>
          </cell>
          <cell r="G626">
            <v>0</v>
          </cell>
        </row>
        <row r="627">
          <cell r="D627">
            <v>0</v>
          </cell>
          <cell r="E627">
            <v>0</v>
          </cell>
          <cell r="F627">
            <v>0</v>
          </cell>
          <cell r="G627">
            <v>0</v>
          </cell>
        </row>
        <row r="628">
          <cell r="D628" t="str">
            <v xml:space="preserve">                      TOTAL HERRAMIENTA Y EQUIPO:</v>
          </cell>
          <cell r="G628">
            <v>175</v>
          </cell>
        </row>
        <row r="630">
          <cell r="B630" t="str">
            <v>TRANSPORTE</v>
          </cell>
        </row>
        <row r="631">
          <cell r="B631" t="str">
            <v>MATERIAL</v>
          </cell>
          <cell r="D631" t="str">
            <v>CANTIDAD</v>
          </cell>
          <cell r="E631" t="str">
            <v>DISTANCIA</v>
          </cell>
          <cell r="F631" t="str">
            <v>M3/KM</v>
          </cell>
          <cell r="G631" t="str">
            <v>VR UNITARIO</v>
          </cell>
        </row>
        <row r="634">
          <cell r="E634" t="str">
            <v xml:space="preserve">                  TOTAL TRANSPORTE:</v>
          </cell>
          <cell r="G634">
            <v>0</v>
          </cell>
        </row>
        <row r="636">
          <cell r="E636" t="str">
            <v>TOTAL COSTO DIRECTO:</v>
          </cell>
          <cell r="G636">
            <v>20883</v>
          </cell>
        </row>
        <row r="638">
          <cell r="B638" t="str">
            <v>COSTOS INDIRECTOS</v>
          </cell>
        </row>
        <row r="639">
          <cell r="B639" t="str">
            <v>DESCRIPCION</v>
          </cell>
          <cell r="D639" t="str">
            <v>PORCENTAJE</v>
          </cell>
          <cell r="F639" t="str">
            <v>VR PARCIAL</v>
          </cell>
        </row>
        <row r="640">
          <cell r="B640" t="str">
            <v>ADMINISTRACION</v>
          </cell>
          <cell r="E640">
            <v>0.12</v>
          </cell>
          <cell r="G640">
            <v>2505.96</v>
          </cell>
        </row>
        <row r="641">
          <cell r="B641" t="str">
            <v>IMPREVISTOS</v>
          </cell>
          <cell r="E641">
            <v>0.08</v>
          </cell>
          <cell r="G641">
            <v>1670.64</v>
          </cell>
        </row>
        <row r="642">
          <cell r="B642" t="str">
            <v>UTILIDAD</v>
          </cell>
          <cell r="E642">
            <v>0.05</v>
          </cell>
          <cell r="G642">
            <v>1044.1500000000001</v>
          </cell>
        </row>
        <row r="643">
          <cell r="F643" t="str">
            <v>TOTAL COSTO INDIRECTO:</v>
          </cell>
          <cell r="G643">
            <v>5221</v>
          </cell>
        </row>
        <row r="646">
          <cell r="B646" t="str">
            <v>PROPONENTE</v>
          </cell>
          <cell r="F646" t="str">
            <v>ANALISIS DE PRECIO UNITARIO:</v>
          </cell>
          <cell r="G646">
            <v>26104</v>
          </cell>
        </row>
        <row r="649">
          <cell r="B649" t="str">
            <v>REPUBLICA DE COLOMBIA</v>
          </cell>
        </row>
        <row r="650">
          <cell r="B650" t="str">
            <v>GOBERNACION DEL PUTUMAYO</v>
          </cell>
        </row>
        <row r="651">
          <cell r="B651" t="str">
            <v>SECRETARIA DE INFRAESTRUCTURA DEPARTAMENTAL</v>
          </cell>
        </row>
        <row r="653">
          <cell r="B653" t="str">
            <v>OBJETO:</v>
          </cell>
          <cell r="C653" t="str">
            <v>CONSTRUCCION DE LA PLAZA DE MERCADO DE GANADO EN EL MUNICIPIO DE SIBUNDOY, DEPARTAMENTO DEL PUTUMAYO</v>
          </cell>
        </row>
        <row r="654">
          <cell r="F654" t="str">
            <v>FECHA:</v>
          </cell>
          <cell r="G654" t="str">
            <v>NOVIEMBRE 20 / 2003</v>
          </cell>
        </row>
        <row r="655">
          <cell r="A655" t="str">
            <v>5,3</v>
          </cell>
          <cell r="B655" t="str">
            <v>ITE M:</v>
          </cell>
          <cell r="C655" t="str">
            <v>CORREA METALICA</v>
          </cell>
          <cell r="F655" t="str">
            <v>UNIDAD:</v>
          </cell>
          <cell r="G655" t="str">
            <v>ML</v>
          </cell>
          <cell r="H655">
            <v>14850</v>
          </cell>
        </row>
        <row r="656">
          <cell r="H656">
            <v>156.80000000000001</v>
          </cell>
        </row>
        <row r="657">
          <cell r="B657" t="str">
            <v>MATERIALES</v>
          </cell>
        </row>
        <row r="658">
          <cell r="B658" t="str">
            <v>DESCRIPCION</v>
          </cell>
          <cell r="D658" t="str">
            <v>UND</v>
          </cell>
          <cell r="E658" t="str">
            <v>CANTIDAD</v>
          </cell>
          <cell r="F658" t="str">
            <v>VR UNITARIO</v>
          </cell>
          <cell r="G658" t="str">
            <v>VR UNITARIO</v>
          </cell>
        </row>
        <row r="659">
          <cell r="B659" t="str">
            <v>Acero PDR-60</v>
          </cell>
          <cell r="D659" t="str">
            <v>Kg</v>
          </cell>
          <cell r="E659">
            <v>5</v>
          </cell>
          <cell r="F659">
            <v>1400</v>
          </cell>
          <cell r="G659">
            <v>7000</v>
          </cell>
        </row>
        <row r="660">
          <cell r="B660" t="str">
            <v>Soldadura eléctrica 1/8"</v>
          </cell>
          <cell r="D660" t="str">
            <v>Kg</v>
          </cell>
          <cell r="E660">
            <v>0.15</v>
          </cell>
          <cell r="F660">
            <v>3696.6</v>
          </cell>
          <cell r="G660">
            <v>554.49</v>
          </cell>
        </row>
        <row r="661">
          <cell r="B661" t="str">
            <v>Pintura anticorrosiva</v>
          </cell>
          <cell r="D661" t="str">
            <v>Gn</v>
          </cell>
          <cell r="E661">
            <v>0.04</v>
          </cell>
          <cell r="F661">
            <v>30900.95</v>
          </cell>
          <cell r="G661">
            <v>1236.038</v>
          </cell>
        </row>
        <row r="662">
          <cell r="D662">
            <v>1236.037109375</v>
          </cell>
          <cell r="E662" t="str">
            <v xml:space="preserve">                 TOTAL MATERIALES:</v>
          </cell>
          <cell r="G662">
            <v>8791</v>
          </cell>
        </row>
        <row r="664">
          <cell r="B664" t="str">
            <v>MANO DE OBRA</v>
          </cell>
        </row>
        <row r="665">
          <cell r="B665" t="str">
            <v>DESCRIPCION</v>
          </cell>
          <cell r="C665" t="str">
            <v>JORNAL</v>
          </cell>
          <cell r="D665" t="str">
            <v>PRESTACIONES</v>
          </cell>
          <cell r="E665" t="str">
            <v>CANTIDAD</v>
          </cell>
          <cell r="F665" t="str">
            <v>RENDIMIENTO</v>
          </cell>
          <cell r="G665" t="str">
            <v>VR PARCIAL</v>
          </cell>
        </row>
        <row r="666">
          <cell r="B666" t="str">
            <v>Ayudante</v>
          </cell>
          <cell r="C666">
            <v>15000</v>
          </cell>
          <cell r="D666">
            <v>0.7</v>
          </cell>
          <cell r="E666">
            <v>1</v>
          </cell>
          <cell r="F666">
            <v>16.760000000000002</v>
          </cell>
          <cell r="G666">
            <v>1521.4797136038185</v>
          </cell>
        </row>
        <row r="667">
          <cell r="B667" t="str">
            <v>Cerrajero</v>
          </cell>
          <cell r="C667">
            <v>34300</v>
          </cell>
          <cell r="D667">
            <v>0.7</v>
          </cell>
          <cell r="E667">
            <v>1</v>
          </cell>
          <cell r="F667">
            <v>16.760000000000002</v>
          </cell>
          <cell r="G667">
            <v>3479.1169451073984</v>
          </cell>
        </row>
        <row r="668">
          <cell r="C668">
            <v>0</v>
          </cell>
          <cell r="E668">
            <v>0</v>
          </cell>
          <cell r="G668">
            <v>0</v>
          </cell>
        </row>
        <row r="669">
          <cell r="E669" t="str">
            <v xml:space="preserve">              TOTAL MANO DE OBRA:</v>
          </cell>
          <cell r="G669">
            <v>5001</v>
          </cell>
          <cell r="H669">
            <v>5000</v>
          </cell>
        </row>
        <row r="671">
          <cell r="B671" t="str">
            <v>HERRAMIENTA Y EQUIPO</v>
          </cell>
        </row>
        <row r="672">
          <cell r="B672" t="str">
            <v>DESCRIPCION</v>
          </cell>
          <cell r="D672" t="str">
            <v>TIPO</v>
          </cell>
          <cell r="E672" t="str">
            <v>TARIFA</v>
          </cell>
          <cell r="F672" t="str">
            <v>RENDIMIENTO</v>
          </cell>
          <cell r="G672" t="str">
            <v>VR PARCIAL</v>
          </cell>
        </row>
        <row r="673">
          <cell r="B673" t="str">
            <v>Herramienta menor</v>
          </cell>
          <cell r="E673">
            <v>5001</v>
          </cell>
          <cell r="F673">
            <v>0.05</v>
          </cell>
          <cell r="G673">
            <v>250.05</v>
          </cell>
        </row>
        <row r="674">
          <cell r="B674" t="str">
            <v>Soldador eléctrico</v>
          </cell>
          <cell r="E674">
            <v>40400</v>
          </cell>
          <cell r="F674">
            <v>50</v>
          </cell>
          <cell r="G674">
            <v>808</v>
          </cell>
        </row>
        <row r="675">
          <cell r="D675">
            <v>808</v>
          </cell>
          <cell r="E675">
            <v>0</v>
          </cell>
          <cell r="F675">
            <v>0</v>
          </cell>
          <cell r="G675">
            <v>0</v>
          </cell>
        </row>
        <row r="676">
          <cell r="D676" t="str">
            <v xml:space="preserve">                      TOTAL HERRAMIENTA Y EQUIPO:</v>
          </cell>
          <cell r="G676">
            <v>1058</v>
          </cell>
        </row>
        <row r="678">
          <cell r="B678" t="str">
            <v>TRANSPORTE</v>
          </cell>
        </row>
        <row r="679">
          <cell r="B679" t="str">
            <v>MATERIAL</v>
          </cell>
          <cell r="D679" t="str">
            <v>CANTIDAD</v>
          </cell>
          <cell r="E679" t="str">
            <v>DISTANCIA</v>
          </cell>
          <cell r="F679" t="str">
            <v>M3/KM</v>
          </cell>
          <cell r="G679" t="str">
            <v>VR UNITARIO</v>
          </cell>
        </row>
        <row r="682">
          <cell r="E682" t="str">
            <v xml:space="preserve">                  TOTAL TRANSPORTE:</v>
          </cell>
          <cell r="G682">
            <v>0</v>
          </cell>
        </row>
        <row r="684">
          <cell r="E684" t="str">
            <v>TOTAL COSTO DIRECTO:</v>
          </cell>
          <cell r="G684">
            <v>14850</v>
          </cell>
        </row>
        <row r="686">
          <cell r="B686" t="str">
            <v>COSTOS INDIRECTOS</v>
          </cell>
        </row>
        <row r="687">
          <cell r="B687" t="str">
            <v>DESCRIPCION</v>
          </cell>
          <cell r="D687" t="str">
            <v>PORCENTAJE</v>
          </cell>
          <cell r="F687" t="str">
            <v>VR PARCIAL</v>
          </cell>
        </row>
        <row r="688">
          <cell r="B688" t="str">
            <v>ADMINISTRACION</v>
          </cell>
          <cell r="E688">
            <v>0.12</v>
          </cell>
          <cell r="G688">
            <v>1782</v>
          </cell>
        </row>
        <row r="689">
          <cell r="B689" t="str">
            <v>IMPREVISTOS</v>
          </cell>
          <cell r="E689">
            <v>0.08</v>
          </cell>
          <cell r="G689">
            <v>1188</v>
          </cell>
        </row>
        <row r="690">
          <cell r="B690" t="str">
            <v>UTILIDAD</v>
          </cell>
          <cell r="E690">
            <v>0.05</v>
          </cell>
          <cell r="G690">
            <v>742.5</v>
          </cell>
        </row>
        <row r="691">
          <cell r="F691" t="str">
            <v>TOTAL COSTO INDIRECTO:</v>
          </cell>
          <cell r="G691">
            <v>3713</v>
          </cell>
        </row>
        <row r="694">
          <cell r="B694" t="str">
            <v>PROPONENTE</v>
          </cell>
          <cell r="F694" t="str">
            <v>ANALISIS DE PRECIO UNITARIO:</v>
          </cell>
          <cell r="G694">
            <v>18563</v>
          </cell>
        </row>
        <row r="697">
          <cell r="B697" t="str">
            <v>REPUBLICA DE COLOMBIA</v>
          </cell>
        </row>
        <row r="698">
          <cell r="B698" t="str">
            <v>GOBERNACION DEL PUTUMAYO</v>
          </cell>
        </row>
        <row r="699">
          <cell r="B699" t="str">
            <v>SECRETARIA DE INFRAESTRUCTURA DEPARTAMENTAL</v>
          </cell>
        </row>
        <row r="701">
          <cell r="B701" t="str">
            <v>OBJETO:</v>
          </cell>
          <cell r="C701" t="str">
            <v>CONSTRUCCION DE LA PLAZA DE MERCADO DE GANADO EN EL MUNICIPIO DE SIBUNDOY, DEPARTAMENTO DEL PUTUMAYO</v>
          </cell>
        </row>
        <row r="702">
          <cell r="F702" t="str">
            <v>FECHA:</v>
          </cell>
          <cell r="G702" t="str">
            <v>NOVIEMBRE 20 / 2003</v>
          </cell>
        </row>
        <row r="703">
          <cell r="A703" t="str">
            <v>5,4</v>
          </cell>
          <cell r="B703" t="str">
            <v>ITE M:</v>
          </cell>
          <cell r="C703" t="str">
            <v>CERCHA METALICA</v>
          </cell>
          <cell r="F703" t="str">
            <v>UNIDAD:</v>
          </cell>
          <cell r="G703" t="str">
            <v>ML</v>
          </cell>
          <cell r="H703">
            <v>29197</v>
          </cell>
        </row>
        <row r="704">
          <cell r="H704">
            <v>45.6</v>
          </cell>
        </row>
        <row r="705">
          <cell r="B705" t="str">
            <v>MATERIALES</v>
          </cell>
        </row>
        <row r="706">
          <cell r="B706" t="str">
            <v>DESCRIPCION</v>
          </cell>
          <cell r="D706" t="str">
            <v>UND</v>
          </cell>
          <cell r="E706" t="str">
            <v>CANTIDAD</v>
          </cell>
          <cell r="F706" t="str">
            <v>VR UNITARIO</v>
          </cell>
          <cell r="G706" t="str">
            <v>VR UNITARIO</v>
          </cell>
        </row>
        <row r="707">
          <cell r="B707" t="str">
            <v>Acero PDR-60</v>
          </cell>
          <cell r="D707" t="str">
            <v>Kg</v>
          </cell>
          <cell r="E707">
            <v>12</v>
          </cell>
          <cell r="F707">
            <v>1400</v>
          </cell>
          <cell r="G707">
            <v>16800</v>
          </cell>
        </row>
        <row r="708">
          <cell r="B708" t="str">
            <v>Soldadura eléctrica 1/8"</v>
          </cell>
          <cell r="D708" t="str">
            <v>Kg</v>
          </cell>
          <cell r="E708">
            <v>0.5</v>
          </cell>
          <cell r="F708">
            <v>3696.6</v>
          </cell>
          <cell r="G708">
            <v>1848.3</v>
          </cell>
        </row>
        <row r="709">
          <cell r="B709" t="str">
            <v>Pintura anticorrosiva</v>
          </cell>
          <cell r="D709" t="str">
            <v>Gn</v>
          </cell>
          <cell r="E709">
            <v>0.06</v>
          </cell>
          <cell r="F709">
            <v>30900.95</v>
          </cell>
          <cell r="G709">
            <v>1854.057</v>
          </cell>
        </row>
        <row r="710">
          <cell r="D710">
            <v>1854.056640625</v>
          </cell>
          <cell r="E710" t="str">
            <v xml:space="preserve">                 TOTAL MATERIALES:</v>
          </cell>
          <cell r="G710">
            <v>20502</v>
          </cell>
        </row>
        <row r="712">
          <cell r="B712" t="str">
            <v>MANO DE OBRA</v>
          </cell>
        </row>
        <row r="713">
          <cell r="B713" t="str">
            <v>DESCRIPCION</v>
          </cell>
          <cell r="C713" t="str">
            <v>JORNAL</v>
          </cell>
          <cell r="D713" t="str">
            <v>PRESTACIONES</v>
          </cell>
          <cell r="E713" t="str">
            <v>CANTIDAD</v>
          </cell>
          <cell r="F713" t="str">
            <v>RENDIMIENTO</v>
          </cell>
          <cell r="G713" t="str">
            <v>VR PARCIAL</v>
          </cell>
        </row>
        <row r="714">
          <cell r="B714" t="str">
            <v>Ayudante</v>
          </cell>
          <cell r="C714">
            <v>15000</v>
          </cell>
          <cell r="D714">
            <v>0.7</v>
          </cell>
          <cell r="E714">
            <v>2</v>
          </cell>
          <cell r="F714">
            <v>15.62</v>
          </cell>
          <cell r="G714">
            <v>3265.0448143405893</v>
          </cell>
        </row>
        <row r="715">
          <cell r="B715" t="str">
            <v>Cerrajero</v>
          </cell>
          <cell r="C715">
            <v>34300</v>
          </cell>
          <cell r="D715">
            <v>0.7</v>
          </cell>
          <cell r="E715">
            <v>1</v>
          </cell>
          <cell r="F715">
            <v>15.62</v>
          </cell>
          <cell r="G715">
            <v>3733.0345710627403</v>
          </cell>
        </row>
        <row r="716">
          <cell r="C716">
            <v>0</v>
          </cell>
          <cell r="E716">
            <v>0</v>
          </cell>
          <cell r="G716">
            <v>0</v>
          </cell>
        </row>
        <row r="717">
          <cell r="E717" t="str">
            <v xml:space="preserve">              TOTAL MANO DE OBRA:</v>
          </cell>
          <cell r="G717">
            <v>6998</v>
          </cell>
          <cell r="H717">
            <v>7000</v>
          </cell>
        </row>
        <row r="719">
          <cell r="B719" t="str">
            <v>HERRAMIENTA Y EQUIPO</v>
          </cell>
        </row>
        <row r="720">
          <cell r="B720" t="str">
            <v>DESCRIPCION</v>
          </cell>
          <cell r="D720" t="str">
            <v>TIPO</v>
          </cell>
          <cell r="E720" t="str">
            <v>TARIFA</v>
          </cell>
          <cell r="F720" t="str">
            <v>RENDIMIENTO</v>
          </cell>
          <cell r="G720" t="str">
            <v>VR PARCIAL</v>
          </cell>
        </row>
        <row r="721">
          <cell r="B721" t="str">
            <v>Herramienta menor</v>
          </cell>
          <cell r="E721">
            <v>6998</v>
          </cell>
          <cell r="F721">
            <v>0.05</v>
          </cell>
          <cell r="G721">
            <v>349.90000000000003</v>
          </cell>
        </row>
        <row r="722">
          <cell r="B722" t="str">
            <v>Soldador eléctrico</v>
          </cell>
          <cell r="E722">
            <v>40400</v>
          </cell>
          <cell r="F722">
            <v>30</v>
          </cell>
          <cell r="G722">
            <v>1346.6666666666667</v>
          </cell>
        </row>
        <row r="723">
          <cell r="D723">
            <v>1346.666015625</v>
          </cell>
          <cell r="E723">
            <v>0</v>
          </cell>
          <cell r="F723">
            <v>0</v>
          </cell>
          <cell r="G723">
            <v>0</v>
          </cell>
        </row>
        <row r="724">
          <cell r="D724" t="str">
            <v xml:space="preserve">                      TOTAL HERRAMIENTA Y EQUIPO:</v>
          </cell>
          <cell r="G724">
            <v>1697</v>
          </cell>
        </row>
        <row r="726">
          <cell r="B726" t="str">
            <v>TRANSPORTE</v>
          </cell>
        </row>
        <row r="727">
          <cell r="B727" t="str">
            <v>MATERIAL</v>
          </cell>
          <cell r="D727" t="str">
            <v>CANTIDAD</v>
          </cell>
          <cell r="E727" t="str">
            <v>DISTANCIA</v>
          </cell>
          <cell r="F727" t="str">
            <v>M3/KM</v>
          </cell>
          <cell r="G727" t="str">
            <v>VR UNITARIO</v>
          </cell>
        </row>
        <row r="730">
          <cell r="E730" t="str">
            <v xml:space="preserve">                  TOTAL TRANSPORTE:</v>
          </cell>
          <cell r="G730">
            <v>0</v>
          </cell>
        </row>
        <row r="732">
          <cell r="E732" t="str">
            <v>TOTAL COSTO DIRECTO:</v>
          </cell>
          <cell r="G732">
            <v>29197</v>
          </cell>
        </row>
        <row r="734">
          <cell r="B734" t="str">
            <v>COSTOS INDIRECTOS</v>
          </cell>
        </row>
        <row r="735">
          <cell r="B735" t="str">
            <v>DESCRIPCION</v>
          </cell>
          <cell r="D735" t="str">
            <v>PORCENTAJE</v>
          </cell>
          <cell r="F735" t="str">
            <v>VR PARCIAL</v>
          </cell>
        </row>
        <row r="736">
          <cell r="B736" t="str">
            <v>ADMINISTRACION</v>
          </cell>
          <cell r="E736">
            <v>0.12</v>
          </cell>
          <cell r="G736">
            <v>3503.64</v>
          </cell>
        </row>
        <row r="737">
          <cell r="B737" t="str">
            <v>IMPREVISTOS</v>
          </cell>
          <cell r="E737">
            <v>0.08</v>
          </cell>
          <cell r="G737">
            <v>2335.7600000000002</v>
          </cell>
        </row>
        <row r="738">
          <cell r="B738" t="str">
            <v>UTILIDAD</v>
          </cell>
          <cell r="E738">
            <v>0.05</v>
          </cell>
          <cell r="G738">
            <v>1459.8500000000001</v>
          </cell>
        </row>
        <row r="739">
          <cell r="F739" t="str">
            <v>TOTAL COSTO INDIRECTO:</v>
          </cell>
          <cell r="G739">
            <v>7299</v>
          </cell>
        </row>
        <row r="742">
          <cell r="B742" t="str">
            <v>PROPONENTE</v>
          </cell>
          <cell r="F742" t="str">
            <v>ANALISIS DE PRECIO UNITARIO:</v>
          </cell>
          <cell r="G742">
            <v>36496</v>
          </cell>
        </row>
        <row r="745">
          <cell r="B745" t="str">
            <v>REPUBLICA DE COLOMBIA</v>
          </cell>
        </row>
        <row r="746">
          <cell r="B746" t="str">
            <v>GOBERNACION DEL PUTUMAYO</v>
          </cell>
        </row>
        <row r="747">
          <cell r="B747" t="str">
            <v>SECRETARIA DE INFRAESTRUCTURA DEPARTAMENTAL</v>
          </cell>
        </row>
        <row r="749">
          <cell r="B749" t="str">
            <v>OBJETO:</v>
          </cell>
          <cell r="C749" t="str">
            <v>CONSTRUCCION DE LA PLAZA DE MERCADO DE GANADO EN EL MUNICIPIO DE SIBUNDOY, DEPARTAMENTO DEL PUTUMAYO</v>
          </cell>
        </row>
        <row r="750">
          <cell r="F750" t="str">
            <v>FECHA:</v>
          </cell>
          <cell r="G750" t="str">
            <v>NOVIEMBRE 20 / 2003</v>
          </cell>
        </row>
        <row r="751">
          <cell r="A751" t="str">
            <v>6,1</v>
          </cell>
          <cell r="B751" t="str">
            <v>ITE M:</v>
          </cell>
          <cell r="C751" t="str">
            <v>PUERTA CON PICAPORTE 2*0,8 m</v>
          </cell>
          <cell r="F751" t="str">
            <v>UNIDAD:</v>
          </cell>
          <cell r="G751" t="str">
            <v>UND</v>
          </cell>
          <cell r="H751">
            <v>69438</v>
          </cell>
        </row>
        <row r="752">
          <cell r="H752">
            <v>10</v>
          </cell>
        </row>
        <row r="753">
          <cell r="B753" t="str">
            <v>MATERIALES</v>
          </cell>
        </row>
        <row r="754">
          <cell r="B754" t="str">
            <v>DESCRIPCION</v>
          </cell>
          <cell r="D754" t="str">
            <v>UND</v>
          </cell>
          <cell r="E754" t="str">
            <v>CANTIDAD</v>
          </cell>
          <cell r="F754" t="str">
            <v>VR UNITARIO</v>
          </cell>
          <cell r="G754" t="str">
            <v>VR UNITARIO</v>
          </cell>
        </row>
        <row r="755">
          <cell r="B755" t="str">
            <v>Puerta metálica con picaporte</v>
          </cell>
          <cell r="D755" t="str">
            <v>Un</v>
          </cell>
          <cell r="E755">
            <v>1</v>
          </cell>
          <cell r="F755">
            <v>55045</v>
          </cell>
          <cell r="G755">
            <v>55045</v>
          </cell>
        </row>
        <row r="756">
          <cell r="D756">
            <v>55045</v>
          </cell>
          <cell r="E756">
            <v>0</v>
          </cell>
          <cell r="F756">
            <v>0</v>
          </cell>
          <cell r="G756">
            <v>0</v>
          </cell>
        </row>
        <row r="757">
          <cell r="D757">
            <v>0</v>
          </cell>
          <cell r="E757">
            <v>0</v>
          </cell>
          <cell r="F757">
            <v>0</v>
          </cell>
          <cell r="G757">
            <v>0</v>
          </cell>
        </row>
        <row r="758">
          <cell r="D758">
            <v>0</v>
          </cell>
          <cell r="E758" t="str">
            <v xml:space="preserve">                   TOTAL MATERIALES:</v>
          </cell>
          <cell r="G758">
            <v>55045</v>
          </cell>
        </row>
        <row r="760">
          <cell r="B760" t="str">
            <v>MANO DE OBRA</v>
          </cell>
        </row>
        <row r="761">
          <cell r="B761" t="str">
            <v>DESCRIPCION</v>
          </cell>
          <cell r="C761" t="str">
            <v>JORNAL</v>
          </cell>
          <cell r="D761" t="str">
            <v>PRESTACIONES</v>
          </cell>
          <cell r="E761" t="str">
            <v>CANTIDAD</v>
          </cell>
          <cell r="F761" t="str">
            <v>RENDIMIENTO</v>
          </cell>
          <cell r="G761" t="str">
            <v>VR PARCIAL</v>
          </cell>
        </row>
        <row r="762">
          <cell r="B762" t="str">
            <v>Ayudante</v>
          </cell>
          <cell r="C762">
            <v>15000</v>
          </cell>
          <cell r="D762">
            <v>0.7</v>
          </cell>
          <cell r="E762">
            <v>1</v>
          </cell>
          <cell r="F762">
            <v>5.0199999999999996</v>
          </cell>
          <cell r="G762">
            <v>5079.6812749003984</v>
          </cell>
        </row>
        <row r="763">
          <cell r="B763" t="str">
            <v xml:space="preserve">Oficial </v>
          </cell>
          <cell r="C763">
            <v>25480.000000000004</v>
          </cell>
          <cell r="D763">
            <v>0.7</v>
          </cell>
          <cell r="E763">
            <v>1</v>
          </cell>
          <cell r="F763">
            <v>5.0199999999999996</v>
          </cell>
          <cell r="G763">
            <v>8628.6852589641439</v>
          </cell>
        </row>
        <row r="764">
          <cell r="C764">
            <v>0</v>
          </cell>
          <cell r="E764">
            <v>0</v>
          </cell>
          <cell r="G764">
            <v>0</v>
          </cell>
        </row>
        <row r="765">
          <cell r="E765" t="str">
            <v xml:space="preserve">              TOTAL MANO DE OBRA:</v>
          </cell>
          <cell r="G765">
            <v>13708</v>
          </cell>
          <cell r="H765">
            <v>13700</v>
          </cell>
        </row>
        <row r="767">
          <cell r="B767" t="str">
            <v>HERRAMIENTA Y EQUIPO</v>
          </cell>
        </row>
        <row r="768">
          <cell r="B768" t="str">
            <v>DESCRIPCION</v>
          </cell>
          <cell r="D768" t="str">
            <v>TIPO</v>
          </cell>
          <cell r="E768" t="str">
            <v>TARIFA</v>
          </cell>
          <cell r="F768" t="str">
            <v>RENDIMIENTO</v>
          </cell>
          <cell r="G768" t="str">
            <v>VR PARCIAL</v>
          </cell>
        </row>
        <row r="769">
          <cell r="B769" t="str">
            <v>Herramienta menor</v>
          </cell>
          <cell r="E769">
            <v>13708</v>
          </cell>
          <cell r="F769">
            <v>0.05</v>
          </cell>
          <cell r="G769">
            <v>685.40000000000009</v>
          </cell>
        </row>
        <row r="770">
          <cell r="D770">
            <v>685.39990234375</v>
          </cell>
          <cell r="E770">
            <v>0</v>
          </cell>
          <cell r="G770">
            <v>0</v>
          </cell>
        </row>
        <row r="771">
          <cell r="D771">
            <v>0</v>
          </cell>
          <cell r="E771">
            <v>0</v>
          </cell>
          <cell r="F771">
            <v>0</v>
          </cell>
          <cell r="G771">
            <v>0</v>
          </cell>
        </row>
        <row r="772">
          <cell r="D772" t="str">
            <v xml:space="preserve">                      TOTAL HERRAMIENTA Y EQUIPO:</v>
          </cell>
          <cell r="G772">
            <v>685</v>
          </cell>
        </row>
        <row r="774">
          <cell r="B774" t="str">
            <v>TRANSPORTE</v>
          </cell>
        </row>
        <row r="775">
          <cell r="B775" t="str">
            <v>MATERIAL</v>
          </cell>
          <cell r="D775" t="str">
            <v>CANTIDAD</v>
          </cell>
          <cell r="E775" t="str">
            <v>DISTANCIA</v>
          </cell>
          <cell r="F775" t="str">
            <v>M3/KM</v>
          </cell>
          <cell r="G775" t="str">
            <v>VR UNITARIO</v>
          </cell>
        </row>
        <row r="778">
          <cell r="E778" t="str">
            <v xml:space="preserve">                  TOTAL TRANSPORTE:</v>
          </cell>
          <cell r="G778">
            <v>0</v>
          </cell>
        </row>
        <row r="780">
          <cell r="E780" t="str">
            <v>TOTAL COSTO DIRECTO:</v>
          </cell>
          <cell r="G780">
            <v>69438</v>
          </cell>
        </row>
        <row r="782">
          <cell r="B782" t="str">
            <v>COSTOS INDIRECTOS</v>
          </cell>
        </row>
        <row r="783">
          <cell r="B783" t="str">
            <v>DESCRIPCION</v>
          </cell>
          <cell r="D783" t="str">
            <v>PORCENTAJE</v>
          </cell>
          <cell r="F783" t="str">
            <v>VR PARCIAL</v>
          </cell>
        </row>
        <row r="784">
          <cell r="B784" t="str">
            <v>ADMINISTRACION</v>
          </cell>
          <cell r="E784">
            <v>0.12</v>
          </cell>
          <cell r="G784">
            <v>8332.56</v>
          </cell>
        </row>
        <row r="785">
          <cell r="B785" t="str">
            <v>IMPREVISTOS</v>
          </cell>
          <cell r="E785">
            <v>0.08</v>
          </cell>
          <cell r="G785">
            <v>5555.04</v>
          </cell>
        </row>
        <row r="786">
          <cell r="B786" t="str">
            <v>UTILIDAD</v>
          </cell>
          <cell r="E786">
            <v>0.05</v>
          </cell>
          <cell r="G786">
            <v>3471.9</v>
          </cell>
        </row>
        <row r="787">
          <cell r="F787" t="str">
            <v>TOTAL COSTO INDIRECTO:</v>
          </cell>
          <cell r="G787">
            <v>17360</v>
          </cell>
        </row>
        <row r="790">
          <cell r="B790" t="str">
            <v>PROPONENTE</v>
          </cell>
          <cell r="F790" t="str">
            <v>ANALISIS DE PRECIO UNITARIO:</v>
          </cell>
          <cell r="G790">
            <v>86798</v>
          </cell>
        </row>
        <row r="793">
          <cell r="B793" t="str">
            <v>REPUBLICA DE COLOMBIA</v>
          </cell>
        </row>
        <row r="794">
          <cell r="B794" t="str">
            <v>GOBERNACION DEL PUTUMAYO</v>
          </cell>
        </row>
        <row r="795">
          <cell r="B795" t="str">
            <v>SECRETARIA DE INFRAESTRUCTURA DEPARTAMENTAL</v>
          </cell>
        </row>
        <row r="797">
          <cell r="B797" t="str">
            <v>OBJETO:</v>
          </cell>
          <cell r="C797" t="str">
            <v>CONSTRUCCION DE LA PLAZA DE MERCADO DE GANADO EN EL MUNICIPIO DE SIBUNDOY, DEPARTAMENTO DEL PUTUMAYO</v>
          </cell>
        </row>
        <row r="798">
          <cell r="F798" t="str">
            <v>FECHA:</v>
          </cell>
          <cell r="G798" t="str">
            <v>NOVIEMBRE 20 / 2003</v>
          </cell>
        </row>
        <row r="799">
          <cell r="A799" t="str">
            <v>7,1</v>
          </cell>
          <cell r="B799" t="str">
            <v>ITE M:</v>
          </cell>
          <cell r="C799" t="str">
            <v>CAJA DE INSPECCION 0,8*0,8 m</v>
          </cell>
          <cell r="F799" t="str">
            <v>UNIDAD:</v>
          </cell>
          <cell r="G799" t="str">
            <v>UND</v>
          </cell>
          <cell r="H799">
            <v>128943</v>
          </cell>
        </row>
        <row r="800">
          <cell r="H800">
            <v>1</v>
          </cell>
        </row>
        <row r="801">
          <cell r="B801" t="str">
            <v>MATERIALES</v>
          </cell>
        </row>
        <row r="802">
          <cell r="B802" t="str">
            <v>DESCRIPCION</v>
          </cell>
          <cell r="D802" t="str">
            <v>UND</v>
          </cell>
          <cell r="E802" t="str">
            <v>CANTIDAD</v>
          </cell>
          <cell r="F802" t="str">
            <v>VR UNITARIO</v>
          </cell>
          <cell r="G802" t="str">
            <v>VR UNITARIO</v>
          </cell>
        </row>
        <row r="803">
          <cell r="B803" t="str">
            <v>Agua</v>
          </cell>
          <cell r="D803" t="str">
            <v>Lt</v>
          </cell>
          <cell r="E803">
            <v>74</v>
          </cell>
          <cell r="F803">
            <v>10.4</v>
          </cell>
          <cell r="G803">
            <v>769.6</v>
          </cell>
        </row>
        <row r="804">
          <cell r="B804" t="str">
            <v>Cemento gris</v>
          </cell>
          <cell r="D804" t="str">
            <v>Kg</v>
          </cell>
          <cell r="E804">
            <v>135.19999999999999</v>
          </cell>
          <cell r="F804">
            <v>440</v>
          </cell>
          <cell r="G804">
            <v>59487.999999999993</v>
          </cell>
        </row>
        <row r="805">
          <cell r="B805" t="str">
            <v>Arena de río</v>
          </cell>
          <cell r="D805" t="str">
            <v>M3</v>
          </cell>
          <cell r="E805">
            <v>0.39</v>
          </cell>
          <cell r="F805">
            <v>6240</v>
          </cell>
          <cell r="G805">
            <v>2433.6</v>
          </cell>
        </row>
        <row r="806">
          <cell r="B806" t="str">
            <v>Triturado</v>
          </cell>
          <cell r="D806" t="str">
            <v>M3</v>
          </cell>
          <cell r="E806">
            <v>0.22</v>
          </cell>
          <cell r="F806">
            <v>35000</v>
          </cell>
          <cell r="G806">
            <v>7700</v>
          </cell>
        </row>
        <row r="807">
          <cell r="B807" t="str">
            <v>Recebo</v>
          </cell>
          <cell r="D807" t="str">
            <v>M3</v>
          </cell>
          <cell r="E807">
            <v>0.15</v>
          </cell>
          <cell r="F807">
            <v>6060</v>
          </cell>
          <cell r="G807">
            <v>909</v>
          </cell>
        </row>
        <row r="808">
          <cell r="B808" t="str">
            <v>Ladrillo común</v>
          </cell>
          <cell r="D808" t="str">
            <v>Un</v>
          </cell>
          <cell r="E808">
            <v>142</v>
          </cell>
          <cell r="F808">
            <v>156.54999999999998</v>
          </cell>
          <cell r="G808">
            <v>22230.1</v>
          </cell>
        </row>
        <row r="809">
          <cell r="B809" t="str">
            <v>Alambre negro</v>
          </cell>
          <cell r="D809" t="str">
            <v>Kg</v>
          </cell>
          <cell r="E809">
            <v>0.13</v>
          </cell>
          <cell r="F809">
            <v>1800</v>
          </cell>
          <cell r="G809">
            <v>234</v>
          </cell>
        </row>
        <row r="810">
          <cell r="B810" t="str">
            <v>Acero PDR-60</v>
          </cell>
          <cell r="D810" t="str">
            <v>Kg</v>
          </cell>
          <cell r="E810">
            <v>6.36</v>
          </cell>
          <cell r="F810">
            <v>1400</v>
          </cell>
          <cell r="G810">
            <v>8904</v>
          </cell>
        </row>
        <row r="811">
          <cell r="D811">
            <v>8904</v>
          </cell>
          <cell r="E811" t="str">
            <v xml:space="preserve">                 TOTAL MATERIALES:</v>
          </cell>
          <cell r="G811">
            <v>102668</v>
          </cell>
        </row>
        <row r="813">
          <cell r="B813" t="str">
            <v>MANO DE OBRA</v>
          </cell>
        </row>
        <row r="814">
          <cell r="B814" t="str">
            <v>DESCRIPCION</v>
          </cell>
          <cell r="C814" t="str">
            <v>JORNAL</v>
          </cell>
          <cell r="D814" t="str">
            <v>PRESTACIONES</v>
          </cell>
          <cell r="E814" t="str">
            <v>CANTIDAD</v>
          </cell>
          <cell r="F814" t="str">
            <v>RENDIMIENTO</v>
          </cell>
          <cell r="G814" t="str">
            <v>VR PARCIAL</v>
          </cell>
        </row>
        <row r="815">
          <cell r="B815" t="str">
            <v>Ayudante</v>
          </cell>
          <cell r="C815">
            <v>15000</v>
          </cell>
          <cell r="D815">
            <v>0.7</v>
          </cell>
          <cell r="E815">
            <v>1</v>
          </cell>
          <cell r="F815">
            <v>2.75</v>
          </cell>
          <cell r="G815">
            <v>9272.7272727272721</v>
          </cell>
        </row>
        <row r="816">
          <cell r="B816" t="str">
            <v xml:space="preserve">Oficial </v>
          </cell>
          <cell r="C816">
            <v>25480.000000000004</v>
          </cell>
          <cell r="D816">
            <v>0.7</v>
          </cell>
          <cell r="E816">
            <v>1</v>
          </cell>
          <cell r="F816">
            <v>2.75</v>
          </cell>
          <cell r="G816">
            <v>15751.272727272728</v>
          </cell>
        </row>
        <row r="817">
          <cell r="C817">
            <v>0</v>
          </cell>
          <cell r="E817">
            <v>0</v>
          </cell>
          <cell r="G817">
            <v>0</v>
          </cell>
        </row>
        <row r="818">
          <cell r="E818" t="str">
            <v xml:space="preserve">              TOTAL MANO DE OBRA:</v>
          </cell>
          <cell r="G818">
            <v>25024</v>
          </cell>
          <cell r="H818">
            <v>25000</v>
          </cell>
        </row>
        <row r="820">
          <cell r="B820" t="str">
            <v>HERRAMIENTA Y EQUIPO</v>
          </cell>
        </row>
        <row r="821">
          <cell r="B821" t="str">
            <v>DESCRIPCION</v>
          </cell>
          <cell r="D821" t="str">
            <v>TIPO</v>
          </cell>
          <cell r="E821" t="str">
            <v>TARIFA</v>
          </cell>
          <cell r="F821" t="str">
            <v>RENDIMIENTO</v>
          </cell>
          <cell r="G821" t="str">
            <v>VR PARCIAL</v>
          </cell>
        </row>
        <row r="822">
          <cell r="B822" t="str">
            <v>Herramienta menor</v>
          </cell>
          <cell r="E822">
            <v>25024</v>
          </cell>
          <cell r="F822">
            <v>0.05</v>
          </cell>
          <cell r="G822">
            <v>1251.2</v>
          </cell>
        </row>
        <row r="823">
          <cell r="D823">
            <v>1251.19921875</v>
          </cell>
          <cell r="E823">
            <v>0</v>
          </cell>
          <cell r="G823">
            <v>0</v>
          </cell>
        </row>
        <row r="824">
          <cell r="D824">
            <v>0</v>
          </cell>
          <cell r="E824">
            <v>0</v>
          </cell>
          <cell r="F824">
            <v>0</v>
          </cell>
          <cell r="G824">
            <v>0</v>
          </cell>
        </row>
        <row r="825">
          <cell r="D825" t="str">
            <v xml:space="preserve">                      TOTAL HERRAMIENTA Y EQUIPO:</v>
          </cell>
          <cell r="G825">
            <v>1251</v>
          </cell>
        </row>
        <row r="827">
          <cell r="B827" t="str">
            <v>TRANSPORTE</v>
          </cell>
        </row>
        <row r="828">
          <cell r="B828" t="str">
            <v>MATERIAL</v>
          </cell>
          <cell r="D828" t="str">
            <v>CANTIDAD</v>
          </cell>
          <cell r="E828" t="str">
            <v>DISTANCIA</v>
          </cell>
          <cell r="F828" t="str">
            <v>M3/KM</v>
          </cell>
          <cell r="G828" t="str">
            <v>VR UNITARIO</v>
          </cell>
        </row>
        <row r="831">
          <cell r="E831" t="str">
            <v xml:space="preserve">                  TOTAL TRANSPORTE:</v>
          </cell>
          <cell r="G831">
            <v>0</v>
          </cell>
        </row>
        <row r="833">
          <cell r="E833" t="str">
            <v>TOTAL COSTO DIRECTO:</v>
          </cell>
          <cell r="G833">
            <v>128943</v>
          </cell>
        </row>
        <row r="835">
          <cell r="B835" t="str">
            <v>COSTOS INDIRECTOS</v>
          </cell>
        </row>
        <row r="836">
          <cell r="B836" t="str">
            <v>DESCRIPCION</v>
          </cell>
          <cell r="D836" t="str">
            <v>PORCENTAJE</v>
          </cell>
          <cell r="F836" t="str">
            <v>VR PARCIAL</v>
          </cell>
        </row>
        <row r="837">
          <cell r="B837" t="str">
            <v>ADMINISTRACION</v>
          </cell>
          <cell r="E837">
            <v>0.12</v>
          </cell>
          <cell r="G837">
            <v>15473.16</v>
          </cell>
        </row>
        <row r="838">
          <cell r="B838" t="str">
            <v>IMPREVISTOS</v>
          </cell>
          <cell r="E838">
            <v>0.08</v>
          </cell>
          <cell r="G838">
            <v>10315.44</v>
          </cell>
        </row>
        <row r="839">
          <cell r="B839" t="str">
            <v>UTILIDAD</v>
          </cell>
          <cell r="E839">
            <v>0.05</v>
          </cell>
          <cell r="G839">
            <v>6447.1500000000005</v>
          </cell>
        </row>
        <row r="840">
          <cell r="F840" t="str">
            <v>TOTAL COSTO INDIRECTO:</v>
          </cell>
          <cell r="G840">
            <v>32236</v>
          </cell>
        </row>
        <row r="843">
          <cell r="B843" t="str">
            <v>PROPONENTE</v>
          </cell>
          <cell r="F843" t="str">
            <v>ANALISIS DE PRECIO UNITARIO:</v>
          </cell>
          <cell r="G843">
            <v>161179</v>
          </cell>
        </row>
        <row r="846">
          <cell r="B846" t="str">
            <v>REPUBLICA DE COLOMBIA</v>
          </cell>
        </row>
        <row r="847">
          <cell r="B847" t="str">
            <v>GOBERNACION DEL PUTUMAYO</v>
          </cell>
        </row>
        <row r="848">
          <cell r="B848" t="str">
            <v>SECRETARIA DE INFRAESTRUCTURA DEPARTAMENTAL</v>
          </cell>
        </row>
        <row r="850">
          <cell r="B850" t="str">
            <v>OBJETO:</v>
          </cell>
          <cell r="C850" t="str">
            <v>CONSTRUCCION DE LA PLAZA DE MERCADO DE GANADO EN EL MUNICIPIO DE SIBUNDOY, DEPARTAMENTO DEL PUTUMAYO</v>
          </cell>
        </row>
        <row r="851">
          <cell r="F851" t="str">
            <v>FECHA:</v>
          </cell>
          <cell r="G851" t="str">
            <v>NOVIEMBRE 20 / 2003</v>
          </cell>
        </row>
        <row r="852">
          <cell r="A852" t="str">
            <v>7,2</v>
          </cell>
          <cell r="B852" t="str">
            <v>ITE M:</v>
          </cell>
          <cell r="C852" t="str">
            <v>INSTALACION TUBERIA 3" SAN</v>
          </cell>
          <cell r="F852" t="str">
            <v>UNIDAD:</v>
          </cell>
          <cell r="G852" t="str">
            <v>ML</v>
          </cell>
          <cell r="H852">
            <v>15034</v>
          </cell>
        </row>
        <row r="853">
          <cell r="H853">
            <v>36.5</v>
          </cell>
        </row>
        <row r="854">
          <cell r="B854" t="str">
            <v>MATERIALES</v>
          </cell>
        </row>
        <row r="855">
          <cell r="B855" t="str">
            <v>DESCRIPCION</v>
          </cell>
          <cell r="D855" t="str">
            <v>UND</v>
          </cell>
          <cell r="E855" t="str">
            <v>CANTIDAD</v>
          </cell>
          <cell r="F855" t="str">
            <v>VR UNITARIO</v>
          </cell>
          <cell r="G855" t="str">
            <v>VR UNITARIO</v>
          </cell>
        </row>
        <row r="856">
          <cell r="B856" t="str">
            <v>Tuberia PVC sanitaria 3"</v>
          </cell>
          <cell r="D856" t="str">
            <v>ML</v>
          </cell>
          <cell r="E856">
            <v>1</v>
          </cell>
          <cell r="F856">
            <v>11968</v>
          </cell>
          <cell r="G856">
            <v>11968</v>
          </cell>
        </row>
        <row r="857">
          <cell r="B857" t="str">
            <v>Union PVC sanitaria 3"</v>
          </cell>
          <cell r="D857" t="str">
            <v>Un</v>
          </cell>
          <cell r="E857">
            <v>0.17</v>
          </cell>
          <cell r="F857">
            <v>2595.6999999999998</v>
          </cell>
          <cell r="G857">
            <v>441.26900000000001</v>
          </cell>
        </row>
        <row r="858">
          <cell r="D858">
            <v>441.268798828125</v>
          </cell>
          <cell r="E858">
            <v>0</v>
          </cell>
          <cell r="F858">
            <v>0</v>
          </cell>
          <cell r="G858">
            <v>0</v>
          </cell>
        </row>
        <row r="859">
          <cell r="D859">
            <v>0</v>
          </cell>
          <cell r="E859" t="str">
            <v xml:space="preserve">                   TOTAL MATERIALES:</v>
          </cell>
          <cell r="G859">
            <v>12409</v>
          </cell>
        </row>
        <row r="861">
          <cell r="B861" t="str">
            <v>MANO DE OBRA</v>
          </cell>
        </row>
        <row r="862">
          <cell r="B862" t="str">
            <v>DESCRIPCION</v>
          </cell>
          <cell r="C862" t="str">
            <v>JORNAL</v>
          </cell>
          <cell r="D862" t="str">
            <v>PRESTACIONES</v>
          </cell>
          <cell r="E862" t="str">
            <v>CANTIDAD</v>
          </cell>
          <cell r="F862" t="str">
            <v>RENDIMIENTO</v>
          </cell>
          <cell r="G862" t="str">
            <v>VR PARCIAL</v>
          </cell>
        </row>
        <row r="863">
          <cell r="B863" t="str">
            <v>Ayudante</v>
          </cell>
          <cell r="C863">
            <v>15000</v>
          </cell>
          <cell r="D863">
            <v>0.7</v>
          </cell>
          <cell r="E863">
            <v>1</v>
          </cell>
          <cell r="F863">
            <v>27.53</v>
          </cell>
          <cell r="G863">
            <v>926.26225935343257</v>
          </cell>
        </row>
        <row r="864">
          <cell r="B864" t="str">
            <v xml:space="preserve">Oficial </v>
          </cell>
          <cell r="C864">
            <v>25480.000000000004</v>
          </cell>
          <cell r="D864">
            <v>0.7</v>
          </cell>
          <cell r="E864">
            <v>1</v>
          </cell>
          <cell r="F864">
            <v>27.53</v>
          </cell>
          <cell r="G864">
            <v>1573.4108245550308</v>
          </cell>
        </row>
        <row r="865">
          <cell r="C865">
            <v>0</v>
          </cell>
          <cell r="E865">
            <v>0</v>
          </cell>
          <cell r="G865">
            <v>0</v>
          </cell>
        </row>
        <row r="866">
          <cell r="E866" t="str">
            <v xml:space="preserve">              TOTAL MANO DE OBRA:</v>
          </cell>
          <cell r="G866">
            <v>2500</v>
          </cell>
          <cell r="H866">
            <v>2500</v>
          </cell>
        </row>
        <row r="868">
          <cell r="B868" t="str">
            <v>HERRAMIENTA Y EQUIPO</v>
          </cell>
        </row>
        <row r="869">
          <cell r="B869" t="str">
            <v>DESCRIPCION</v>
          </cell>
          <cell r="D869" t="str">
            <v>TIPO</v>
          </cell>
          <cell r="E869" t="str">
            <v>TARIFA</v>
          </cell>
          <cell r="F869" t="str">
            <v>RENDIMIENTO</v>
          </cell>
          <cell r="G869" t="str">
            <v>VR PARCIAL</v>
          </cell>
        </row>
        <row r="870">
          <cell r="B870" t="str">
            <v>Herramienta menor</v>
          </cell>
          <cell r="E870">
            <v>2500</v>
          </cell>
          <cell r="F870">
            <v>0.05</v>
          </cell>
          <cell r="G870">
            <v>125</v>
          </cell>
        </row>
        <row r="871">
          <cell r="D871">
            <v>125</v>
          </cell>
          <cell r="E871">
            <v>0</v>
          </cell>
          <cell r="G871">
            <v>0</v>
          </cell>
        </row>
        <row r="872">
          <cell r="D872">
            <v>0</v>
          </cell>
          <cell r="E872">
            <v>0</v>
          </cell>
          <cell r="F872">
            <v>0</v>
          </cell>
          <cell r="G872">
            <v>0</v>
          </cell>
        </row>
        <row r="873">
          <cell r="D873" t="str">
            <v xml:space="preserve">                      TOTAL HERRAMIENTA Y EQUIPO:</v>
          </cell>
          <cell r="G873">
            <v>125</v>
          </cell>
        </row>
        <row r="875">
          <cell r="B875" t="str">
            <v>TRANSPORTE</v>
          </cell>
        </row>
        <row r="876">
          <cell r="B876" t="str">
            <v>MATERIAL</v>
          </cell>
          <cell r="D876" t="str">
            <v>CANTIDAD</v>
          </cell>
          <cell r="E876" t="str">
            <v>DISTANCIA</v>
          </cell>
          <cell r="F876" t="str">
            <v>M3/KM</v>
          </cell>
          <cell r="G876" t="str">
            <v>VR UNITARIO</v>
          </cell>
        </row>
        <row r="879">
          <cell r="E879" t="str">
            <v xml:space="preserve">                  TOTAL TRANSPORTE:</v>
          </cell>
          <cell r="G879">
            <v>0</v>
          </cell>
        </row>
        <row r="881">
          <cell r="E881" t="str">
            <v>TOTAL COSTO DIRECTO:</v>
          </cell>
          <cell r="G881">
            <v>15034</v>
          </cell>
        </row>
        <row r="883">
          <cell r="B883" t="str">
            <v>COSTOS INDIRECTOS</v>
          </cell>
        </row>
        <row r="884">
          <cell r="B884" t="str">
            <v>DESCRIPCION</v>
          </cell>
          <cell r="D884" t="str">
            <v>PORCENTAJE</v>
          </cell>
          <cell r="F884" t="str">
            <v>VR PARCIAL</v>
          </cell>
        </row>
        <row r="885">
          <cell r="B885" t="str">
            <v>ADMINISTRACION</v>
          </cell>
          <cell r="E885">
            <v>0.12</v>
          </cell>
          <cell r="G885">
            <v>1804.08</v>
          </cell>
        </row>
        <row r="886">
          <cell r="B886" t="str">
            <v>IMPREVISTOS</v>
          </cell>
          <cell r="E886">
            <v>0.08</v>
          </cell>
          <cell r="G886">
            <v>1202.72</v>
          </cell>
        </row>
        <row r="887">
          <cell r="B887" t="str">
            <v>UTILIDAD</v>
          </cell>
          <cell r="E887">
            <v>0.05</v>
          </cell>
          <cell r="G887">
            <v>751.7</v>
          </cell>
        </row>
        <row r="888">
          <cell r="F888" t="str">
            <v>TOTAL COSTO INDIRECTO:</v>
          </cell>
          <cell r="G888">
            <v>3759</v>
          </cell>
        </row>
        <row r="891">
          <cell r="B891" t="str">
            <v>PROPONENTE</v>
          </cell>
          <cell r="F891" t="str">
            <v>ANALISIS DE PRECIO UNITARIO:</v>
          </cell>
          <cell r="G891">
            <v>18793</v>
          </cell>
        </row>
        <row r="894">
          <cell r="B894" t="str">
            <v>REPUBLICA DE COLOMBIA</v>
          </cell>
        </row>
        <row r="895">
          <cell r="B895" t="str">
            <v>GOBERNACION DEL PUTUMAYO</v>
          </cell>
        </row>
        <row r="896">
          <cell r="B896" t="str">
            <v>SECRETARIA DE INFRAESTRUCTURA DEPARTAMENTAL</v>
          </cell>
        </row>
        <row r="898">
          <cell r="B898" t="str">
            <v>OBJETO:</v>
          </cell>
          <cell r="C898" t="str">
            <v>CONSTRUCCION DE LA PLAZA DE MERCADO DE GANADO EN EL MUNICIPIO DE SIBUNDOY, DEPARTAMENTO DEL PUTUMAYO</v>
          </cell>
        </row>
        <row r="899">
          <cell r="F899" t="str">
            <v>FECHA:</v>
          </cell>
          <cell r="G899" t="str">
            <v>NOVIEMBRE 20 / 2003</v>
          </cell>
        </row>
        <row r="900">
          <cell r="A900" t="str">
            <v>7,3</v>
          </cell>
          <cell r="B900" t="str">
            <v>ITE M:</v>
          </cell>
          <cell r="C900" t="str">
            <v>INSTALACION TUBERIA 4" SAN</v>
          </cell>
          <cell r="F900" t="str">
            <v>UNIDAD:</v>
          </cell>
          <cell r="G900" t="str">
            <v>ML</v>
          </cell>
          <cell r="H900">
            <v>20186</v>
          </cell>
        </row>
        <row r="901">
          <cell r="H901">
            <v>17.399999999999999</v>
          </cell>
        </row>
        <row r="902">
          <cell r="B902" t="str">
            <v>MATERIALES</v>
          </cell>
        </row>
        <row r="903">
          <cell r="B903" t="str">
            <v>DESCRIPCION</v>
          </cell>
          <cell r="D903" t="str">
            <v>UND</v>
          </cell>
          <cell r="E903" t="str">
            <v>CANTIDAD</v>
          </cell>
          <cell r="F903" t="str">
            <v>VR UNITARIO</v>
          </cell>
          <cell r="G903" t="str">
            <v>VR UNITARIO</v>
          </cell>
        </row>
        <row r="904">
          <cell r="B904" t="str">
            <v>Tuberia PVC sanitaria 4"</v>
          </cell>
          <cell r="D904" t="str">
            <v>ML</v>
          </cell>
          <cell r="E904">
            <v>1</v>
          </cell>
          <cell r="F904">
            <v>16679</v>
          </cell>
          <cell r="G904">
            <v>16679</v>
          </cell>
        </row>
        <row r="905">
          <cell r="B905" t="str">
            <v>Union PVC sanitaria 4"</v>
          </cell>
          <cell r="D905" t="str">
            <v>Un</v>
          </cell>
          <cell r="E905">
            <v>0.17</v>
          </cell>
          <cell r="F905">
            <v>5186.3499999999995</v>
          </cell>
          <cell r="G905">
            <v>881.67949999999996</v>
          </cell>
        </row>
        <row r="906">
          <cell r="D906">
            <v>881.67919921875</v>
          </cell>
          <cell r="E906">
            <v>0</v>
          </cell>
          <cell r="F906">
            <v>0</v>
          </cell>
          <cell r="G906">
            <v>0</v>
          </cell>
        </row>
        <row r="907">
          <cell r="D907">
            <v>0</v>
          </cell>
          <cell r="E907" t="str">
            <v xml:space="preserve">                   TOTAL MATERIALES:</v>
          </cell>
          <cell r="G907">
            <v>17561</v>
          </cell>
        </row>
        <row r="909">
          <cell r="B909" t="str">
            <v>MANO DE OBRA</v>
          </cell>
        </row>
        <row r="910">
          <cell r="B910" t="str">
            <v>DESCRIPCION</v>
          </cell>
          <cell r="C910" t="str">
            <v>JORNAL</v>
          </cell>
          <cell r="D910" t="str">
            <v>PRESTACIONES</v>
          </cell>
          <cell r="E910" t="str">
            <v>CANTIDAD</v>
          </cell>
          <cell r="F910" t="str">
            <v>RENDIMIENTO</v>
          </cell>
          <cell r="G910" t="str">
            <v>VR PARCIAL</v>
          </cell>
        </row>
        <row r="911">
          <cell r="B911" t="str">
            <v>Ayudante</v>
          </cell>
          <cell r="C911">
            <v>15000</v>
          </cell>
          <cell r="D911">
            <v>0.7</v>
          </cell>
          <cell r="E911">
            <v>1</v>
          </cell>
          <cell r="F911">
            <v>27.53</v>
          </cell>
          <cell r="G911">
            <v>926.26225935343257</v>
          </cell>
        </row>
        <row r="912">
          <cell r="B912" t="str">
            <v xml:space="preserve">Oficial </v>
          </cell>
          <cell r="C912">
            <v>25480.000000000004</v>
          </cell>
          <cell r="D912">
            <v>0.7</v>
          </cell>
          <cell r="E912">
            <v>1</v>
          </cell>
          <cell r="F912">
            <v>27.53</v>
          </cell>
          <cell r="G912">
            <v>1573.4108245550308</v>
          </cell>
        </row>
        <row r="913">
          <cell r="C913">
            <v>0</v>
          </cell>
          <cell r="E913">
            <v>0</v>
          </cell>
          <cell r="G913">
            <v>0</v>
          </cell>
        </row>
        <row r="914">
          <cell r="E914" t="str">
            <v xml:space="preserve">              TOTAL MANO DE OBRA:</v>
          </cell>
          <cell r="G914">
            <v>2500</v>
          </cell>
          <cell r="H914">
            <v>2500</v>
          </cell>
        </row>
        <row r="916">
          <cell r="B916" t="str">
            <v>HERRAMIENTA Y EQUIPO</v>
          </cell>
        </row>
        <row r="917">
          <cell r="B917" t="str">
            <v>DESCRIPCION</v>
          </cell>
          <cell r="D917" t="str">
            <v>TIPO</v>
          </cell>
          <cell r="E917" t="str">
            <v>TARIFA</v>
          </cell>
          <cell r="F917" t="str">
            <v>RENDIMIENTO</v>
          </cell>
          <cell r="G917" t="str">
            <v>VR PARCIAL</v>
          </cell>
        </row>
        <row r="918">
          <cell r="B918" t="str">
            <v>Herramienta menor</v>
          </cell>
          <cell r="E918">
            <v>2500</v>
          </cell>
          <cell r="F918">
            <v>0.05</v>
          </cell>
          <cell r="G918">
            <v>125</v>
          </cell>
        </row>
        <row r="919">
          <cell r="D919">
            <v>125</v>
          </cell>
          <cell r="E919">
            <v>0</v>
          </cell>
          <cell r="G919">
            <v>0</v>
          </cell>
        </row>
        <row r="920">
          <cell r="D920">
            <v>0</v>
          </cell>
          <cell r="E920">
            <v>0</v>
          </cell>
          <cell r="F920">
            <v>0</v>
          </cell>
          <cell r="G920">
            <v>0</v>
          </cell>
        </row>
        <row r="921">
          <cell r="D921" t="str">
            <v xml:space="preserve">                      TOTAL HERRAMIENTA Y EQUIPO:</v>
          </cell>
          <cell r="G921">
            <v>125</v>
          </cell>
        </row>
        <row r="923">
          <cell r="B923" t="str">
            <v>TRANSPORTE</v>
          </cell>
        </row>
        <row r="924">
          <cell r="B924" t="str">
            <v>MATERIAL</v>
          </cell>
          <cell r="D924" t="str">
            <v>CANTIDAD</v>
          </cell>
          <cell r="E924" t="str">
            <v>DISTANCIA</v>
          </cell>
          <cell r="F924" t="str">
            <v>M3/KM</v>
          </cell>
          <cell r="G924" t="str">
            <v>VR UNITARIO</v>
          </cell>
        </row>
        <row r="927">
          <cell r="E927" t="str">
            <v xml:space="preserve">                  TOTAL TRANSPORTE:</v>
          </cell>
          <cell r="G927">
            <v>0</v>
          </cell>
        </row>
        <row r="929">
          <cell r="E929" t="str">
            <v>TOTAL COSTO DIRECTO:</v>
          </cell>
          <cell r="G929">
            <v>20186</v>
          </cell>
        </row>
        <row r="931">
          <cell r="B931" t="str">
            <v>COSTOS INDIRECTOS</v>
          </cell>
        </row>
        <row r="932">
          <cell r="B932" t="str">
            <v>DESCRIPCION</v>
          </cell>
          <cell r="D932" t="str">
            <v>PORCENTAJE</v>
          </cell>
          <cell r="F932" t="str">
            <v>VR PARCIAL</v>
          </cell>
        </row>
        <row r="933">
          <cell r="B933" t="str">
            <v>ADMINISTRACION</v>
          </cell>
          <cell r="E933">
            <v>0.12</v>
          </cell>
          <cell r="G933">
            <v>2422.3199999999997</v>
          </cell>
        </row>
        <row r="934">
          <cell r="B934" t="str">
            <v>IMPREVISTOS</v>
          </cell>
          <cell r="E934">
            <v>0.08</v>
          </cell>
          <cell r="G934">
            <v>1614.88</v>
          </cell>
        </row>
        <row r="935">
          <cell r="B935" t="str">
            <v>UTILIDAD</v>
          </cell>
          <cell r="E935">
            <v>0.05</v>
          </cell>
          <cell r="G935">
            <v>1009.3000000000001</v>
          </cell>
        </row>
        <row r="936">
          <cell r="F936" t="str">
            <v>TOTAL COSTO INDIRECTO:</v>
          </cell>
          <cell r="G936">
            <v>5047</v>
          </cell>
        </row>
        <row r="939">
          <cell r="B939" t="str">
            <v>PROPONENTE</v>
          </cell>
          <cell r="F939" t="str">
            <v>ANALISIS DE PRECIO UNITARIO:</v>
          </cell>
          <cell r="G939">
            <v>25233</v>
          </cell>
        </row>
        <row r="942">
          <cell r="B942" t="str">
            <v>GOBERNACION DEL PUTUMAYO</v>
          </cell>
        </row>
        <row r="943">
          <cell r="B943" t="str">
            <v>SECRETARIA DE INFRAESTRUCTURA DEPARTAMENTAL</v>
          </cell>
        </row>
        <row r="945">
          <cell r="B945" t="str">
            <v>OBJETO:</v>
          </cell>
          <cell r="C945" t="str">
            <v>CONSTRUCCION DE LA PLAZA DE MERCADO DE GANADO EN EL MUNICIPIO DE SIBUNDOY, DEPARTAMENTO DEL PUTUMAYO</v>
          </cell>
        </row>
        <row r="946">
          <cell r="F946" t="str">
            <v>FECHA:</v>
          </cell>
          <cell r="G946" t="str">
            <v>NOVIEMBRE 20 / 2003</v>
          </cell>
        </row>
        <row r="947">
          <cell r="A947" t="str">
            <v>7,4</v>
          </cell>
          <cell r="B947" t="str">
            <v>ITE M:</v>
          </cell>
          <cell r="C947" t="str">
            <v>PUNTO SANITARIO</v>
          </cell>
          <cell r="F947" t="str">
            <v>UNIDAD:</v>
          </cell>
          <cell r="G947" t="str">
            <v>UND</v>
          </cell>
          <cell r="H947">
            <v>33733</v>
          </cell>
        </row>
        <row r="948">
          <cell r="H948">
            <v>3</v>
          </cell>
        </row>
        <row r="949">
          <cell r="B949" t="str">
            <v>MATERIALES</v>
          </cell>
        </row>
        <row r="950">
          <cell r="B950" t="str">
            <v>DESCRIPCION</v>
          </cell>
          <cell r="D950" t="str">
            <v>UND</v>
          </cell>
          <cell r="E950" t="str">
            <v>CANTIDAD</v>
          </cell>
          <cell r="F950" t="str">
            <v>VR UNITARIO</v>
          </cell>
          <cell r="G950" t="str">
            <v>VR UNITARIO</v>
          </cell>
        </row>
        <row r="951">
          <cell r="B951" t="str">
            <v>Codo PVC sanitaria 3"</v>
          </cell>
          <cell r="D951" t="str">
            <v>UN</v>
          </cell>
          <cell r="E951">
            <v>1.37</v>
          </cell>
          <cell r="F951">
            <v>5526</v>
          </cell>
          <cell r="G951">
            <v>7570.6200000000008</v>
          </cell>
        </row>
        <row r="952">
          <cell r="B952" t="str">
            <v>Tuberia PVC sanitaria 3"</v>
          </cell>
          <cell r="D952" t="str">
            <v>ML</v>
          </cell>
          <cell r="E952">
            <v>1</v>
          </cell>
          <cell r="F952">
            <v>11968</v>
          </cell>
          <cell r="G952">
            <v>11968</v>
          </cell>
        </row>
        <row r="953">
          <cell r="B953" t="str">
            <v>Soldadura PVC 1/4 Gn</v>
          </cell>
          <cell r="D953" t="str">
            <v>Un</v>
          </cell>
          <cell r="E953">
            <v>0.1</v>
          </cell>
          <cell r="F953">
            <v>5353</v>
          </cell>
          <cell r="G953">
            <v>535.30000000000007</v>
          </cell>
        </row>
        <row r="954">
          <cell r="D954">
            <v>535.2998046875</v>
          </cell>
          <cell r="E954" t="str">
            <v xml:space="preserve">                   TOTAL MATERIALES:</v>
          </cell>
          <cell r="G954">
            <v>20074</v>
          </cell>
        </row>
        <row r="956">
          <cell r="B956" t="str">
            <v>MANO DE OBRA</v>
          </cell>
        </row>
        <row r="957">
          <cell r="B957" t="str">
            <v>DESCRIPCION</v>
          </cell>
          <cell r="C957" t="str">
            <v>JORNAL</v>
          </cell>
          <cell r="D957" t="str">
            <v>PRESTACIONES</v>
          </cell>
          <cell r="E957" t="str">
            <v>CANTIDAD</v>
          </cell>
          <cell r="F957" t="str">
            <v>RENDIMIENTO</v>
          </cell>
          <cell r="G957" t="str">
            <v>VR PARCIAL</v>
          </cell>
        </row>
        <row r="958">
          <cell r="B958" t="str">
            <v>Ayudante</v>
          </cell>
          <cell r="C958">
            <v>15000</v>
          </cell>
          <cell r="D958">
            <v>0.7</v>
          </cell>
          <cell r="E958">
            <v>1</v>
          </cell>
          <cell r="F958">
            <v>5.29</v>
          </cell>
          <cell r="G958">
            <v>4820.4158790170131</v>
          </cell>
        </row>
        <row r="959">
          <cell r="B959" t="str">
            <v xml:space="preserve">Oficial </v>
          </cell>
          <cell r="C959">
            <v>25480.000000000004</v>
          </cell>
          <cell r="D959">
            <v>0.7</v>
          </cell>
          <cell r="E959">
            <v>1</v>
          </cell>
          <cell r="F959">
            <v>5.29</v>
          </cell>
          <cell r="G959">
            <v>8188.2797731568999</v>
          </cell>
        </row>
        <row r="960">
          <cell r="C960">
            <v>0</v>
          </cell>
          <cell r="E960">
            <v>0</v>
          </cell>
          <cell r="G960">
            <v>0</v>
          </cell>
        </row>
        <row r="961">
          <cell r="E961" t="str">
            <v xml:space="preserve">              TOTAL MANO DE OBRA:</v>
          </cell>
          <cell r="G961">
            <v>13009</v>
          </cell>
          <cell r="H961">
            <v>13000</v>
          </cell>
        </row>
        <row r="963">
          <cell r="B963" t="str">
            <v>HERRAMIENTA Y EQUIPO</v>
          </cell>
        </row>
        <row r="964">
          <cell r="B964" t="str">
            <v>DESCRIPCION</v>
          </cell>
          <cell r="D964" t="str">
            <v>TIPO</v>
          </cell>
          <cell r="E964" t="str">
            <v>TARIFA</v>
          </cell>
          <cell r="F964" t="str">
            <v>RENDIMIENTO</v>
          </cell>
          <cell r="G964" t="str">
            <v>VR PARCIAL</v>
          </cell>
        </row>
        <row r="965">
          <cell r="B965" t="str">
            <v>Herramienta menor</v>
          </cell>
          <cell r="E965">
            <v>13009</v>
          </cell>
          <cell r="F965">
            <v>0.05</v>
          </cell>
          <cell r="G965">
            <v>650.45000000000005</v>
          </cell>
        </row>
        <row r="966">
          <cell r="D966">
            <v>650.44970703125</v>
          </cell>
          <cell r="E966">
            <v>0</v>
          </cell>
          <cell r="G966">
            <v>0</v>
          </cell>
        </row>
        <row r="967">
          <cell r="D967">
            <v>0</v>
          </cell>
          <cell r="E967">
            <v>0</v>
          </cell>
          <cell r="F967">
            <v>0</v>
          </cell>
          <cell r="G967">
            <v>0</v>
          </cell>
        </row>
        <row r="968">
          <cell r="D968" t="str">
            <v xml:space="preserve">                      TOTAL HERRAMIENTA Y EQUIPO:</v>
          </cell>
          <cell r="G968">
            <v>650</v>
          </cell>
        </row>
        <row r="970">
          <cell r="B970" t="str">
            <v>TRANSPORTE</v>
          </cell>
        </row>
        <row r="971">
          <cell r="B971" t="str">
            <v>MATERIAL</v>
          </cell>
          <cell r="D971" t="str">
            <v>CANTIDAD</v>
          </cell>
          <cell r="E971" t="str">
            <v>DISTANCIA</v>
          </cell>
          <cell r="F971" t="str">
            <v>M3/KM</v>
          </cell>
          <cell r="G971" t="str">
            <v>VR UNITARIO</v>
          </cell>
        </row>
        <row r="974">
          <cell r="E974" t="str">
            <v xml:space="preserve">                  TOTAL TRANSPORTE:</v>
          </cell>
          <cell r="G974">
            <v>0</v>
          </cell>
        </row>
        <row r="976">
          <cell r="E976" t="str">
            <v>TOTAL COSTO DIRECTO:</v>
          </cell>
          <cell r="G976">
            <v>33733</v>
          </cell>
        </row>
        <row r="978">
          <cell r="B978" t="str">
            <v>COSTOS INDIRECTOS</v>
          </cell>
        </row>
        <row r="979">
          <cell r="B979" t="str">
            <v>DESCRIPCION</v>
          </cell>
          <cell r="D979" t="str">
            <v>PORCENTAJE</v>
          </cell>
          <cell r="F979" t="str">
            <v>VR PARCIAL</v>
          </cell>
        </row>
        <row r="980">
          <cell r="B980" t="str">
            <v>ADMINISTRACION</v>
          </cell>
          <cell r="E980">
            <v>0.12</v>
          </cell>
          <cell r="G980">
            <v>4047.96</v>
          </cell>
        </row>
        <row r="981">
          <cell r="B981" t="str">
            <v>IMPREVISTOS</v>
          </cell>
          <cell r="E981">
            <v>0.08</v>
          </cell>
          <cell r="G981">
            <v>2698.64</v>
          </cell>
        </row>
        <row r="982">
          <cell r="B982" t="str">
            <v>UTILIDAD</v>
          </cell>
          <cell r="E982">
            <v>0.05</v>
          </cell>
          <cell r="G982">
            <v>1686.65</v>
          </cell>
        </row>
        <row r="983">
          <cell r="F983" t="str">
            <v>TOTAL COSTO INDIRECTO:</v>
          </cell>
          <cell r="G983">
            <v>8433</v>
          </cell>
        </row>
        <row r="986">
          <cell r="B986" t="str">
            <v>PROPONENTE</v>
          </cell>
          <cell r="F986" t="str">
            <v>ANALISIS DE PRECIO UNITARIO:</v>
          </cell>
          <cell r="G986">
            <v>42166</v>
          </cell>
        </row>
        <row r="989">
          <cell r="B989" t="str">
            <v>REPUBLICA DE COLOMBIA</v>
          </cell>
        </row>
        <row r="990">
          <cell r="B990" t="str">
            <v>GOBERNACION DEL PUTUMAYO</v>
          </cell>
        </row>
        <row r="991">
          <cell r="B991" t="str">
            <v>SECRETARIA DE INFRAESTRUCTURA DEPARTAMENTAL</v>
          </cell>
        </row>
        <row r="993">
          <cell r="B993" t="str">
            <v>OBJETO:</v>
          </cell>
          <cell r="C993" t="str">
            <v>CONSTRUCCION DE LA PLAZA DE MERCADO DE GANADO EN EL MUNICIPIO DE SIBUNDOY, DEPARTAMENTO DEL PUTUMAYO</v>
          </cell>
        </row>
        <row r="994">
          <cell r="F994" t="str">
            <v>FECHA:</v>
          </cell>
          <cell r="G994" t="str">
            <v>NOVIEMBRE 20 / 2003</v>
          </cell>
        </row>
        <row r="995">
          <cell r="A995" t="str">
            <v>7,5</v>
          </cell>
          <cell r="B995" t="str">
            <v>ITE M:</v>
          </cell>
          <cell r="C995" t="str">
            <v>INSTALACION DE TUBERIA 1/2"</v>
          </cell>
          <cell r="F995" t="str">
            <v>UNIDAD:</v>
          </cell>
          <cell r="G995" t="str">
            <v>ML</v>
          </cell>
          <cell r="H995">
            <v>5379</v>
          </cell>
        </row>
        <row r="996">
          <cell r="H996">
            <v>88</v>
          </cell>
        </row>
        <row r="997">
          <cell r="B997" t="str">
            <v>MATERIALES</v>
          </cell>
        </row>
        <row r="998">
          <cell r="B998" t="str">
            <v>DESCRIPCION</v>
          </cell>
          <cell r="D998" t="str">
            <v>UND</v>
          </cell>
          <cell r="E998" t="str">
            <v>CANTIDAD</v>
          </cell>
          <cell r="F998" t="str">
            <v>VR UNITARIO</v>
          </cell>
          <cell r="G998" t="str">
            <v>VR UNITARIO</v>
          </cell>
        </row>
        <row r="999">
          <cell r="B999" t="str">
            <v>Tubo PVC presión 1/2"</v>
          </cell>
          <cell r="D999" t="str">
            <v>ML</v>
          </cell>
          <cell r="E999">
            <v>1.02</v>
          </cell>
          <cell r="F999">
            <v>1717.5049999999999</v>
          </cell>
          <cell r="G999">
            <v>1751.8551</v>
          </cell>
        </row>
        <row r="1000">
          <cell r="B1000" t="str">
            <v>Codo 45º PVC presión 1/2"</v>
          </cell>
          <cell r="D1000" t="str">
            <v>Un</v>
          </cell>
          <cell r="E1000">
            <v>0.5</v>
          </cell>
          <cell r="F1000">
            <v>220.68499999999997</v>
          </cell>
          <cell r="G1000">
            <v>110.34249999999999</v>
          </cell>
        </row>
        <row r="1001">
          <cell r="B1001" t="str">
            <v>Soldadura PVC 1/4 Gn</v>
          </cell>
          <cell r="D1001" t="str">
            <v>Un</v>
          </cell>
          <cell r="E1001">
            <v>0.01</v>
          </cell>
          <cell r="F1001">
            <v>5085.3499999999995</v>
          </cell>
          <cell r="G1001">
            <v>50.853499999999997</v>
          </cell>
        </row>
        <row r="1002">
          <cell r="D1002">
            <v>50.853485107421875</v>
          </cell>
          <cell r="E1002" t="str">
            <v xml:space="preserve">                   TOTAL MATERIALES:</v>
          </cell>
          <cell r="G1002">
            <v>1913</v>
          </cell>
        </row>
        <row r="1004">
          <cell r="B1004" t="str">
            <v>MANO DE OBRA</v>
          </cell>
        </row>
        <row r="1005">
          <cell r="B1005" t="str">
            <v>DESCRIPCION</v>
          </cell>
          <cell r="C1005" t="str">
            <v>JORNAL</v>
          </cell>
          <cell r="D1005" t="str">
            <v>PRESTACIONES</v>
          </cell>
          <cell r="E1005" t="str">
            <v>CANTIDAD</v>
          </cell>
          <cell r="F1005" t="str">
            <v>RENDIMIENTO</v>
          </cell>
          <cell r="G1005" t="str">
            <v>VR PARCIAL</v>
          </cell>
        </row>
        <row r="1006">
          <cell r="B1006" t="str">
            <v>Ayudante</v>
          </cell>
          <cell r="C1006">
            <v>15000</v>
          </cell>
          <cell r="D1006">
            <v>0.7</v>
          </cell>
          <cell r="E1006">
            <v>1</v>
          </cell>
          <cell r="F1006">
            <v>20.85</v>
          </cell>
          <cell r="G1006">
            <v>1223.0215827338129</v>
          </cell>
        </row>
        <row r="1007">
          <cell r="B1007" t="str">
            <v xml:space="preserve">Oficial </v>
          </cell>
          <cell r="C1007">
            <v>25480.000000000004</v>
          </cell>
          <cell r="D1007">
            <v>0.7</v>
          </cell>
          <cell r="E1007">
            <v>1</v>
          </cell>
          <cell r="F1007">
            <v>20.85</v>
          </cell>
          <cell r="G1007">
            <v>2077.5059952038368</v>
          </cell>
        </row>
        <row r="1008">
          <cell r="C1008">
            <v>0</v>
          </cell>
          <cell r="E1008">
            <v>0</v>
          </cell>
          <cell r="G1008">
            <v>0</v>
          </cell>
        </row>
        <row r="1009">
          <cell r="E1009" t="str">
            <v xml:space="preserve">              TOTAL MANO DE OBRA:</v>
          </cell>
          <cell r="G1009">
            <v>3301</v>
          </cell>
          <cell r="H1009">
            <v>3300</v>
          </cell>
        </row>
        <row r="1011">
          <cell r="B1011" t="str">
            <v>HERRAMIENTA Y EQUIPO</v>
          </cell>
        </row>
        <row r="1012">
          <cell r="B1012" t="str">
            <v>DESCRIPCION</v>
          </cell>
          <cell r="D1012" t="str">
            <v>TIPO</v>
          </cell>
          <cell r="E1012" t="str">
            <v>TARIFA</v>
          </cell>
          <cell r="F1012" t="str">
            <v>RENDIMIENTO</v>
          </cell>
          <cell r="G1012" t="str">
            <v>VR PARCIAL</v>
          </cell>
        </row>
        <row r="1013">
          <cell r="B1013" t="str">
            <v>Herramienta menor</v>
          </cell>
          <cell r="E1013">
            <v>3301</v>
          </cell>
          <cell r="F1013">
            <v>0.05</v>
          </cell>
          <cell r="G1013">
            <v>165.05</v>
          </cell>
        </row>
        <row r="1014">
          <cell r="D1014">
            <v>165.0499267578125</v>
          </cell>
          <cell r="E1014">
            <v>0</v>
          </cell>
          <cell r="G1014">
            <v>0</v>
          </cell>
        </row>
        <row r="1015">
          <cell r="D1015">
            <v>0</v>
          </cell>
          <cell r="E1015">
            <v>0</v>
          </cell>
          <cell r="F1015">
            <v>0</v>
          </cell>
          <cell r="G1015">
            <v>0</v>
          </cell>
        </row>
        <row r="1016">
          <cell r="D1016" t="str">
            <v xml:space="preserve">                      TOTAL HERRAMIENTA Y EQUIPO:</v>
          </cell>
          <cell r="G1016">
            <v>165</v>
          </cell>
        </row>
        <row r="1018">
          <cell r="B1018" t="str">
            <v>TRANSPORTE</v>
          </cell>
        </row>
        <row r="1019">
          <cell r="B1019" t="str">
            <v>MATERIAL</v>
          </cell>
          <cell r="D1019" t="str">
            <v>CANTIDAD</v>
          </cell>
          <cell r="E1019" t="str">
            <v>DISTANCIA</v>
          </cell>
          <cell r="F1019" t="str">
            <v>M3/KM</v>
          </cell>
          <cell r="G1019" t="str">
            <v>VR UNITARIO</v>
          </cell>
        </row>
        <row r="1022">
          <cell r="E1022" t="str">
            <v xml:space="preserve">                  TOTAL TRANSPORTE:</v>
          </cell>
          <cell r="G1022">
            <v>0</v>
          </cell>
        </row>
        <row r="1024">
          <cell r="E1024" t="str">
            <v>TOTAL COSTO DIRECTO:</v>
          </cell>
          <cell r="G1024">
            <v>5379</v>
          </cell>
        </row>
        <row r="1026">
          <cell r="B1026" t="str">
            <v>COSTOS INDIRECTOS</v>
          </cell>
        </row>
        <row r="1027">
          <cell r="B1027" t="str">
            <v>DESCRIPCION</v>
          </cell>
          <cell r="D1027" t="str">
            <v>PORCENTAJE</v>
          </cell>
          <cell r="F1027" t="str">
            <v>VR PARCIAL</v>
          </cell>
        </row>
        <row r="1028">
          <cell r="B1028" t="str">
            <v>ADMINISTRACION</v>
          </cell>
          <cell r="E1028">
            <v>0.12</v>
          </cell>
          <cell r="G1028">
            <v>645.48</v>
          </cell>
        </row>
        <row r="1029">
          <cell r="B1029" t="str">
            <v>IMPREVISTOS</v>
          </cell>
          <cell r="E1029">
            <v>0.08</v>
          </cell>
          <cell r="G1029">
            <v>430.32</v>
          </cell>
        </row>
        <row r="1030">
          <cell r="B1030" t="str">
            <v>UTILIDAD</v>
          </cell>
          <cell r="E1030">
            <v>0.05</v>
          </cell>
          <cell r="G1030">
            <v>268.95</v>
          </cell>
        </row>
        <row r="1031">
          <cell r="F1031" t="str">
            <v>TOTAL COSTO INDIRECTO:</v>
          </cell>
          <cell r="G1031">
            <v>1345</v>
          </cell>
        </row>
        <row r="1034">
          <cell r="B1034" t="str">
            <v>PROPONENTE</v>
          </cell>
          <cell r="F1034" t="str">
            <v>ANALISIS DE PRECIO UNITARIO:</v>
          </cell>
          <cell r="G1034">
            <v>6724</v>
          </cell>
        </row>
        <row r="1037">
          <cell r="B1037" t="str">
            <v>REPUBLICA DE COLOMBIA</v>
          </cell>
        </row>
        <row r="1038">
          <cell r="B1038" t="str">
            <v>GOBERNACION DEL PUTUMAYO</v>
          </cell>
        </row>
        <row r="1039">
          <cell r="B1039" t="str">
            <v>SECRETARIA DE INFRAESTRUCTURA DEPARTAMENTAL</v>
          </cell>
        </row>
        <row r="1041">
          <cell r="B1041" t="str">
            <v>OBJETO:</v>
          </cell>
          <cell r="C1041" t="str">
            <v>CONSTRUCCION DE LA PLAZA DE MERCADO DE GANADO EN EL MUNICIPIO DE SIBUNDOY, DEPARTAMENTO DEL PUTUMAYO</v>
          </cell>
        </row>
        <row r="1042">
          <cell r="F1042" t="str">
            <v>FECHA:</v>
          </cell>
          <cell r="G1042" t="str">
            <v>NOVIEMBRE 20 / 2003</v>
          </cell>
        </row>
        <row r="1043">
          <cell r="A1043" t="str">
            <v>7,6</v>
          </cell>
          <cell r="B1043" t="str">
            <v>ITE M:</v>
          </cell>
          <cell r="C1043" t="str">
            <v>INSTALACION DE LLAVE DE PASO 1/2"</v>
          </cell>
          <cell r="F1043" t="str">
            <v>UNIDAD:</v>
          </cell>
          <cell r="G1043" t="str">
            <v>UND</v>
          </cell>
          <cell r="H1043">
            <v>12127</v>
          </cell>
        </row>
        <row r="1044">
          <cell r="H1044">
            <v>1</v>
          </cell>
        </row>
        <row r="1045">
          <cell r="B1045" t="str">
            <v>MATERIALES</v>
          </cell>
        </row>
        <row r="1046">
          <cell r="B1046" t="str">
            <v>DESCRIPCION</v>
          </cell>
          <cell r="D1046" t="str">
            <v>UND</v>
          </cell>
          <cell r="E1046" t="str">
            <v>CANTIDAD</v>
          </cell>
          <cell r="F1046" t="str">
            <v>VR UNITARIO</v>
          </cell>
          <cell r="G1046" t="str">
            <v>VR UNITARIO</v>
          </cell>
        </row>
        <row r="1047">
          <cell r="B1047" t="str">
            <v>Llave de paso 1/2"</v>
          </cell>
          <cell r="D1047" t="str">
            <v>Un</v>
          </cell>
          <cell r="E1047">
            <v>1</v>
          </cell>
          <cell r="F1047">
            <v>9595</v>
          </cell>
          <cell r="G1047">
            <v>9595</v>
          </cell>
        </row>
        <row r="1048">
          <cell r="B1048" t="str">
            <v>Tubo PVC presión 1/2"</v>
          </cell>
          <cell r="D1048" t="str">
            <v>ML</v>
          </cell>
          <cell r="E1048">
            <v>0.5</v>
          </cell>
          <cell r="F1048">
            <v>1807.8999999999999</v>
          </cell>
          <cell r="G1048">
            <v>903.94999999999993</v>
          </cell>
        </row>
        <row r="1049">
          <cell r="B1049" t="str">
            <v>Soldadura PVC 1/4 Gn</v>
          </cell>
          <cell r="D1049" t="str">
            <v>Un</v>
          </cell>
          <cell r="E1049">
            <v>0.01</v>
          </cell>
          <cell r="F1049">
            <v>5353</v>
          </cell>
          <cell r="G1049">
            <v>53.53</v>
          </cell>
        </row>
        <row r="1050">
          <cell r="D1050">
            <v>53.529998779296875</v>
          </cell>
          <cell r="E1050" t="str">
            <v xml:space="preserve">                 TOTAL MATERIALES:</v>
          </cell>
          <cell r="G1050">
            <v>10552</v>
          </cell>
        </row>
        <row r="1052">
          <cell r="B1052" t="str">
            <v>MANO DE OBRA</v>
          </cell>
        </row>
        <row r="1053">
          <cell r="B1053" t="str">
            <v>DESCRIPCION</v>
          </cell>
          <cell r="C1053" t="str">
            <v>JORNAL</v>
          </cell>
          <cell r="D1053" t="str">
            <v>PRESTACIONES</v>
          </cell>
          <cell r="E1053" t="str">
            <v>CANTIDAD</v>
          </cell>
          <cell r="F1053" t="str">
            <v>RENDIMIENTO</v>
          </cell>
          <cell r="G1053" t="str">
            <v>VR PARCIAL</v>
          </cell>
        </row>
        <row r="1054">
          <cell r="B1054" t="str">
            <v>Ayudante</v>
          </cell>
          <cell r="C1054">
            <v>15000</v>
          </cell>
          <cell r="D1054">
            <v>0.7</v>
          </cell>
          <cell r="E1054">
            <v>1</v>
          </cell>
          <cell r="F1054">
            <v>45.88</v>
          </cell>
          <cell r="G1054">
            <v>555.79773321708808</v>
          </cell>
        </row>
        <row r="1055">
          <cell r="B1055" t="str">
            <v xml:space="preserve">Oficial </v>
          </cell>
          <cell r="C1055">
            <v>25480.000000000004</v>
          </cell>
          <cell r="D1055">
            <v>0.7</v>
          </cell>
          <cell r="E1055">
            <v>1</v>
          </cell>
          <cell r="F1055">
            <v>45.88</v>
          </cell>
          <cell r="G1055">
            <v>944.11508282476018</v>
          </cell>
        </row>
        <row r="1056">
          <cell r="C1056">
            <v>0</v>
          </cell>
          <cell r="E1056">
            <v>0</v>
          </cell>
          <cell r="G1056">
            <v>0</v>
          </cell>
        </row>
        <row r="1057">
          <cell r="E1057" t="str">
            <v xml:space="preserve">              TOTAL MANO DE OBRA:</v>
          </cell>
          <cell r="G1057">
            <v>1500</v>
          </cell>
          <cell r="H1057">
            <v>1500</v>
          </cell>
        </row>
        <row r="1059">
          <cell r="B1059" t="str">
            <v>HERRAMIENTA Y EQUIPO</v>
          </cell>
        </row>
        <row r="1060">
          <cell r="B1060" t="str">
            <v>DESCRIPCION</v>
          </cell>
          <cell r="D1060" t="str">
            <v>TIPO</v>
          </cell>
          <cell r="E1060" t="str">
            <v>TARIFA</v>
          </cell>
          <cell r="F1060" t="str">
            <v>RENDIMIENTO</v>
          </cell>
          <cell r="G1060" t="str">
            <v>VR PARCIAL</v>
          </cell>
        </row>
        <row r="1061">
          <cell r="B1061" t="str">
            <v>Herramienta menor</v>
          </cell>
          <cell r="E1061">
            <v>1500</v>
          </cell>
          <cell r="F1061">
            <v>0.05</v>
          </cell>
          <cell r="G1061">
            <v>75</v>
          </cell>
        </row>
        <row r="1062">
          <cell r="D1062">
            <v>75</v>
          </cell>
          <cell r="E1062">
            <v>0</v>
          </cell>
          <cell r="G1062">
            <v>0</v>
          </cell>
        </row>
        <row r="1063">
          <cell r="D1063">
            <v>0</v>
          </cell>
          <cell r="E1063">
            <v>0</v>
          </cell>
          <cell r="F1063">
            <v>0</v>
          </cell>
          <cell r="G1063">
            <v>0</v>
          </cell>
        </row>
        <row r="1064">
          <cell r="D1064" t="str">
            <v xml:space="preserve">                      TOTAL HERRAMIENTA Y EQUIPO:</v>
          </cell>
          <cell r="G1064">
            <v>75</v>
          </cell>
        </row>
        <row r="1066">
          <cell r="B1066" t="str">
            <v>TRANSPORTE</v>
          </cell>
        </row>
        <row r="1067">
          <cell r="B1067" t="str">
            <v>MATERIAL</v>
          </cell>
          <cell r="D1067" t="str">
            <v>CANTIDAD</v>
          </cell>
          <cell r="E1067" t="str">
            <v>DISTANCIA</v>
          </cell>
          <cell r="F1067" t="str">
            <v>M3/KM</v>
          </cell>
          <cell r="G1067" t="str">
            <v>VR UNITARIO</v>
          </cell>
        </row>
        <row r="1070">
          <cell r="E1070" t="str">
            <v xml:space="preserve">                  TOTAL TRANSPORTE:</v>
          </cell>
          <cell r="G1070">
            <v>0</v>
          </cell>
        </row>
        <row r="1072">
          <cell r="E1072" t="str">
            <v>TOTAL COSTO DIRECTO:</v>
          </cell>
          <cell r="G1072">
            <v>12127</v>
          </cell>
        </row>
        <row r="1074">
          <cell r="B1074" t="str">
            <v>COSTOS INDIRECTOS</v>
          </cell>
        </row>
        <row r="1075">
          <cell r="B1075" t="str">
            <v>DESCRIPCION</v>
          </cell>
          <cell r="D1075" t="str">
            <v>PORCENTAJE</v>
          </cell>
          <cell r="F1075" t="str">
            <v>VR PARCIAL</v>
          </cell>
        </row>
        <row r="1076">
          <cell r="B1076" t="str">
            <v>ADMINISTRACION</v>
          </cell>
          <cell r="E1076">
            <v>0.12</v>
          </cell>
          <cell r="G1076">
            <v>1455.24</v>
          </cell>
        </row>
        <row r="1077">
          <cell r="B1077" t="str">
            <v>IMPREVISTOS</v>
          </cell>
          <cell r="E1077">
            <v>0.08</v>
          </cell>
          <cell r="G1077">
            <v>970.16</v>
          </cell>
        </row>
        <row r="1078">
          <cell r="B1078" t="str">
            <v>UTILIDAD</v>
          </cell>
          <cell r="E1078">
            <v>0.05</v>
          </cell>
          <cell r="G1078">
            <v>606.35</v>
          </cell>
        </row>
        <row r="1079">
          <cell r="F1079" t="str">
            <v>TOTAL COSTO INDIRECTO:</v>
          </cell>
          <cell r="G1079">
            <v>3032</v>
          </cell>
        </row>
        <row r="1082">
          <cell r="B1082" t="str">
            <v>PROPONENTE</v>
          </cell>
          <cell r="F1082" t="str">
            <v>ANALISIS DE PRECIO UNITARIO:</v>
          </cell>
          <cell r="G1082">
            <v>15159</v>
          </cell>
        </row>
        <row r="1085">
          <cell r="B1085" t="str">
            <v>REPUBLICA DE COLOMBIA</v>
          </cell>
        </row>
        <row r="1086">
          <cell r="B1086" t="str">
            <v>GOBERNACION DEL PUTUMAYO</v>
          </cell>
        </row>
        <row r="1087">
          <cell r="B1087" t="str">
            <v>SECRETARIA DE INFRAESTRUCTURA DEPARTAMENTAL</v>
          </cell>
        </row>
        <row r="1089">
          <cell r="B1089" t="str">
            <v>OBJETO:</v>
          </cell>
          <cell r="C1089" t="str">
            <v>CONSTRUCCION DE LA PLAZA DE MERCADO DE GANADO EN EL MUNICIPIO DE SIBUNDOY, DEPARTAMENTO DEL PUTUMAYO</v>
          </cell>
        </row>
        <row r="1090">
          <cell r="F1090" t="str">
            <v>FECHA:</v>
          </cell>
          <cell r="G1090" t="str">
            <v>NOVIEMBRE 20 / 2003</v>
          </cell>
        </row>
        <row r="1091">
          <cell r="A1091" t="str">
            <v>7,7</v>
          </cell>
          <cell r="B1091" t="str">
            <v>ITE M:</v>
          </cell>
          <cell r="C1091" t="str">
            <v>PUNTO HIDRAULICO 1/2"</v>
          </cell>
          <cell r="F1091" t="str">
            <v>UNIDAD:</v>
          </cell>
          <cell r="G1091" t="str">
            <v>UND</v>
          </cell>
          <cell r="H1091">
            <v>17943</v>
          </cell>
        </row>
        <row r="1092">
          <cell r="H1092">
            <v>10</v>
          </cell>
        </row>
        <row r="1093">
          <cell r="B1093" t="str">
            <v>MATERIALES</v>
          </cell>
        </row>
        <row r="1094">
          <cell r="B1094" t="str">
            <v>DESCRIPCION</v>
          </cell>
          <cell r="D1094" t="str">
            <v>UND</v>
          </cell>
          <cell r="E1094" t="str">
            <v>CANTIDAD</v>
          </cell>
          <cell r="F1094" t="str">
            <v>VR UNITARIO</v>
          </cell>
          <cell r="G1094" t="str">
            <v>VR UNITARIO</v>
          </cell>
        </row>
        <row r="1095">
          <cell r="B1095" t="str">
            <v>Tubo PVC presión 1/2"</v>
          </cell>
          <cell r="D1095" t="str">
            <v>ML</v>
          </cell>
          <cell r="E1095">
            <v>2.7</v>
          </cell>
          <cell r="F1095">
            <v>1807.8999999999999</v>
          </cell>
          <cell r="G1095">
            <v>4881.33</v>
          </cell>
        </row>
        <row r="1096">
          <cell r="B1096" t="str">
            <v>Codo 45º PVC presión 1/2"</v>
          </cell>
          <cell r="D1096" t="str">
            <v>Un</v>
          </cell>
          <cell r="E1096">
            <v>0.74</v>
          </cell>
          <cell r="F1096">
            <v>232.29999999999998</v>
          </cell>
          <cell r="G1096">
            <v>171.90199999999999</v>
          </cell>
        </row>
        <row r="1097">
          <cell r="B1097" t="str">
            <v>Union PVC presión 1/2"</v>
          </cell>
          <cell r="D1097" t="str">
            <v>Un</v>
          </cell>
          <cell r="E1097">
            <v>0.74</v>
          </cell>
          <cell r="F1097">
            <v>232.29999999999998</v>
          </cell>
          <cell r="G1097">
            <v>171.90199999999999</v>
          </cell>
        </row>
        <row r="1098">
          <cell r="B1098" t="str">
            <v>Soldadura PVC 1/4 Gn</v>
          </cell>
          <cell r="D1098" t="str">
            <v>Un</v>
          </cell>
          <cell r="E1098">
            <v>0.02</v>
          </cell>
          <cell r="F1098">
            <v>5353</v>
          </cell>
          <cell r="G1098">
            <v>107.06</v>
          </cell>
        </row>
        <row r="1099">
          <cell r="D1099">
            <v>107.05999755859375</v>
          </cell>
          <cell r="E1099" t="str">
            <v xml:space="preserve">                 TOTAL MATERIALES:</v>
          </cell>
          <cell r="G1099">
            <v>5332</v>
          </cell>
        </row>
        <row r="1101">
          <cell r="B1101" t="str">
            <v>MANO DE OBRA</v>
          </cell>
        </row>
        <row r="1102">
          <cell r="B1102" t="str">
            <v>DESCRIPCION</v>
          </cell>
          <cell r="C1102" t="str">
            <v>JORNAL</v>
          </cell>
          <cell r="D1102" t="str">
            <v>PRESTACIONES</v>
          </cell>
          <cell r="E1102" t="str">
            <v>CANTIDAD</v>
          </cell>
          <cell r="F1102" t="str">
            <v>RENDIMIENTO</v>
          </cell>
          <cell r="G1102" t="str">
            <v>VR PARCIAL</v>
          </cell>
        </row>
        <row r="1103">
          <cell r="B1103" t="str">
            <v>Ayudante</v>
          </cell>
          <cell r="C1103">
            <v>15000</v>
          </cell>
          <cell r="D1103">
            <v>0.7</v>
          </cell>
          <cell r="E1103">
            <v>1</v>
          </cell>
          <cell r="F1103">
            <v>5.73</v>
          </cell>
          <cell r="G1103">
            <v>4450.2617801047118</v>
          </cell>
        </row>
        <row r="1104">
          <cell r="B1104" t="str">
            <v xml:space="preserve">Oficial </v>
          </cell>
          <cell r="C1104">
            <v>25480.000000000004</v>
          </cell>
          <cell r="D1104">
            <v>0.7</v>
          </cell>
          <cell r="E1104">
            <v>1</v>
          </cell>
          <cell r="F1104">
            <v>5.73</v>
          </cell>
          <cell r="G1104">
            <v>7559.5113438045373</v>
          </cell>
        </row>
        <row r="1105">
          <cell r="C1105">
            <v>0</v>
          </cell>
          <cell r="E1105">
            <v>0</v>
          </cell>
          <cell r="G1105">
            <v>0</v>
          </cell>
        </row>
        <row r="1106">
          <cell r="E1106" t="str">
            <v xml:space="preserve">              TOTAL MANO DE OBRA:</v>
          </cell>
          <cell r="G1106">
            <v>12010</v>
          </cell>
          <cell r="H1106">
            <v>12000</v>
          </cell>
        </row>
        <row r="1108">
          <cell r="B1108" t="str">
            <v>HERRAMIENTA Y EQUIPO</v>
          </cell>
        </row>
        <row r="1109">
          <cell r="B1109" t="str">
            <v>DESCRIPCION</v>
          </cell>
          <cell r="D1109" t="str">
            <v>TIPO</v>
          </cell>
          <cell r="E1109" t="str">
            <v>TARIFA</v>
          </cell>
          <cell r="F1109" t="str">
            <v>RENDIMIENTO</v>
          </cell>
          <cell r="G1109" t="str">
            <v>VR PARCIAL</v>
          </cell>
        </row>
        <row r="1110">
          <cell r="B1110" t="str">
            <v>Herramienta menor</v>
          </cell>
          <cell r="E1110">
            <v>12010</v>
          </cell>
          <cell r="F1110">
            <v>0.05</v>
          </cell>
          <cell r="G1110">
            <v>600.5</v>
          </cell>
        </row>
        <row r="1111">
          <cell r="D1111">
            <v>600.5</v>
          </cell>
          <cell r="E1111">
            <v>0</v>
          </cell>
          <cell r="G1111">
            <v>0</v>
          </cell>
        </row>
        <row r="1112">
          <cell r="D1112">
            <v>0</v>
          </cell>
          <cell r="E1112">
            <v>0</v>
          </cell>
          <cell r="F1112">
            <v>0</v>
          </cell>
          <cell r="G1112">
            <v>0</v>
          </cell>
        </row>
        <row r="1113">
          <cell r="D1113" t="str">
            <v xml:space="preserve">                      TOTAL HERRAMIENTA Y EQUIPO:</v>
          </cell>
          <cell r="G1113">
            <v>601</v>
          </cell>
        </row>
        <row r="1115">
          <cell r="B1115" t="str">
            <v>TRANSPORTE</v>
          </cell>
        </row>
        <row r="1116">
          <cell r="B1116" t="str">
            <v>MATERIAL</v>
          </cell>
          <cell r="D1116" t="str">
            <v>CANTIDAD</v>
          </cell>
          <cell r="E1116" t="str">
            <v>DISTANCIA</v>
          </cell>
          <cell r="F1116" t="str">
            <v>M3/KM</v>
          </cell>
          <cell r="G1116" t="str">
            <v>VR UNITARIO</v>
          </cell>
        </row>
        <row r="1119">
          <cell r="E1119" t="str">
            <v xml:space="preserve">                  TOTAL TRANSPORTE:</v>
          </cell>
          <cell r="G1119">
            <v>0</v>
          </cell>
        </row>
        <row r="1121">
          <cell r="E1121" t="str">
            <v>TOTAL COSTO DIRECTO:</v>
          </cell>
          <cell r="G1121">
            <v>17943</v>
          </cell>
        </row>
        <row r="1123">
          <cell r="B1123" t="str">
            <v>COSTOS INDIRECTOS</v>
          </cell>
        </row>
        <row r="1124">
          <cell r="B1124" t="str">
            <v>DESCRIPCION</v>
          </cell>
          <cell r="D1124" t="str">
            <v>PORCENTAJE</v>
          </cell>
          <cell r="F1124" t="str">
            <v>VR PARCIAL</v>
          </cell>
        </row>
        <row r="1125">
          <cell r="B1125" t="str">
            <v>ADMINISTRACION</v>
          </cell>
          <cell r="E1125">
            <v>0.12</v>
          </cell>
          <cell r="G1125">
            <v>2153.16</v>
          </cell>
        </row>
        <row r="1126">
          <cell r="B1126" t="str">
            <v>IMPREVISTOS</v>
          </cell>
          <cell r="E1126">
            <v>0.08</v>
          </cell>
          <cell r="G1126">
            <v>1435.44</v>
          </cell>
        </row>
        <row r="1127">
          <cell r="B1127" t="str">
            <v>UTILIDAD</v>
          </cell>
          <cell r="E1127">
            <v>0.05</v>
          </cell>
          <cell r="G1127">
            <v>897.15000000000009</v>
          </cell>
        </row>
        <row r="1128">
          <cell r="F1128" t="str">
            <v>TOTAL COSTO INDIRECTO:</v>
          </cell>
          <cell r="G1128">
            <v>4486</v>
          </cell>
        </row>
        <row r="1131">
          <cell r="B1131" t="str">
            <v>PROPONENTE</v>
          </cell>
          <cell r="F1131" t="str">
            <v>ANALISIS DE PRECIO UNITARIO:</v>
          </cell>
          <cell r="G1131">
            <v>22429</v>
          </cell>
        </row>
        <row r="1134">
          <cell r="B1134" t="str">
            <v>REPUBLICA DE COLOMBIA</v>
          </cell>
        </row>
        <row r="1135">
          <cell r="B1135" t="str">
            <v>GOBERNACION DEL PUTUMAYO</v>
          </cell>
        </row>
        <row r="1136">
          <cell r="B1136" t="str">
            <v>SECRETARIA DE INFRAESTRUCTURA DEPARTAMENTAL</v>
          </cell>
        </row>
        <row r="1138">
          <cell r="B1138" t="str">
            <v>OBJETO:</v>
          </cell>
          <cell r="C1138" t="str">
            <v>CONSTRUCCION DE LA PLAZA DE MERCADO DE GANADO EN EL MUNICIPIO DE SIBUNDOY, DEPARTAMENTO DEL PUTUMAYO</v>
          </cell>
        </row>
        <row r="1139">
          <cell r="F1139" t="str">
            <v>FECHA:</v>
          </cell>
          <cell r="G1139" t="str">
            <v>NOVIEMBRE 20 / 2003</v>
          </cell>
        </row>
        <row r="1140">
          <cell r="A1140" t="str">
            <v>8,1</v>
          </cell>
          <cell r="B1140" t="str">
            <v>ITE M:</v>
          </cell>
          <cell r="C1140" t="str">
            <v>CABLE No 12</v>
          </cell>
          <cell r="F1140" t="str">
            <v>UNIDAD:</v>
          </cell>
          <cell r="G1140" t="str">
            <v>ML</v>
          </cell>
          <cell r="H1140">
            <v>1333</v>
          </cell>
        </row>
        <row r="1141">
          <cell r="H1141">
            <v>40.5</v>
          </cell>
        </row>
        <row r="1142">
          <cell r="B1142" t="str">
            <v>MATERIALES</v>
          </cell>
        </row>
        <row r="1143">
          <cell r="B1143" t="str">
            <v>DESCRIPCION</v>
          </cell>
          <cell r="D1143" t="str">
            <v>UND</v>
          </cell>
          <cell r="E1143" t="str">
            <v>CANTIDAD</v>
          </cell>
          <cell r="F1143" t="str">
            <v>VR UNITARIO</v>
          </cell>
          <cell r="G1143" t="str">
            <v>VR UNITARIO</v>
          </cell>
        </row>
        <row r="1144">
          <cell r="B1144" t="str">
            <v>Cable No 12</v>
          </cell>
          <cell r="D1144" t="str">
            <v>Ml</v>
          </cell>
          <cell r="E1144">
            <v>2</v>
          </cell>
          <cell r="F1144">
            <v>404</v>
          </cell>
          <cell r="G1144">
            <v>808</v>
          </cell>
        </row>
        <row r="1145">
          <cell r="D1145">
            <v>808</v>
          </cell>
          <cell r="F1145">
            <v>0</v>
          </cell>
          <cell r="G1145">
            <v>0</v>
          </cell>
        </row>
        <row r="1146">
          <cell r="D1146">
            <v>0</v>
          </cell>
          <cell r="F1146">
            <v>0</v>
          </cell>
          <cell r="G1146">
            <v>0</v>
          </cell>
        </row>
        <row r="1147">
          <cell r="D1147">
            <v>0</v>
          </cell>
          <cell r="E1147" t="str">
            <v xml:space="preserve">                 TOTAL MATERIALES:</v>
          </cell>
          <cell r="G1147">
            <v>808</v>
          </cell>
        </row>
        <row r="1149">
          <cell r="B1149" t="str">
            <v>MANO DE OBRA</v>
          </cell>
        </row>
        <row r="1150">
          <cell r="B1150" t="str">
            <v>DESCRIPCION</v>
          </cell>
          <cell r="C1150" t="str">
            <v>JORNAL</v>
          </cell>
          <cell r="D1150" t="str">
            <v>PRESTACIONES</v>
          </cell>
          <cell r="E1150" t="str">
            <v>CANTIDAD</v>
          </cell>
          <cell r="F1150" t="str">
            <v>RENDIMIENTO</v>
          </cell>
          <cell r="G1150" t="str">
            <v>VR PARCIAL</v>
          </cell>
        </row>
        <row r="1151">
          <cell r="B1151" t="str">
            <v>Ayudante</v>
          </cell>
          <cell r="C1151">
            <v>15000</v>
          </cell>
          <cell r="D1151">
            <v>0.7</v>
          </cell>
          <cell r="E1151">
            <v>1</v>
          </cell>
          <cell r="F1151">
            <v>137.63</v>
          </cell>
          <cell r="G1151">
            <v>185.27937222989175</v>
          </cell>
        </row>
        <row r="1152">
          <cell r="B1152" t="str">
            <v>Técnico electricista</v>
          </cell>
          <cell r="C1152">
            <v>25480.000000000004</v>
          </cell>
          <cell r="D1152">
            <v>0.7</v>
          </cell>
          <cell r="E1152">
            <v>1</v>
          </cell>
          <cell r="F1152">
            <v>137.63</v>
          </cell>
          <cell r="G1152">
            <v>314.72789362784278</v>
          </cell>
        </row>
        <row r="1153">
          <cell r="C1153">
            <v>0</v>
          </cell>
          <cell r="E1153">
            <v>0</v>
          </cell>
          <cell r="G1153">
            <v>0</v>
          </cell>
        </row>
        <row r="1154">
          <cell r="E1154" t="str">
            <v xml:space="preserve">              TOTAL MANO DE OBRA:</v>
          </cell>
          <cell r="G1154">
            <v>500</v>
          </cell>
          <cell r="H1154">
            <v>500</v>
          </cell>
        </row>
        <row r="1156">
          <cell r="B1156" t="str">
            <v>HERRAMIENTA Y EQUIPO</v>
          </cell>
        </row>
        <row r="1157">
          <cell r="B1157" t="str">
            <v>DESCRIPCION</v>
          </cell>
          <cell r="D1157" t="str">
            <v>TIPO</v>
          </cell>
          <cell r="E1157" t="str">
            <v>TARIFA</v>
          </cell>
          <cell r="F1157" t="str">
            <v>RENDIMIENTO</v>
          </cell>
          <cell r="G1157" t="str">
            <v>VR PARCIAL</v>
          </cell>
        </row>
        <row r="1158">
          <cell r="B1158" t="str">
            <v>Herramienta menor</v>
          </cell>
          <cell r="E1158">
            <v>500</v>
          </cell>
          <cell r="F1158">
            <v>0.05</v>
          </cell>
          <cell r="G1158">
            <v>25</v>
          </cell>
        </row>
        <row r="1159">
          <cell r="D1159">
            <v>25</v>
          </cell>
          <cell r="E1159">
            <v>0</v>
          </cell>
          <cell r="G1159">
            <v>0</v>
          </cell>
        </row>
        <row r="1160">
          <cell r="D1160">
            <v>0</v>
          </cell>
          <cell r="E1160">
            <v>0</v>
          </cell>
          <cell r="F1160">
            <v>0</v>
          </cell>
          <cell r="G1160">
            <v>0</v>
          </cell>
        </row>
        <row r="1161">
          <cell r="D1161" t="str">
            <v xml:space="preserve">                      TOTAL HERRAMIENTA Y EQUIPO:</v>
          </cell>
          <cell r="G1161">
            <v>25</v>
          </cell>
        </row>
        <row r="1163">
          <cell r="B1163" t="str">
            <v>TRANSPORTE</v>
          </cell>
        </row>
        <row r="1164">
          <cell r="B1164" t="str">
            <v>MATERIAL</v>
          </cell>
          <cell r="D1164" t="str">
            <v>CANTIDAD</v>
          </cell>
          <cell r="E1164" t="str">
            <v>DISTANCIA</v>
          </cell>
          <cell r="F1164" t="str">
            <v>M3/KM</v>
          </cell>
          <cell r="G1164" t="str">
            <v>VR UNITARIO</v>
          </cell>
        </row>
        <row r="1167">
          <cell r="E1167" t="str">
            <v xml:space="preserve">                  TOTAL TRANSPORTE:</v>
          </cell>
          <cell r="G1167">
            <v>0</v>
          </cell>
        </row>
        <row r="1169">
          <cell r="E1169" t="str">
            <v>TOTAL COSTO DIRECTO:</v>
          </cell>
          <cell r="G1169">
            <v>1333</v>
          </cell>
        </row>
        <row r="1171">
          <cell r="B1171" t="str">
            <v>COSTOS INDIRECTOS</v>
          </cell>
        </row>
        <row r="1172">
          <cell r="B1172" t="str">
            <v>DESCRIPCION</v>
          </cell>
          <cell r="D1172" t="str">
            <v>PORCENTAJE</v>
          </cell>
          <cell r="F1172" t="str">
            <v>VR PARCIAL</v>
          </cell>
        </row>
        <row r="1173">
          <cell r="B1173" t="str">
            <v>ADMINISTRACION</v>
          </cell>
          <cell r="E1173">
            <v>0.12</v>
          </cell>
          <cell r="G1173">
            <v>159.96</v>
          </cell>
        </row>
        <row r="1174">
          <cell r="B1174" t="str">
            <v>IMPREVISTOS</v>
          </cell>
          <cell r="E1174">
            <v>0.08</v>
          </cell>
          <cell r="G1174">
            <v>106.64</v>
          </cell>
        </row>
        <row r="1175">
          <cell r="B1175" t="str">
            <v>UTILIDAD</v>
          </cell>
          <cell r="E1175">
            <v>0.05</v>
          </cell>
          <cell r="G1175">
            <v>66.650000000000006</v>
          </cell>
        </row>
        <row r="1176">
          <cell r="F1176" t="str">
            <v>TOTAL COSTO INDIRECTO:</v>
          </cell>
          <cell r="G1176">
            <v>333</v>
          </cell>
        </row>
        <row r="1179">
          <cell r="B1179" t="str">
            <v>PROPONENTE</v>
          </cell>
          <cell r="F1179" t="str">
            <v>ANALISIS DE PRECIO UNITARIO:</v>
          </cell>
          <cell r="G1179">
            <v>1666</v>
          </cell>
        </row>
        <row r="1182">
          <cell r="B1182" t="str">
            <v>REPUBLICA DE COLOMBIA</v>
          </cell>
        </row>
        <row r="1183">
          <cell r="B1183" t="str">
            <v>GOBERNACION DEL PUTUMAYO</v>
          </cell>
        </row>
        <row r="1184">
          <cell r="B1184" t="str">
            <v>SECRETARIA DE INFRAESTRUCTURA DEPARTAMENTAL</v>
          </cell>
        </row>
        <row r="1186">
          <cell r="B1186" t="str">
            <v>OBJETO:</v>
          </cell>
          <cell r="C1186" t="str">
            <v>CONSTRUCCION DE LA PLAZA DE MERCADO DE GANADO EN EL MUNICIPIO DE SIBUNDOY, DEPARTAMENTO DEL PUTUMAYO</v>
          </cell>
        </row>
        <row r="1187">
          <cell r="F1187" t="str">
            <v>FECHA:</v>
          </cell>
          <cell r="G1187" t="str">
            <v>NOVIEMBRE 20 / 2003</v>
          </cell>
        </row>
        <row r="1188">
          <cell r="A1188" t="str">
            <v>8,2</v>
          </cell>
          <cell r="B1188" t="str">
            <v>ITE M:</v>
          </cell>
          <cell r="C1188" t="str">
            <v>CABLE No 10</v>
          </cell>
          <cell r="F1188" t="str">
            <v>UNIDAD:</v>
          </cell>
          <cell r="G1188" t="str">
            <v>ML</v>
          </cell>
          <cell r="H1188">
            <v>1636</v>
          </cell>
        </row>
        <row r="1189">
          <cell r="H1189">
            <v>20</v>
          </cell>
        </row>
        <row r="1190">
          <cell r="B1190" t="str">
            <v>MATERIALES</v>
          </cell>
        </row>
        <row r="1191">
          <cell r="B1191" t="str">
            <v>DESCRIPCION</v>
          </cell>
          <cell r="D1191" t="str">
            <v>UND</v>
          </cell>
          <cell r="E1191" t="str">
            <v>CANTIDAD</v>
          </cell>
          <cell r="F1191" t="str">
            <v>VR UNITARIO</v>
          </cell>
          <cell r="G1191" t="str">
            <v>VR UNITARIO</v>
          </cell>
        </row>
        <row r="1192">
          <cell r="B1192" t="str">
            <v>Cable No 10</v>
          </cell>
          <cell r="D1192" t="str">
            <v>Ml</v>
          </cell>
          <cell r="E1192">
            <v>2</v>
          </cell>
          <cell r="F1192">
            <v>555.5</v>
          </cell>
          <cell r="G1192">
            <v>1111</v>
          </cell>
        </row>
        <row r="1193">
          <cell r="D1193">
            <v>1111</v>
          </cell>
          <cell r="F1193">
            <v>0</v>
          </cell>
          <cell r="G1193">
            <v>0</v>
          </cell>
        </row>
        <row r="1194">
          <cell r="D1194">
            <v>0</v>
          </cell>
          <cell r="F1194">
            <v>0</v>
          </cell>
          <cell r="G1194">
            <v>0</v>
          </cell>
        </row>
        <row r="1195">
          <cell r="D1195">
            <v>0</v>
          </cell>
          <cell r="E1195" t="str">
            <v xml:space="preserve">                 TOTAL MATERIALES:</v>
          </cell>
          <cell r="G1195">
            <v>1111</v>
          </cell>
        </row>
        <row r="1197">
          <cell r="B1197" t="str">
            <v>MANO DE OBRA</v>
          </cell>
        </row>
        <row r="1198">
          <cell r="B1198" t="str">
            <v>DESCRIPCION</v>
          </cell>
          <cell r="C1198" t="str">
            <v>JORNAL</v>
          </cell>
          <cell r="D1198" t="str">
            <v>PRESTACIONES</v>
          </cell>
          <cell r="E1198" t="str">
            <v>CANTIDAD</v>
          </cell>
          <cell r="F1198" t="str">
            <v>RENDIMIENTO</v>
          </cell>
          <cell r="G1198" t="str">
            <v>VR PARCIAL</v>
          </cell>
        </row>
        <row r="1199">
          <cell r="B1199" t="str">
            <v>Ayudante</v>
          </cell>
          <cell r="C1199">
            <v>15000</v>
          </cell>
          <cell r="D1199">
            <v>0.7</v>
          </cell>
          <cell r="E1199">
            <v>1</v>
          </cell>
          <cell r="F1199">
            <v>137.63</v>
          </cell>
          <cell r="G1199">
            <v>185.27937222989175</v>
          </cell>
        </row>
        <row r="1200">
          <cell r="B1200" t="str">
            <v>Técnico electricista</v>
          </cell>
          <cell r="C1200">
            <v>25480.000000000004</v>
          </cell>
          <cell r="D1200">
            <v>0.7</v>
          </cell>
          <cell r="E1200">
            <v>1</v>
          </cell>
          <cell r="F1200">
            <v>137.63</v>
          </cell>
          <cell r="G1200">
            <v>314.72789362784278</v>
          </cell>
        </row>
        <row r="1201">
          <cell r="C1201">
            <v>0</v>
          </cell>
          <cell r="E1201">
            <v>0</v>
          </cell>
          <cell r="G1201">
            <v>0</v>
          </cell>
        </row>
        <row r="1202">
          <cell r="E1202" t="str">
            <v xml:space="preserve">              TOTAL MANO DE OBRA:</v>
          </cell>
          <cell r="G1202">
            <v>500</v>
          </cell>
          <cell r="H1202">
            <v>500</v>
          </cell>
        </row>
        <row r="1204">
          <cell r="B1204" t="str">
            <v>HERRAMIENTA Y EQUIPO</v>
          </cell>
        </row>
        <row r="1205">
          <cell r="B1205" t="str">
            <v>DESCRIPCION</v>
          </cell>
          <cell r="D1205" t="str">
            <v>TIPO</v>
          </cell>
          <cell r="E1205" t="str">
            <v>TARIFA</v>
          </cell>
          <cell r="F1205" t="str">
            <v>RENDIMIENTO</v>
          </cell>
          <cell r="G1205" t="str">
            <v>VR PARCIAL</v>
          </cell>
        </row>
        <row r="1206">
          <cell r="B1206" t="str">
            <v>Herramienta menor</v>
          </cell>
          <cell r="E1206">
            <v>500</v>
          </cell>
          <cell r="F1206">
            <v>0.05</v>
          </cell>
          <cell r="G1206">
            <v>25</v>
          </cell>
        </row>
        <row r="1207">
          <cell r="D1207">
            <v>25</v>
          </cell>
          <cell r="E1207">
            <v>0</v>
          </cell>
          <cell r="G1207">
            <v>0</v>
          </cell>
        </row>
        <row r="1208">
          <cell r="D1208">
            <v>0</v>
          </cell>
          <cell r="E1208">
            <v>0</v>
          </cell>
          <cell r="F1208">
            <v>0</v>
          </cell>
          <cell r="G1208">
            <v>0</v>
          </cell>
        </row>
        <row r="1209">
          <cell r="D1209" t="str">
            <v xml:space="preserve">                      TOTAL HERRAMIENTA Y EQUIPO:</v>
          </cell>
          <cell r="G1209">
            <v>25</v>
          </cell>
        </row>
        <row r="1211">
          <cell r="B1211" t="str">
            <v>TRANSPORTE</v>
          </cell>
        </row>
        <row r="1212">
          <cell r="B1212" t="str">
            <v>MATERIAL</v>
          </cell>
          <cell r="D1212" t="str">
            <v>CANTIDAD</v>
          </cell>
          <cell r="E1212" t="str">
            <v>DISTANCIA</v>
          </cell>
          <cell r="F1212" t="str">
            <v>M3/KM</v>
          </cell>
          <cell r="G1212" t="str">
            <v>VR UNITARIO</v>
          </cell>
        </row>
        <row r="1215">
          <cell r="E1215" t="str">
            <v xml:space="preserve">                  TOTAL TRANSPORTE:</v>
          </cell>
          <cell r="G1215">
            <v>0</v>
          </cell>
        </row>
        <row r="1217">
          <cell r="E1217" t="str">
            <v>TOTAL COSTO DIRECTO:</v>
          </cell>
          <cell r="G1217">
            <v>1636</v>
          </cell>
        </row>
        <row r="1219">
          <cell r="B1219" t="str">
            <v>COSTOS INDIRECTOS</v>
          </cell>
        </row>
        <row r="1220">
          <cell r="B1220" t="str">
            <v>DESCRIPCION</v>
          </cell>
          <cell r="D1220" t="str">
            <v>PORCENTAJE</v>
          </cell>
          <cell r="F1220" t="str">
            <v>VR PARCIAL</v>
          </cell>
        </row>
        <row r="1221">
          <cell r="B1221" t="str">
            <v>ADMINISTRACION</v>
          </cell>
          <cell r="E1221">
            <v>0.12</v>
          </cell>
          <cell r="G1221">
            <v>196.32</v>
          </cell>
        </row>
        <row r="1222">
          <cell r="B1222" t="str">
            <v>IMPREVISTOS</v>
          </cell>
          <cell r="E1222">
            <v>0.08</v>
          </cell>
          <cell r="G1222">
            <v>130.88</v>
          </cell>
        </row>
        <row r="1223">
          <cell r="B1223" t="str">
            <v>UTILIDAD</v>
          </cell>
          <cell r="E1223">
            <v>0.05</v>
          </cell>
          <cell r="G1223">
            <v>81.800000000000011</v>
          </cell>
        </row>
        <row r="1224">
          <cell r="F1224" t="str">
            <v>TOTAL COSTO INDIRECTO:</v>
          </cell>
          <cell r="G1224">
            <v>409</v>
          </cell>
        </row>
        <row r="1227">
          <cell r="B1227" t="str">
            <v>PROPONENTE</v>
          </cell>
          <cell r="F1227" t="str">
            <v>ANALISIS DE PRECIO UNITARIO:</v>
          </cell>
          <cell r="G1227">
            <v>2045</v>
          </cell>
        </row>
        <row r="1230">
          <cell r="B1230" t="str">
            <v>REPUBLICA DE COLOMBIA</v>
          </cell>
        </row>
        <row r="1231">
          <cell r="B1231" t="str">
            <v>GOBERNACION DEL PUTUMAYO</v>
          </cell>
        </row>
        <row r="1232">
          <cell r="B1232" t="str">
            <v>SECRETARIA DE INFRAESTRUCTURA DEPARTAMENTAL</v>
          </cell>
        </row>
        <row r="1234">
          <cell r="B1234" t="str">
            <v>OBJETO:</v>
          </cell>
          <cell r="C1234" t="str">
            <v>CONSTRUCCION DE LA PLAZA DE MERCADO DE GANADO EN EL MUNICIPIO DE SIBUNDOY, DEPARTAMENTO DEL PUTUMAYO</v>
          </cell>
        </row>
        <row r="1235">
          <cell r="F1235" t="str">
            <v>FECHA:</v>
          </cell>
          <cell r="G1235" t="str">
            <v>NOVIEMBRE 20 / 2003</v>
          </cell>
        </row>
        <row r="1236">
          <cell r="A1236" t="str">
            <v>8,3</v>
          </cell>
          <cell r="B1236" t="str">
            <v>ITE M:</v>
          </cell>
          <cell r="C1236" t="str">
            <v>TABLERO DE 3 CIRCUITOS</v>
          </cell>
          <cell r="F1236" t="str">
            <v>UNIDAD:</v>
          </cell>
          <cell r="G1236" t="str">
            <v>UND</v>
          </cell>
          <cell r="H1236">
            <v>71868</v>
          </cell>
        </row>
        <row r="1237">
          <cell r="H1237">
            <v>1</v>
          </cell>
        </row>
        <row r="1238">
          <cell r="B1238" t="str">
            <v>MATERIALES</v>
          </cell>
        </row>
        <row r="1239">
          <cell r="B1239" t="str">
            <v>DESCRIPCION</v>
          </cell>
          <cell r="D1239" t="str">
            <v>UND</v>
          </cell>
          <cell r="E1239" t="str">
            <v>CANTIDAD</v>
          </cell>
          <cell r="F1239" t="str">
            <v>VR UNITARIO</v>
          </cell>
          <cell r="G1239" t="str">
            <v>VR UNITARIO</v>
          </cell>
        </row>
        <row r="1240">
          <cell r="B1240" t="str">
            <v>Cortacicuito atornillado 1 polo</v>
          </cell>
          <cell r="D1240" t="str">
            <v>Un</v>
          </cell>
          <cell r="E1240">
            <v>1</v>
          </cell>
          <cell r="F1240">
            <v>7575</v>
          </cell>
          <cell r="G1240">
            <v>7575</v>
          </cell>
        </row>
        <row r="1241">
          <cell r="B1241" t="str">
            <v>Caja taco 3 puestos</v>
          </cell>
          <cell r="D1241" t="str">
            <v>Un</v>
          </cell>
          <cell r="E1241">
            <v>3</v>
          </cell>
          <cell r="F1241">
            <v>15655</v>
          </cell>
          <cell r="G1241">
            <v>46965</v>
          </cell>
        </row>
        <row r="1242">
          <cell r="D1242">
            <v>46965</v>
          </cell>
          <cell r="F1242">
            <v>0</v>
          </cell>
          <cell r="G1242">
            <v>0</v>
          </cell>
        </row>
        <row r="1243">
          <cell r="D1243">
            <v>0</v>
          </cell>
          <cell r="E1243" t="str">
            <v xml:space="preserve">                 TOTAL MATERIALES:</v>
          </cell>
          <cell r="G1243">
            <v>54540</v>
          </cell>
        </row>
        <row r="1245">
          <cell r="B1245" t="str">
            <v>MANO DE OBRA</v>
          </cell>
        </row>
        <row r="1246">
          <cell r="B1246" t="str">
            <v>DESCRIPCION</v>
          </cell>
          <cell r="C1246" t="str">
            <v>JORNAL</v>
          </cell>
          <cell r="D1246" t="str">
            <v>PRESTACIONES</v>
          </cell>
          <cell r="E1246" t="str">
            <v>CANTIDAD</v>
          </cell>
          <cell r="F1246" t="str">
            <v>RENDIMIENTO</v>
          </cell>
          <cell r="G1246" t="str">
            <v>VR PARCIAL</v>
          </cell>
        </row>
        <row r="1247">
          <cell r="B1247" t="str">
            <v>Ayudante</v>
          </cell>
          <cell r="C1247">
            <v>15000</v>
          </cell>
          <cell r="D1247">
            <v>0.7</v>
          </cell>
          <cell r="E1247">
            <v>1</v>
          </cell>
          <cell r="F1247">
            <v>4.17</v>
          </cell>
          <cell r="G1247">
            <v>6115.1079136690651</v>
          </cell>
        </row>
        <row r="1248">
          <cell r="B1248" t="str">
            <v>Técnico electricista</v>
          </cell>
          <cell r="C1248">
            <v>25480.000000000004</v>
          </cell>
          <cell r="D1248">
            <v>0.7</v>
          </cell>
          <cell r="E1248">
            <v>1</v>
          </cell>
          <cell r="F1248">
            <v>4.17</v>
          </cell>
          <cell r="G1248">
            <v>10387.529976019185</v>
          </cell>
        </row>
        <row r="1249">
          <cell r="C1249">
            <v>0</v>
          </cell>
          <cell r="E1249">
            <v>0</v>
          </cell>
          <cell r="G1249">
            <v>0</v>
          </cell>
        </row>
        <row r="1250">
          <cell r="E1250" t="str">
            <v xml:space="preserve">              TOTAL MANO DE OBRA:</v>
          </cell>
          <cell r="G1250">
            <v>16503</v>
          </cell>
          <cell r="H1250">
            <v>16500</v>
          </cell>
        </row>
        <row r="1252">
          <cell r="B1252" t="str">
            <v>HERRAMIENTA Y EQUIPO</v>
          </cell>
        </row>
        <row r="1253">
          <cell r="B1253" t="str">
            <v>DESCRIPCION</v>
          </cell>
          <cell r="D1253" t="str">
            <v>TIPO</v>
          </cell>
          <cell r="E1253" t="str">
            <v>TARIFA</v>
          </cell>
          <cell r="F1253" t="str">
            <v>RENDIMIENTO</v>
          </cell>
          <cell r="G1253" t="str">
            <v>VR PARCIAL</v>
          </cell>
        </row>
        <row r="1254">
          <cell r="B1254" t="str">
            <v>Herramienta menor</v>
          </cell>
          <cell r="E1254">
            <v>16503</v>
          </cell>
          <cell r="F1254">
            <v>0.05</v>
          </cell>
          <cell r="G1254">
            <v>825.15000000000009</v>
          </cell>
        </row>
        <row r="1255">
          <cell r="D1255">
            <v>825.14990234375</v>
          </cell>
          <cell r="E1255">
            <v>0</v>
          </cell>
          <cell r="G1255">
            <v>0</v>
          </cell>
        </row>
        <row r="1256">
          <cell r="D1256">
            <v>0</v>
          </cell>
          <cell r="E1256">
            <v>0</v>
          </cell>
          <cell r="F1256">
            <v>0</v>
          </cell>
          <cell r="G1256">
            <v>0</v>
          </cell>
        </row>
        <row r="1257">
          <cell r="D1257" t="str">
            <v xml:space="preserve">                      TOTAL HERRAMIENTA Y EQUIPO:</v>
          </cell>
          <cell r="G1257">
            <v>825</v>
          </cell>
        </row>
        <row r="1259">
          <cell r="B1259" t="str">
            <v>TRANSPORTE</v>
          </cell>
        </row>
        <row r="1260">
          <cell r="B1260" t="str">
            <v>MATERIAL</v>
          </cell>
          <cell r="D1260" t="str">
            <v>CANTIDAD</v>
          </cell>
          <cell r="E1260" t="str">
            <v>DISTANCIA</v>
          </cell>
          <cell r="F1260" t="str">
            <v>M3/KM</v>
          </cell>
          <cell r="G1260" t="str">
            <v>VR UNITARIO</v>
          </cell>
        </row>
        <row r="1263">
          <cell r="E1263" t="str">
            <v xml:space="preserve">                  TOTAL TRANSPORTE:</v>
          </cell>
          <cell r="G1263">
            <v>0</v>
          </cell>
        </row>
        <row r="1265">
          <cell r="E1265" t="str">
            <v>TOTAL COSTO DIRECTO:</v>
          </cell>
          <cell r="G1265">
            <v>71868</v>
          </cell>
        </row>
        <row r="1267">
          <cell r="B1267" t="str">
            <v>COSTOS INDIRECTOS</v>
          </cell>
        </row>
        <row r="1268">
          <cell r="B1268" t="str">
            <v>DESCRIPCION</v>
          </cell>
          <cell r="D1268" t="str">
            <v>PORCENTAJE</v>
          </cell>
          <cell r="F1268" t="str">
            <v>VR PARCIAL</v>
          </cell>
        </row>
        <row r="1269">
          <cell r="B1269" t="str">
            <v>ADMINISTRACION</v>
          </cell>
          <cell r="E1269">
            <v>0.12</v>
          </cell>
          <cell r="G1269">
            <v>8624.16</v>
          </cell>
        </row>
        <row r="1270">
          <cell r="B1270" t="str">
            <v>IMPREVISTOS</v>
          </cell>
          <cell r="E1270">
            <v>0.08</v>
          </cell>
          <cell r="G1270">
            <v>5749.4400000000005</v>
          </cell>
        </row>
        <row r="1271">
          <cell r="B1271" t="str">
            <v>UTILIDAD</v>
          </cell>
          <cell r="E1271">
            <v>0.05</v>
          </cell>
          <cell r="G1271">
            <v>3593.4</v>
          </cell>
        </row>
        <row r="1272">
          <cell r="F1272" t="str">
            <v>TOTAL COSTO INDIRECTO:</v>
          </cell>
          <cell r="G1272">
            <v>17967</v>
          </cell>
        </row>
        <row r="1275">
          <cell r="B1275" t="str">
            <v>PROPONENTE</v>
          </cell>
          <cell r="F1275" t="str">
            <v>ANALISIS DE PRECIO UNITARIO:</v>
          </cell>
          <cell r="G1275">
            <v>89835</v>
          </cell>
        </row>
        <row r="1278">
          <cell r="B1278" t="str">
            <v>REPUBLICA DE COLOMBIA</v>
          </cell>
        </row>
        <row r="1279">
          <cell r="B1279" t="str">
            <v>GOBERNACION DEL PUTUMAYO</v>
          </cell>
        </row>
        <row r="1280">
          <cell r="B1280" t="str">
            <v>SECRETARIA DE INFRAESTRUCTURA DEPARTAMENTAL</v>
          </cell>
        </row>
        <row r="1282">
          <cell r="B1282" t="str">
            <v>OBJETO:</v>
          </cell>
          <cell r="C1282" t="str">
            <v>CONSTRUCCION DE LA PLAZA DE MERCADO DE GANADO EN EL MUNICIPIO DE SIBUNDOY, DEPARTAMENTO DEL PUTUMAYO</v>
          </cell>
        </row>
        <row r="1283">
          <cell r="F1283" t="str">
            <v>FECHA:</v>
          </cell>
          <cell r="G1283" t="str">
            <v>NOVIEMBRE 20 / 2003</v>
          </cell>
        </row>
        <row r="1284">
          <cell r="A1284" t="str">
            <v>8,4</v>
          </cell>
          <cell r="B1284" t="str">
            <v>ITE M:</v>
          </cell>
          <cell r="C1284" t="str">
            <v>PUNTO ELECTRICO</v>
          </cell>
          <cell r="F1284" t="str">
            <v>UNIDAD:</v>
          </cell>
          <cell r="G1284" t="str">
            <v>UND</v>
          </cell>
          <cell r="H1284">
            <v>28861</v>
          </cell>
        </row>
        <row r="1285">
          <cell r="H1285">
            <v>10</v>
          </cell>
        </row>
        <row r="1286">
          <cell r="B1286" t="str">
            <v>MATERIALES</v>
          </cell>
        </row>
        <row r="1287">
          <cell r="B1287" t="str">
            <v>DESCRIPCION</v>
          </cell>
          <cell r="D1287" t="str">
            <v>UND</v>
          </cell>
          <cell r="E1287" t="str">
            <v>CANTIDAD</v>
          </cell>
          <cell r="F1287" t="str">
            <v>VR UNITARIO</v>
          </cell>
          <cell r="G1287" t="str">
            <v>VR UNITARIO</v>
          </cell>
        </row>
        <row r="1288">
          <cell r="B1288" t="str">
            <v>Aparato eléctico</v>
          </cell>
          <cell r="D1288" t="str">
            <v>Un</v>
          </cell>
          <cell r="E1288">
            <v>1.01</v>
          </cell>
          <cell r="F1288">
            <v>7070</v>
          </cell>
          <cell r="G1288">
            <v>7140.7</v>
          </cell>
        </row>
        <row r="1289">
          <cell r="B1289" t="str">
            <v>Caja galvanizada</v>
          </cell>
          <cell r="D1289" t="str">
            <v>Un</v>
          </cell>
          <cell r="E1289">
            <v>1.02</v>
          </cell>
          <cell r="F1289">
            <v>656.5</v>
          </cell>
          <cell r="G1289">
            <v>669.63</v>
          </cell>
        </row>
        <row r="1290">
          <cell r="B1290" t="str">
            <v>Tubo conduit 1/2"</v>
          </cell>
          <cell r="D1290" t="str">
            <v>Ml</v>
          </cell>
          <cell r="E1290">
            <v>3.06</v>
          </cell>
          <cell r="F1290">
            <v>1287.75</v>
          </cell>
          <cell r="G1290">
            <v>3940.5149999999999</v>
          </cell>
        </row>
        <row r="1291">
          <cell r="B1291" t="str">
            <v>Cable No 12</v>
          </cell>
          <cell r="D1291" t="str">
            <v>Ml</v>
          </cell>
          <cell r="E1291">
            <v>3.15</v>
          </cell>
          <cell r="F1291">
            <v>404</v>
          </cell>
          <cell r="G1291">
            <v>1272.5999999999999</v>
          </cell>
        </row>
        <row r="1292">
          <cell r="B1292" t="str">
            <v>Cable No 14</v>
          </cell>
          <cell r="D1292" t="str">
            <v>Ml</v>
          </cell>
          <cell r="E1292">
            <v>3.15</v>
          </cell>
          <cell r="F1292">
            <v>303</v>
          </cell>
          <cell r="G1292">
            <v>954.44999999999993</v>
          </cell>
        </row>
        <row r="1293">
          <cell r="B1293" t="str">
            <v>Plafón</v>
          </cell>
          <cell r="D1293" t="str">
            <v>Un</v>
          </cell>
          <cell r="E1293">
            <v>1.01</v>
          </cell>
          <cell r="F1293">
            <v>1212</v>
          </cell>
          <cell r="G1293">
            <v>1224.1200000000001</v>
          </cell>
        </row>
        <row r="1294">
          <cell r="D1294">
            <v>1224.119140625</v>
          </cell>
          <cell r="E1294" t="str">
            <v xml:space="preserve">                 TOTAL MATERIALES:</v>
          </cell>
          <cell r="G1294">
            <v>15202</v>
          </cell>
        </row>
        <row r="1296">
          <cell r="B1296" t="str">
            <v>MANO DE OBRA</v>
          </cell>
        </row>
        <row r="1297">
          <cell r="B1297" t="str">
            <v>DESCRIPCION</v>
          </cell>
          <cell r="C1297" t="str">
            <v>JORNAL</v>
          </cell>
          <cell r="D1297" t="str">
            <v>PRESTACIONES</v>
          </cell>
          <cell r="E1297" t="str">
            <v>CANTIDAD</v>
          </cell>
          <cell r="F1297" t="str">
            <v>RENDIMIENTO</v>
          </cell>
          <cell r="G1297" t="str">
            <v>VR PARCIAL</v>
          </cell>
        </row>
        <row r="1298">
          <cell r="B1298" t="str">
            <v>Ayudante</v>
          </cell>
          <cell r="C1298">
            <v>15000</v>
          </cell>
          <cell r="D1298">
            <v>0.7</v>
          </cell>
          <cell r="E1298">
            <v>1</v>
          </cell>
          <cell r="F1298">
            <v>5.29</v>
          </cell>
          <cell r="G1298">
            <v>4820.4158790170131</v>
          </cell>
        </row>
        <row r="1299">
          <cell r="B1299" t="str">
            <v>Técnico electricista</v>
          </cell>
          <cell r="C1299">
            <v>25480.000000000004</v>
          </cell>
          <cell r="D1299">
            <v>0.7</v>
          </cell>
          <cell r="E1299">
            <v>1</v>
          </cell>
          <cell r="F1299">
            <v>5.29</v>
          </cell>
          <cell r="G1299">
            <v>8188.2797731568999</v>
          </cell>
        </row>
        <row r="1300">
          <cell r="C1300">
            <v>0</v>
          </cell>
          <cell r="E1300">
            <v>0</v>
          </cell>
          <cell r="G1300">
            <v>0</v>
          </cell>
        </row>
        <row r="1301">
          <cell r="E1301" t="str">
            <v xml:space="preserve">              TOTAL MANO DE OBRA:</v>
          </cell>
          <cell r="G1301">
            <v>13009</v>
          </cell>
          <cell r="H1301">
            <v>13000</v>
          </cell>
        </row>
        <row r="1303">
          <cell r="B1303" t="str">
            <v>HERRAMIENTA Y EQUIPO</v>
          </cell>
        </row>
        <row r="1304">
          <cell r="B1304" t="str">
            <v>DESCRIPCION</v>
          </cell>
          <cell r="D1304" t="str">
            <v>TIPO</v>
          </cell>
          <cell r="E1304" t="str">
            <v>TARIFA</v>
          </cell>
          <cell r="F1304" t="str">
            <v>RENDIMIENTO</v>
          </cell>
          <cell r="G1304" t="str">
            <v>VR PARCIAL</v>
          </cell>
        </row>
        <row r="1305">
          <cell r="B1305" t="str">
            <v>Herramienta menor</v>
          </cell>
          <cell r="E1305">
            <v>13009</v>
          </cell>
          <cell r="F1305">
            <v>0.05</v>
          </cell>
          <cell r="G1305">
            <v>650.45000000000005</v>
          </cell>
        </row>
        <row r="1306">
          <cell r="D1306">
            <v>650.44970703125</v>
          </cell>
          <cell r="E1306">
            <v>0</v>
          </cell>
          <cell r="G1306">
            <v>0</v>
          </cell>
        </row>
        <row r="1307">
          <cell r="D1307">
            <v>0</v>
          </cell>
          <cell r="E1307">
            <v>0</v>
          </cell>
          <cell r="F1307">
            <v>0</v>
          </cell>
          <cell r="G1307">
            <v>0</v>
          </cell>
        </row>
        <row r="1308">
          <cell r="D1308" t="str">
            <v xml:space="preserve">                      TOTAL HERRAMIENTA Y EQUIPO:</v>
          </cell>
          <cell r="G1308">
            <v>650</v>
          </cell>
        </row>
        <row r="1310">
          <cell r="B1310" t="str">
            <v>TRANSPORTE</v>
          </cell>
        </row>
        <row r="1311">
          <cell r="B1311" t="str">
            <v>MATERIAL</v>
          </cell>
          <cell r="D1311" t="str">
            <v>CANTIDAD</v>
          </cell>
          <cell r="E1311" t="str">
            <v>DISTANCIA</v>
          </cell>
          <cell r="F1311" t="str">
            <v>M3/KM</v>
          </cell>
          <cell r="G1311" t="str">
            <v>VR UNITARIO</v>
          </cell>
        </row>
        <row r="1314">
          <cell r="E1314" t="str">
            <v xml:space="preserve">                  TOTAL TRANSPORTE:</v>
          </cell>
          <cell r="G1314">
            <v>0</v>
          </cell>
        </row>
        <row r="1316">
          <cell r="E1316" t="str">
            <v>TOTAL COSTO DIRECTO:</v>
          </cell>
          <cell r="G1316">
            <v>28861</v>
          </cell>
        </row>
        <row r="1318">
          <cell r="B1318" t="str">
            <v>COSTOS INDIRECTOS</v>
          </cell>
        </row>
        <row r="1319">
          <cell r="B1319" t="str">
            <v>DESCRIPCION</v>
          </cell>
          <cell r="D1319" t="str">
            <v>PORCENTAJE</v>
          </cell>
          <cell r="F1319" t="str">
            <v>VR PARCIAL</v>
          </cell>
        </row>
        <row r="1320">
          <cell r="B1320" t="str">
            <v>ADMINISTRACION</v>
          </cell>
          <cell r="E1320">
            <v>0.12</v>
          </cell>
          <cell r="G1320">
            <v>3463.3199999999997</v>
          </cell>
        </row>
        <row r="1321">
          <cell r="B1321" t="str">
            <v>IMPREVISTOS</v>
          </cell>
          <cell r="E1321">
            <v>0.08</v>
          </cell>
          <cell r="G1321">
            <v>2308.88</v>
          </cell>
        </row>
        <row r="1322">
          <cell r="B1322" t="str">
            <v>UTILIDAD</v>
          </cell>
          <cell r="E1322">
            <v>0.05</v>
          </cell>
          <cell r="G1322">
            <v>1443.0500000000002</v>
          </cell>
        </row>
        <row r="1323">
          <cell r="F1323" t="str">
            <v>TOTAL COSTO INDIRECTO:</v>
          </cell>
          <cell r="G1323">
            <v>7215</v>
          </cell>
        </row>
        <row r="1326">
          <cell r="B1326" t="str">
            <v>PROPONENTE</v>
          </cell>
          <cell r="F1326" t="str">
            <v>ANALISIS DE PRECIO UNITARIO:</v>
          </cell>
          <cell r="G1326">
            <v>36076</v>
          </cell>
        </row>
      </sheetData>
      <sheetData sheetId="3"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4"/>
      <sheetName val="PRESUP"/>
      <sheetName val="APU"/>
      <sheetName val="MATERIALES"/>
    </sheetNames>
    <sheetDataSet>
      <sheetData sheetId="0" refreshError="1"/>
      <sheetData sheetId="1" refreshError="1"/>
      <sheetData sheetId="2" refreshError="1">
        <row r="1">
          <cell r="B1" t="str">
            <v>REPUBLICA DE COLOMBIA</v>
          </cell>
        </row>
        <row r="2">
          <cell r="B2" t="str">
            <v>GOBERNACION DEL PUTUMAYO</v>
          </cell>
        </row>
        <row r="3">
          <cell r="B3" t="str">
            <v>SECRETARIA DE INFRAESTRUCTURA DEPARTAMENTAL</v>
          </cell>
        </row>
        <row r="5">
          <cell r="B5" t="str">
            <v>OBJETO:</v>
          </cell>
          <cell r="C5" t="str">
            <v>CONSTRUCCION DE LA PLAZA DE MERCADO DE GANADO EN EL MUNICIPIO DE SIBUNDOY, DEPARTAMENTO DEL PUTUMAYO</v>
          </cell>
        </row>
        <row r="6">
          <cell r="F6" t="str">
            <v>FECHA:</v>
          </cell>
          <cell r="G6" t="str">
            <v>NOVIEMBRE 20 / 2003</v>
          </cell>
        </row>
        <row r="7">
          <cell r="A7" t="str">
            <v>1,1</v>
          </cell>
          <cell r="B7" t="str">
            <v>ITE M:</v>
          </cell>
          <cell r="C7" t="str">
            <v>LOCALIZACION Y REPLANTEO</v>
          </cell>
          <cell r="F7" t="str">
            <v>UNIDAD:</v>
          </cell>
          <cell r="G7" t="str">
            <v>M2</v>
          </cell>
          <cell r="H7">
            <v>650</v>
          </cell>
        </row>
        <row r="8">
          <cell r="H8">
            <v>158.6</v>
          </cell>
        </row>
        <row r="9">
          <cell r="B9" t="str">
            <v>MATERIALES</v>
          </cell>
        </row>
        <row r="10">
          <cell r="B10" t="str">
            <v>DESCRIPCION</v>
          </cell>
          <cell r="D10" t="str">
            <v>UND</v>
          </cell>
          <cell r="E10" t="str">
            <v>CANTIDAD</v>
          </cell>
          <cell r="F10" t="str">
            <v>VR UNITARIO</v>
          </cell>
          <cell r="G10" t="str">
            <v>VR UNITARIO</v>
          </cell>
        </row>
        <row r="11">
          <cell r="B11" t="str">
            <v>Alambre negro</v>
          </cell>
          <cell r="D11" t="str">
            <v>Kg</v>
          </cell>
          <cell r="E11">
            <v>0.01</v>
          </cell>
          <cell r="F11">
            <v>1800</v>
          </cell>
          <cell r="G11">
            <v>18</v>
          </cell>
        </row>
        <row r="12">
          <cell r="B12" t="str">
            <v>Durmiente ordinario 4x.04x.04 m</v>
          </cell>
          <cell r="D12" t="str">
            <v>Un</v>
          </cell>
          <cell r="E12">
            <v>0.5</v>
          </cell>
          <cell r="F12">
            <v>404</v>
          </cell>
          <cell r="G12">
            <v>202</v>
          </cell>
        </row>
        <row r="13">
          <cell r="B13" t="str">
            <v>Puntilla c/cabeza</v>
          </cell>
          <cell r="D13" t="str">
            <v>Lb</v>
          </cell>
          <cell r="E13">
            <v>0.01</v>
          </cell>
          <cell r="F13">
            <v>980.00000000000011</v>
          </cell>
          <cell r="G13">
            <v>9.8000000000000007</v>
          </cell>
        </row>
        <row r="14">
          <cell r="D14">
            <v>0</v>
          </cell>
          <cell r="E14" t="str">
            <v xml:space="preserve">                 TOTAL MATERIALES:</v>
          </cell>
          <cell r="G14">
            <v>230</v>
          </cell>
        </row>
        <row r="16">
          <cell r="B16" t="str">
            <v>MANO DE OBRA</v>
          </cell>
        </row>
        <row r="17">
          <cell r="B17" t="str">
            <v>DESCRIPCION</v>
          </cell>
          <cell r="C17" t="str">
            <v>JORNAL</v>
          </cell>
          <cell r="D17" t="str">
            <v>PRESTACIONES</v>
          </cell>
          <cell r="E17" t="str">
            <v>CANTIDAD</v>
          </cell>
          <cell r="F17" t="str">
            <v>RENDIMIENTO</v>
          </cell>
          <cell r="G17" t="str">
            <v>VR PARCIAL</v>
          </cell>
        </row>
        <row r="18">
          <cell r="B18" t="str">
            <v>Ayudante</v>
          </cell>
          <cell r="C18">
            <v>15000</v>
          </cell>
          <cell r="D18">
            <v>0.7</v>
          </cell>
          <cell r="E18">
            <v>1</v>
          </cell>
          <cell r="F18">
            <v>172.04</v>
          </cell>
          <cell r="G18">
            <v>148.22134387351778</v>
          </cell>
        </row>
        <row r="19">
          <cell r="B19" t="str">
            <v xml:space="preserve">Oficial </v>
          </cell>
          <cell r="C19">
            <v>25480.000000000004</v>
          </cell>
          <cell r="D19">
            <v>0.7</v>
          </cell>
          <cell r="E19">
            <v>1</v>
          </cell>
          <cell r="F19">
            <v>172.04</v>
          </cell>
          <cell r="G19">
            <v>251.77865612648222</v>
          </cell>
        </row>
        <row r="20">
          <cell r="C20">
            <v>0</v>
          </cell>
          <cell r="E20">
            <v>0</v>
          </cell>
          <cell r="G20">
            <v>0</v>
          </cell>
        </row>
        <row r="21">
          <cell r="E21" t="str">
            <v xml:space="preserve">              TOTAL MANO DE OBRA:</v>
          </cell>
          <cell r="G21">
            <v>400</v>
          </cell>
          <cell r="H21">
            <v>400</v>
          </cell>
        </row>
        <row r="23">
          <cell r="B23" t="str">
            <v>HERRAMIENTA Y EQUIPO</v>
          </cell>
        </row>
        <row r="24">
          <cell r="B24" t="str">
            <v>DESCRIPCION</v>
          </cell>
          <cell r="D24" t="str">
            <v>TIPO</v>
          </cell>
          <cell r="E24" t="str">
            <v>TARIFA</v>
          </cell>
          <cell r="F24" t="str">
            <v>RENDIMIENTO</v>
          </cell>
          <cell r="G24" t="str">
            <v>VR PARCIAL</v>
          </cell>
        </row>
        <row r="25">
          <cell r="B25" t="str">
            <v>Herramienta menor</v>
          </cell>
          <cell r="E25">
            <v>400</v>
          </cell>
          <cell r="F25">
            <v>0.05</v>
          </cell>
          <cell r="G25">
            <v>20</v>
          </cell>
        </row>
        <row r="26">
          <cell r="D26">
            <v>0</v>
          </cell>
          <cell r="F26">
            <v>0</v>
          </cell>
          <cell r="G26">
            <v>0</v>
          </cell>
        </row>
        <row r="27">
          <cell r="D27">
            <v>0</v>
          </cell>
          <cell r="F27">
            <v>0</v>
          </cell>
          <cell r="G27">
            <v>0</v>
          </cell>
        </row>
        <row r="28">
          <cell r="D28" t="str">
            <v xml:space="preserve">                      TOTAL HERRAMIENTA Y EQUIPO:</v>
          </cell>
          <cell r="G28">
            <v>20</v>
          </cell>
        </row>
        <row r="30">
          <cell r="B30" t="str">
            <v>TRANSPORTE</v>
          </cell>
        </row>
        <row r="31">
          <cell r="B31" t="str">
            <v>MATERIAL</v>
          </cell>
          <cell r="D31" t="str">
            <v>CANTIDAD</v>
          </cell>
          <cell r="E31" t="str">
            <v>DISTANCIA</v>
          </cell>
          <cell r="F31" t="str">
            <v>M3/KM</v>
          </cell>
          <cell r="G31" t="str">
            <v>VR UNITARIO</v>
          </cell>
        </row>
        <row r="34">
          <cell r="E34" t="str">
            <v xml:space="preserve">                  TOTAL TRANSPORTE:</v>
          </cell>
          <cell r="G34">
            <v>0</v>
          </cell>
        </row>
        <row r="36">
          <cell r="E36" t="str">
            <v>TOTAL COSTO DIRECTO:</v>
          </cell>
          <cell r="G36">
            <v>650</v>
          </cell>
        </row>
        <row r="38">
          <cell r="B38" t="str">
            <v>COSTOS INDIRECTOS</v>
          </cell>
        </row>
        <row r="39">
          <cell r="B39" t="str">
            <v>DESCRIPCION</v>
          </cell>
          <cell r="D39" t="str">
            <v>PORCENTAJE</v>
          </cell>
          <cell r="F39" t="str">
            <v>VR PARCIAL</v>
          </cell>
        </row>
        <row r="40">
          <cell r="B40" t="str">
            <v>ADMINISTRACION</v>
          </cell>
          <cell r="E40">
            <v>0.12</v>
          </cell>
          <cell r="G40">
            <v>78</v>
          </cell>
        </row>
        <row r="41">
          <cell r="B41" t="str">
            <v>IMPREVISTOS</v>
          </cell>
          <cell r="E41">
            <v>0.08</v>
          </cell>
          <cell r="G41">
            <v>52</v>
          </cell>
        </row>
        <row r="42">
          <cell r="B42" t="str">
            <v>UTILIDAD</v>
          </cell>
          <cell r="E42">
            <v>0.05</v>
          </cell>
          <cell r="G42">
            <v>32.5</v>
          </cell>
        </row>
        <row r="43">
          <cell r="F43" t="str">
            <v>TOTAL COSTO INDIRECTO:</v>
          </cell>
          <cell r="G43">
            <v>163</v>
          </cell>
        </row>
        <row r="46">
          <cell r="B46" t="str">
            <v>PROPONENTE</v>
          </cell>
          <cell r="F46" t="str">
            <v>ANALISIS DE PRECIO UNITARIO:</v>
          </cell>
          <cell r="G46">
            <v>813</v>
          </cell>
        </row>
        <row r="49">
          <cell r="B49" t="str">
            <v>REPUBLICA DE COLOMBIA</v>
          </cell>
        </row>
        <row r="50">
          <cell r="B50" t="str">
            <v>GOBERNACION DEL PUTUMAYO</v>
          </cell>
        </row>
        <row r="51">
          <cell r="B51" t="str">
            <v>SECRETARIA DE INFRAESTRUCTURA DEPARTAMENTAL</v>
          </cell>
        </row>
        <row r="53">
          <cell r="B53" t="str">
            <v>OBJETO:</v>
          </cell>
          <cell r="C53" t="str">
            <v>CONSTRUCCION DE LA PLAZA DE MERCADO DE GANADO EN EL MUNICIPIO DE SIBUNDOY, DEPARTAMENTO DEL PUTUMAYO</v>
          </cell>
        </row>
        <row r="54">
          <cell r="F54" t="str">
            <v>FECHA:</v>
          </cell>
          <cell r="G54" t="str">
            <v>NOVIEMBRE 20 / 2003</v>
          </cell>
        </row>
        <row r="55">
          <cell r="A55" t="str">
            <v>1,2</v>
          </cell>
          <cell r="B55" t="str">
            <v>ITE M:</v>
          </cell>
          <cell r="C55" t="str">
            <v>EXPLANACION Y DESCAPOTE</v>
          </cell>
          <cell r="F55" t="str">
            <v>UNIDAD:</v>
          </cell>
          <cell r="G55" t="str">
            <v>M2</v>
          </cell>
          <cell r="H55">
            <v>1313</v>
          </cell>
        </row>
        <row r="56">
          <cell r="H56">
            <v>158.6</v>
          </cell>
        </row>
        <row r="57">
          <cell r="B57" t="str">
            <v>MATERIALES</v>
          </cell>
        </row>
        <row r="58">
          <cell r="B58" t="str">
            <v>DESCRIPCION</v>
          </cell>
          <cell r="D58" t="str">
            <v>UND</v>
          </cell>
          <cell r="E58" t="str">
            <v>CANTIDAD</v>
          </cell>
          <cell r="F58" t="str">
            <v>VR UNITARIO</v>
          </cell>
          <cell r="G58" t="str">
            <v>VR UNITARIO</v>
          </cell>
        </row>
        <row r="59">
          <cell r="F59">
            <v>0</v>
          </cell>
          <cell r="G59">
            <v>0</v>
          </cell>
        </row>
        <row r="60">
          <cell r="F60">
            <v>0</v>
          </cell>
          <cell r="G60">
            <v>0</v>
          </cell>
        </row>
        <row r="61">
          <cell r="F61">
            <v>0</v>
          </cell>
          <cell r="G61">
            <v>0</v>
          </cell>
        </row>
        <row r="62">
          <cell r="D62">
            <v>0</v>
          </cell>
          <cell r="E62" t="str">
            <v xml:space="preserve">                 TOTAL MATERIALES:</v>
          </cell>
          <cell r="G62">
            <v>0</v>
          </cell>
        </row>
        <row r="64">
          <cell r="B64" t="str">
            <v>MANO DE OBRA</v>
          </cell>
        </row>
        <row r="65">
          <cell r="B65" t="str">
            <v>DESCRIPCION</v>
          </cell>
          <cell r="C65" t="str">
            <v>JORNAL</v>
          </cell>
          <cell r="D65" t="str">
            <v>PRESTACIONES</v>
          </cell>
          <cell r="E65" t="str">
            <v>CANTIDAD</v>
          </cell>
          <cell r="F65" t="str">
            <v>RENDIMIENTO</v>
          </cell>
          <cell r="G65" t="str">
            <v>VR PARCIAL</v>
          </cell>
        </row>
        <row r="66">
          <cell r="B66" t="str">
            <v>Ayudante</v>
          </cell>
          <cell r="C66">
            <v>15000</v>
          </cell>
          <cell r="D66">
            <v>0.7</v>
          </cell>
          <cell r="E66">
            <v>1</v>
          </cell>
          <cell r="F66">
            <v>55.05</v>
          </cell>
          <cell r="G66">
            <v>463.21525885558583</v>
          </cell>
        </row>
        <row r="67">
          <cell r="B67" t="str">
            <v xml:space="preserve">Oficial </v>
          </cell>
          <cell r="C67">
            <v>25480.000000000004</v>
          </cell>
          <cell r="D67">
            <v>0.7</v>
          </cell>
          <cell r="E67">
            <v>1</v>
          </cell>
          <cell r="F67">
            <v>55.05</v>
          </cell>
          <cell r="G67">
            <v>786.84831970935522</v>
          </cell>
        </row>
        <row r="68">
          <cell r="C68">
            <v>0</v>
          </cell>
          <cell r="E68">
            <v>0</v>
          </cell>
          <cell r="G68">
            <v>0</v>
          </cell>
        </row>
        <row r="69">
          <cell r="E69" t="str">
            <v xml:space="preserve">              TOTAL MANO DE OBRA:</v>
          </cell>
          <cell r="G69">
            <v>1250</v>
          </cell>
          <cell r="H69">
            <v>1250</v>
          </cell>
        </row>
        <row r="71">
          <cell r="B71" t="str">
            <v>HERRAMIENTA Y EQUIPO</v>
          </cell>
        </row>
        <row r="72">
          <cell r="B72" t="str">
            <v>DESCRIPCION</v>
          </cell>
          <cell r="D72" t="str">
            <v>TIPO</v>
          </cell>
          <cell r="E72" t="str">
            <v>TARIFA</v>
          </cell>
          <cell r="F72" t="str">
            <v>RENDIMIENTO</v>
          </cell>
          <cell r="G72" t="str">
            <v>VR PARCIAL</v>
          </cell>
        </row>
        <row r="73">
          <cell r="B73" t="str">
            <v>Herramienta menor</v>
          </cell>
          <cell r="E73">
            <v>1250</v>
          </cell>
          <cell r="F73">
            <v>0.05</v>
          </cell>
          <cell r="G73">
            <v>62.5</v>
          </cell>
        </row>
        <row r="74">
          <cell r="D74">
            <v>0</v>
          </cell>
          <cell r="F74">
            <v>0</v>
          </cell>
          <cell r="G74">
            <v>0</v>
          </cell>
        </row>
        <row r="75">
          <cell r="D75">
            <v>0</v>
          </cell>
          <cell r="F75">
            <v>0</v>
          </cell>
          <cell r="G75">
            <v>0</v>
          </cell>
        </row>
        <row r="76">
          <cell r="D76" t="str">
            <v xml:space="preserve">                      TOTAL HERRAMIENTA Y EQUIPO:</v>
          </cell>
          <cell r="G76">
            <v>63</v>
          </cell>
        </row>
        <row r="78">
          <cell r="B78" t="str">
            <v>TRANSPORTE</v>
          </cell>
        </row>
        <row r="79">
          <cell r="B79" t="str">
            <v>MATERIAL</v>
          </cell>
          <cell r="D79" t="str">
            <v>CANTIDAD</v>
          </cell>
          <cell r="E79" t="str">
            <v>DISTANCIA</v>
          </cell>
          <cell r="F79" t="str">
            <v>M3/KM</v>
          </cell>
          <cell r="G79" t="str">
            <v>VR UNITARIO</v>
          </cell>
        </row>
        <row r="82">
          <cell r="E82" t="str">
            <v xml:space="preserve">                  TOTAL TRANSPORTE:</v>
          </cell>
          <cell r="G82">
            <v>0</v>
          </cell>
        </row>
        <row r="84">
          <cell r="E84" t="str">
            <v>TOTAL COSTO DIRECTO:</v>
          </cell>
          <cell r="G84">
            <v>1313</v>
          </cell>
        </row>
        <row r="86">
          <cell r="B86" t="str">
            <v>COSTOS INDIRECTOS</v>
          </cell>
        </row>
        <row r="87">
          <cell r="B87" t="str">
            <v>DESCRIPCION</v>
          </cell>
          <cell r="D87" t="str">
            <v>PORCENTAJE</v>
          </cell>
          <cell r="F87" t="str">
            <v>VR PARCIAL</v>
          </cell>
        </row>
        <row r="88">
          <cell r="B88" t="str">
            <v>ADMINISTRACION</v>
          </cell>
          <cell r="E88">
            <v>0.12</v>
          </cell>
          <cell r="G88">
            <v>157.56</v>
          </cell>
        </row>
        <row r="89">
          <cell r="B89" t="str">
            <v>IMPREVISTOS</v>
          </cell>
          <cell r="E89">
            <v>0.08</v>
          </cell>
          <cell r="G89">
            <v>105.04</v>
          </cell>
        </row>
        <row r="90">
          <cell r="B90" t="str">
            <v>UTILIDAD</v>
          </cell>
          <cell r="E90">
            <v>0.05</v>
          </cell>
          <cell r="G90">
            <v>65.650000000000006</v>
          </cell>
        </row>
        <row r="91">
          <cell r="F91" t="str">
            <v>TOTAL COSTO INDIRECTO:</v>
          </cell>
          <cell r="G91">
            <v>328</v>
          </cell>
        </row>
        <row r="94">
          <cell r="B94" t="str">
            <v>PROPONENTE</v>
          </cell>
          <cell r="F94" t="str">
            <v>ANALISIS DE PRECIO UNITARIO:</v>
          </cell>
          <cell r="G94">
            <v>1641</v>
          </cell>
        </row>
        <row r="97">
          <cell r="B97" t="str">
            <v>REPUBLICA DE COLOMBIA</v>
          </cell>
        </row>
        <row r="98">
          <cell r="B98" t="str">
            <v>GOBERNACION DEL PUTUMAYO</v>
          </cell>
        </row>
        <row r="99">
          <cell r="B99" t="str">
            <v>SECRETARIA DE INFRAESTRUCTURA DEPARTAMENTAL</v>
          </cell>
        </row>
        <row r="101">
          <cell r="B101" t="str">
            <v>OBJETO:</v>
          </cell>
          <cell r="C101" t="str">
            <v>CONSTRUCCION DE LA PLAZA DE MERCADO DE GANADO EN EL MUNICIPIO DE SIBUNDOY, DEPARTAMENTO DEL PUTUMAYO</v>
          </cell>
        </row>
        <row r="102">
          <cell r="F102" t="str">
            <v>FECHA:</v>
          </cell>
          <cell r="G102" t="str">
            <v>NOVIEMBRE 20 / 2003</v>
          </cell>
        </row>
        <row r="103">
          <cell r="A103" t="str">
            <v>1,3</v>
          </cell>
          <cell r="B103" t="str">
            <v>ITE M:</v>
          </cell>
          <cell r="C103" t="str">
            <v>DESALOJO DE SOBRANTES</v>
          </cell>
          <cell r="F103" t="str">
            <v>UNIDAD:</v>
          </cell>
          <cell r="G103" t="str">
            <v>M3</v>
          </cell>
          <cell r="H103">
            <v>1554</v>
          </cell>
        </row>
        <row r="104">
          <cell r="H104">
            <v>12.69</v>
          </cell>
        </row>
        <row r="105">
          <cell r="B105" t="str">
            <v>MATERIALES</v>
          </cell>
        </row>
        <row r="106">
          <cell r="B106" t="str">
            <v>DESCRIPCION</v>
          </cell>
          <cell r="D106" t="str">
            <v>UND</v>
          </cell>
          <cell r="E106" t="str">
            <v>CANTIDAD</v>
          </cell>
          <cell r="F106" t="str">
            <v>VR UNITARIO</v>
          </cell>
          <cell r="G106" t="str">
            <v>VR UNITARIO</v>
          </cell>
        </row>
        <row r="107">
          <cell r="F107">
            <v>0</v>
          </cell>
          <cell r="G107">
            <v>0</v>
          </cell>
        </row>
        <row r="108">
          <cell r="F108">
            <v>0</v>
          </cell>
          <cell r="G108">
            <v>0</v>
          </cell>
        </row>
        <row r="109">
          <cell r="F109">
            <v>0</v>
          </cell>
          <cell r="G109">
            <v>0</v>
          </cell>
        </row>
        <row r="110">
          <cell r="D110">
            <v>0</v>
          </cell>
          <cell r="E110" t="str">
            <v xml:space="preserve">                 TOTAL MATERIALES:</v>
          </cell>
          <cell r="G110">
            <v>0</v>
          </cell>
        </row>
        <row r="112">
          <cell r="B112" t="str">
            <v>MANO DE OBRA</v>
          </cell>
        </row>
        <row r="113">
          <cell r="B113" t="str">
            <v>DESCRIPCION</v>
          </cell>
          <cell r="C113" t="str">
            <v>JORNAL</v>
          </cell>
          <cell r="D113" t="str">
            <v>PRESTACIONES</v>
          </cell>
          <cell r="E113" t="str">
            <v>CANTIDAD</v>
          </cell>
          <cell r="F113" t="str">
            <v>RENDIMIENTO</v>
          </cell>
          <cell r="G113" t="str">
            <v>VR PARCIAL</v>
          </cell>
        </row>
        <row r="114">
          <cell r="B114" t="str">
            <v>Ayudante</v>
          </cell>
          <cell r="C114">
            <v>15000</v>
          </cell>
          <cell r="D114">
            <v>0.7</v>
          </cell>
          <cell r="E114">
            <v>1</v>
          </cell>
          <cell r="F114">
            <v>17.23</v>
          </cell>
          <cell r="G114">
            <v>1479.9767846778873</v>
          </cell>
        </row>
        <row r="115">
          <cell r="C115">
            <v>0</v>
          </cell>
          <cell r="G115">
            <v>0</v>
          </cell>
        </row>
        <row r="116">
          <cell r="C116">
            <v>0</v>
          </cell>
          <cell r="E116">
            <v>0</v>
          </cell>
          <cell r="G116">
            <v>0</v>
          </cell>
        </row>
        <row r="117">
          <cell r="E117" t="str">
            <v xml:space="preserve">              TOTAL MANO DE OBRA:</v>
          </cell>
          <cell r="G117">
            <v>1480</v>
          </cell>
          <cell r="H117">
            <v>1480</v>
          </cell>
        </row>
        <row r="119">
          <cell r="B119" t="str">
            <v>HERRAMIENTA Y EQUIPO</v>
          </cell>
        </row>
        <row r="120">
          <cell r="B120" t="str">
            <v>DESCRIPCION</v>
          </cell>
          <cell r="D120" t="str">
            <v>TIPO</v>
          </cell>
          <cell r="E120" t="str">
            <v>TARIFA</v>
          </cell>
          <cell r="F120" t="str">
            <v>RENDIMIENTO</v>
          </cell>
          <cell r="G120" t="str">
            <v>VR PARCIAL</v>
          </cell>
        </row>
        <row r="121">
          <cell r="B121" t="str">
            <v>Herramienta menor</v>
          </cell>
          <cell r="E121">
            <v>1480</v>
          </cell>
          <cell r="F121">
            <v>0.05</v>
          </cell>
          <cell r="G121">
            <v>74</v>
          </cell>
        </row>
        <row r="122">
          <cell r="D122">
            <v>0</v>
          </cell>
          <cell r="F122">
            <v>0</v>
          </cell>
          <cell r="G122">
            <v>0</v>
          </cell>
        </row>
        <row r="123">
          <cell r="D123">
            <v>0</v>
          </cell>
          <cell r="F123">
            <v>0</v>
          </cell>
          <cell r="G123">
            <v>0</v>
          </cell>
        </row>
        <row r="124">
          <cell r="D124" t="str">
            <v xml:space="preserve">                      TOTAL HERRAMIENTA Y EQUIPO:</v>
          </cell>
          <cell r="G124">
            <v>74</v>
          </cell>
        </row>
        <row r="126">
          <cell r="B126" t="str">
            <v>TRANSPORTE</v>
          </cell>
        </row>
        <row r="127">
          <cell r="B127" t="str">
            <v>MATERIAL</v>
          </cell>
          <cell r="D127" t="str">
            <v>CANTIDAD</v>
          </cell>
          <cell r="E127" t="str">
            <v>DISTANCIA</v>
          </cell>
          <cell r="F127" t="str">
            <v>M3/KM</v>
          </cell>
          <cell r="G127" t="str">
            <v>VR UNITARIO</v>
          </cell>
        </row>
        <row r="130">
          <cell r="E130" t="str">
            <v xml:space="preserve">                  TOTAL TRANSPORTE:</v>
          </cell>
          <cell r="G130">
            <v>0</v>
          </cell>
        </row>
        <row r="132">
          <cell r="E132" t="str">
            <v>TOTAL COSTO DIRECTO:</v>
          </cell>
          <cell r="G132">
            <v>1554</v>
          </cell>
        </row>
        <row r="134">
          <cell r="B134" t="str">
            <v>COSTOS INDIRECTOS</v>
          </cell>
        </row>
        <row r="135">
          <cell r="B135" t="str">
            <v>DESCRIPCION</v>
          </cell>
          <cell r="D135" t="str">
            <v>PORCENTAJE</v>
          </cell>
          <cell r="F135" t="str">
            <v>VR PARCIAL</v>
          </cell>
        </row>
        <row r="136">
          <cell r="B136" t="str">
            <v>ADMINISTRACION</v>
          </cell>
          <cell r="E136">
            <v>0.12</v>
          </cell>
          <cell r="G136">
            <v>186.48</v>
          </cell>
        </row>
        <row r="137">
          <cell r="B137" t="str">
            <v>IMPREVISTOS</v>
          </cell>
          <cell r="E137">
            <v>0.08</v>
          </cell>
          <cell r="G137">
            <v>124.32000000000001</v>
          </cell>
        </row>
        <row r="138">
          <cell r="B138" t="str">
            <v>UTILIDAD</v>
          </cell>
          <cell r="E138">
            <v>0.05</v>
          </cell>
          <cell r="G138">
            <v>77.7</v>
          </cell>
        </row>
        <row r="139">
          <cell r="F139" t="str">
            <v>TOTAL COSTO INDIRECTO:</v>
          </cell>
          <cell r="G139">
            <v>389</v>
          </cell>
        </row>
        <row r="142">
          <cell r="B142" t="str">
            <v>PROPONENTE</v>
          </cell>
          <cell r="F142" t="str">
            <v>ANALISIS DE PRECIO UNITARIO:</v>
          </cell>
          <cell r="G142">
            <v>1943</v>
          </cell>
        </row>
        <row r="145">
          <cell r="B145" t="str">
            <v>REPUBLICA DE COLOMBIA</v>
          </cell>
        </row>
        <row r="146">
          <cell r="B146" t="str">
            <v>GOBERNACION DEL PUTUMAYO</v>
          </cell>
        </row>
        <row r="147">
          <cell r="B147" t="str">
            <v>SECRETARIA DE INFRAESTRUCTURA DEPARTAMENTAL</v>
          </cell>
        </row>
        <row r="149">
          <cell r="B149" t="str">
            <v>OBJETO:</v>
          </cell>
          <cell r="C149" t="str">
            <v>CONSTRUCCION DE LA PLAZA DE MERCADO DE GANADO EN EL MUNICIPIO DE SIBUNDOY, DEPARTAMENTO DEL PUTUMAYO</v>
          </cell>
        </row>
        <row r="150">
          <cell r="F150" t="str">
            <v>FECHA:</v>
          </cell>
          <cell r="G150" t="str">
            <v>NOVIEMBRE 20 / 2003</v>
          </cell>
        </row>
        <row r="151">
          <cell r="A151" t="str">
            <v>1,4</v>
          </cell>
          <cell r="B151" t="str">
            <v>ITE M:</v>
          </cell>
          <cell r="C151" t="str">
            <v>EXCAVACION EN TIERRA</v>
          </cell>
          <cell r="F151" t="str">
            <v>UNIDAD:</v>
          </cell>
          <cell r="G151" t="str">
            <v>M3</v>
          </cell>
          <cell r="H151">
            <v>5774</v>
          </cell>
        </row>
        <row r="152">
          <cell r="H152">
            <v>9.01</v>
          </cell>
        </row>
        <row r="153">
          <cell r="B153" t="str">
            <v>MATERIALES</v>
          </cell>
        </row>
        <row r="154">
          <cell r="B154" t="str">
            <v>DESCRIPCION</v>
          </cell>
          <cell r="D154" t="str">
            <v>UND</v>
          </cell>
          <cell r="E154" t="str">
            <v>CANTIDAD</v>
          </cell>
          <cell r="F154" t="str">
            <v>VR UNITARIO</v>
          </cell>
          <cell r="G154" t="str">
            <v>VR UNITARIO</v>
          </cell>
        </row>
        <row r="155">
          <cell r="F155">
            <v>0</v>
          </cell>
          <cell r="G155">
            <v>0</v>
          </cell>
        </row>
        <row r="156">
          <cell r="F156">
            <v>0</v>
          </cell>
          <cell r="G156">
            <v>0</v>
          </cell>
        </row>
        <row r="157">
          <cell r="F157">
            <v>0</v>
          </cell>
          <cell r="G157">
            <v>0</v>
          </cell>
        </row>
        <row r="158">
          <cell r="D158">
            <v>0</v>
          </cell>
          <cell r="E158" t="str">
            <v xml:space="preserve">                 TOTAL MATERIALES:</v>
          </cell>
          <cell r="G158">
            <v>0</v>
          </cell>
        </row>
        <row r="160">
          <cell r="B160" t="str">
            <v>MANO DE OBRA</v>
          </cell>
        </row>
        <row r="161">
          <cell r="B161" t="str">
            <v>DESCRIPCION</v>
          </cell>
          <cell r="C161" t="str">
            <v>JORNAL</v>
          </cell>
          <cell r="D161" t="str">
            <v>PRESTACIONES</v>
          </cell>
          <cell r="E161" t="str">
            <v>CANTIDAD</v>
          </cell>
          <cell r="F161" t="str">
            <v>RENDIMIENTO</v>
          </cell>
          <cell r="G161" t="str">
            <v>VR PARCIAL</v>
          </cell>
        </row>
        <row r="162">
          <cell r="B162" t="str">
            <v>Ayudante</v>
          </cell>
          <cell r="C162">
            <v>15000</v>
          </cell>
          <cell r="D162">
            <v>0.7</v>
          </cell>
          <cell r="E162">
            <v>2</v>
          </cell>
          <cell r="F162">
            <v>17.149999999999999</v>
          </cell>
          <cell r="G162">
            <v>2973.7609329446068</v>
          </cell>
        </row>
        <row r="163">
          <cell r="B163" t="str">
            <v xml:space="preserve">Oficial </v>
          </cell>
          <cell r="C163">
            <v>25480.000000000004</v>
          </cell>
          <cell r="D163">
            <v>0.7</v>
          </cell>
          <cell r="E163">
            <v>1</v>
          </cell>
          <cell r="F163">
            <v>17.149999999999999</v>
          </cell>
          <cell r="G163">
            <v>2525.7142857142858</v>
          </cell>
        </row>
        <row r="164">
          <cell r="C164">
            <v>0</v>
          </cell>
          <cell r="E164">
            <v>0</v>
          </cell>
          <cell r="G164">
            <v>0</v>
          </cell>
        </row>
        <row r="165">
          <cell r="E165" t="str">
            <v xml:space="preserve">              TOTAL MANO DE OBRA:</v>
          </cell>
          <cell r="G165">
            <v>5499</v>
          </cell>
          <cell r="H165">
            <v>5500</v>
          </cell>
        </row>
        <row r="167">
          <cell r="B167" t="str">
            <v>HERRAMIENTA Y EQUIPO</v>
          </cell>
        </row>
        <row r="168">
          <cell r="B168" t="str">
            <v>DESCRIPCION</v>
          </cell>
          <cell r="D168" t="str">
            <v>TIPO</v>
          </cell>
          <cell r="E168" t="str">
            <v>TARIFA</v>
          </cell>
          <cell r="F168" t="str">
            <v>RENDIMIENTO</v>
          </cell>
          <cell r="G168" t="str">
            <v>VR PARCIAL</v>
          </cell>
        </row>
        <row r="169">
          <cell r="B169" t="str">
            <v>Herramienta menor</v>
          </cell>
          <cell r="E169">
            <v>5499</v>
          </cell>
          <cell r="F169">
            <v>0.05</v>
          </cell>
          <cell r="G169">
            <v>274.95</v>
          </cell>
        </row>
        <row r="170">
          <cell r="D170">
            <v>0</v>
          </cell>
          <cell r="F170">
            <v>0</v>
          </cell>
          <cell r="G170">
            <v>0</v>
          </cell>
        </row>
        <row r="171">
          <cell r="D171">
            <v>0</v>
          </cell>
          <cell r="F171">
            <v>0</v>
          </cell>
          <cell r="G171">
            <v>0</v>
          </cell>
        </row>
        <row r="172">
          <cell r="D172" t="str">
            <v xml:space="preserve">                      TOTAL HERRAMIENTA Y EQUIPO:</v>
          </cell>
          <cell r="G172">
            <v>275</v>
          </cell>
        </row>
        <row r="174">
          <cell r="B174" t="str">
            <v>TRANSPORTE</v>
          </cell>
        </row>
        <row r="175">
          <cell r="B175" t="str">
            <v>MATERIAL</v>
          </cell>
          <cell r="D175" t="str">
            <v>CANTIDAD</v>
          </cell>
          <cell r="E175" t="str">
            <v>DISTANCIA</v>
          </cell>
          <cell r="F175" t="str">
            <v>M3/KM</v>
          </cell>
          <cell r="G175" t="str">
            <v>VR UNITARIO</v>
          </cell>
        </row>
        <row r="178">
          <cell r="E178" t="str">
            <v xml:space="preserve">                  TOTAL TRANSPORTE:</v>
          </cell>
          <cell r="G178">
            <v>0</v>
          </cell>
        </row>
        <row r="180">
          <cell r="E180" t="str">
            <v>TOTAL COSTO DIRECTO:</v>
          </cell>
          <cell r="G180">
            <v>5774</v>
          </cell>
        </row>
        <row r="182">
          <cell r="B182" t="str">
            <v>COSTOS INDIRECTOS</v>
          </cell>
        </row>
        <row r="183">
          <cell r="B183" t="str">
            <v>DESCRIPCION</v>
          </cell>
          <cell r="D183" t="str">
            <v>PORCENTAJE</v>
          </cell>
          <cell r="F183" t="str">
            <v>VR PARCIAL</v>
          </cell>
        </row>
        <row r="184">
          <cell r="B184" t="str">
            <v>ADMINISTRACION</v>
          </cell>
          <cell r="E184">
            <v>0.12</v>
          </cell>
          <cell r="G184">
            <v>692.88</v>
          </cell>
        </row>
        <row r="185">
          <cell r="B185" t="str">
            <v>IMPREVISTOS</v>
          </cell>
          <cell r="E185">
            <v>0.08</v>
          </cell>
          <cell r="G185">
            <v>461.92</v>
          </cell>
        </row>
        <row r="186">
          <cell r="B186" t="str">
            <v>UTILIDAD</v>
          </cell>
          <cell r="E186">
            <v>0.05</v>
          </cell>
          <cell r="G186">
            <v>288.7</v>
          </cell>
        </row>
        <row r="187">
          <cell r="F187" t="str">
            <v>TOTAL COSTO INDIRECTO:</v>
          </cell>
          <cell r="G187">
            <v>1444</v>
          </cell>
        </row>
        <row r="190">
          <cell r="B190" t="str">
            <v>PROPONENTE</v>
          </cell>
          <cell r="F190" t="str">
            <v>ANALISIS DE PRECIO UNITARIO:</v>
          </cell>
          <cell r="G190">
            <v>7218</v>
          </cell>
        </row>
        <row r="193">
          <cell r="B193" t="str">
            <v>REPUBLICA DE COLOMBIA</v>
          </cell>
        </row>
        <row r="194">
          <cell r="B194" t="str">
            <v>GOBERNACION DEL PUTUMAYO</v>
          </cell>
        </row>
        <row r="195">
          <cell r="B195" t="str">
            <v>SECRETARIA DE INFRAESTRUCTURA DEPARTAMENTAL</v>
          </cell>
        </row>
        <row r="197">
          <cell r="B197" t="str">
            <v>OBJETO:</v>
          </cell>
          <cell r="C197" t="str">
            <v>CONSTRUCCION DE LA PLAZA DE MERCADO DE GANADO EN EL MUNICIPIO DE SIBUNDOY, DEPARTAMENTO DEL PUTUMAYO</v>
          </cell>
        </row>
        <row r="198">
          <cell r="F198" t="str">
            <v>FECHA:</v>
          </cell>
          <cell r="G198" t="str">
            <v>NOVIEMBRE 20 / 2003</v>
          </cell>
        </row>
        <row r="199">
          <cell r="A199" t="str">
            <v>1,5</v>
          </cell>
          <cell r="B199" t="str">
            <v>ITE M:</v>
          </cell>
          <cell r="C199" t="str">
            <v>RELLENO CON MATERIAL SOBRANTE</v>
          </cell>
          <cell r="F199" t="str">
            <v>UNIDAD:</v>
          </cell>
          <cell r="G199" t="str">
            <v>M3</v>
          </cell>
          <cell r="H199">
            <v>8619</v>
          </cell>
        </row>
        <row r="200">
          <cell r="H200">
            <v>8.56</v>
          </cell>
        </row>
        <row r="201">
          <cell r="B201" t="str">
            <v>MATERIALES</v>
          </cell>
        </row>
        <row r="202">
          <cell r="B202" t="str">
            <v>DESCRIPCION</v>
          </cell>
          <cell r="D202" t="str">
            <v>UND</v>
          </cell>
          <cell r="E202" t="str">
            <v>CANTIDAD</v>
          </cell>
          <cell r="F202" t="str">
            <v>VR UNITARIO</v>
          </cell>
          <cell r="G202" t="str">
            <v>VR UNITARIO</v>
          </cell>
        </row>
        <row r="203">
          <cell r="D203">
            <v>0</v>
          </cell>
          <cell r="F203">
            <v>0</v>
          </cell>
          <cell r="G203">
            <v>0</v>
          </cell>
        </row>
        <row r="204">
          <cell r="D204">
            <v>0</v>
          </cell>
          <cell r="F204">
            <v>0</v>
          </cell>
          <cell r="G204">
            <v>0</v>
          </cell>
        </row>
        <row r="205">
          <cell r="D205">
            <v>0</v>
          </cell>
          <cell r="F205">
            <v>0</v>
          </cell>
          <cell r="G205">
            <v>0</v>
          </cell>
        </row>
        <row r="206">
          <cell r="D206">
            <v>0</v>
          </cell>
          <cell r="E206" t="str">
            <v xml:space="preserve">                 TOTAL MATERIALES:</v>
          </cell>
          <cell r="G206">
            <v>0</v>
          </cell>
        </row>
        <row r="208">
          <cell r="B208" t="str">
            <v>MANO DE OBRA</v>
          </cell>
        </row>
        <row r="209">
          <cell r="B209" t="str">
            <v>DESCRIPCION</v>
          </cell>
          <cell r="C209" t="str">
            <v>JORNAL</v>
          </cell>
          <cell r="D209" t="str">
            <v>PRESTACIONES</v>
          </cell>
          <cell r="E209" t="str">
            <v>CANTIDAD</v>
          </cell>
          <cell r="F209" t="str">
            <v>RENDIMIENTO</v>
          </cell>
          <cell r="G209" t="str">
            <v>VR PARCIAL</v>
          </cell>
        </row>
        <row r="210">
          <cell r="B210" t="str">
            <v>Ayudante</v>
          </cell>
          <cell r="C210">
            <v>15000</v>
          </cell>
          <cell r="D210">
            <v>0.7</v>
          </cell>
          <cell r="E210">
            <v>1</v>
          </cell>
          <cell r="F210">
            <v>8.82</v>
          </cell>
          <cell r="G210">
            <v>2891.1564625850338</v>
          </cell>
        </row>
        <row r="211">
          <cell r="B211" t="str">
            <v xml:space="preserve">Oficial </v>
          </cell>
          <cell r="C211">
            <v>25480.000000000004</v>
          </cell>
          <cell r="D211">
            <v>0.7</v>
          </cell>
          <cell r="E211">
            <v>1</v>
          </cell>
          <cell r="F211">
            <v>8.82</v>
          </cell>
          <cell r="G211">
            <v>4911.1111111111113</v>
          </cell>
        </row>
        <row r="212">
          <cell r="C212">
            <v>0</v>
          </cell>
          <cell r="E212">
            <v>0</v>
          </cell>
          <cell r="G212">
            <v>0</v>
          </cell>
        </row>
        <row r="213">
          <cell r="E213" t="str">
            <v xml:space="preserve">              TOTAL MANO DE OBRA:</v>
          </cell>
          <cell r="G213">
            <v>7802</v>
          </cell>
          <cell r="H213">
            <v>7800</v>
          </cell>
        </row>
        <row r="215">
          <cell r="B215" t="str">
            <v>HERRAMIENTA Y EQUIPO</v>
          </cell>
        </row>
        <row r="216">
          <cell r="B216" t="str">
            <v>DESCRIPCION</v>
          </cell>
          <cell r="D216" t="str">
            <v>TIPO</v>
          </cell>
          <cell r="E216" t="str">
            <v>TARIFA</v>
          </cell>
          <cell r="F216" t="str">
            <v>RENDIMIENTO</v>
          </cell>
          <cell r="G216" t="str">
            <v>VR PARCIAL</v>
          </cell>
        </row>
        <row r="217">
          <cell r="B217" t="str">
            <v>Herramienta menor</v>
          </cell>
          <cell r="E217">
            <v>7802</v>
          </cell>
          <cell r="F217">
            <v>0.05</v>
          </cell>
          <cell r="G217">
            <v>390.1</v>
          </cell>
        </row>
        <row r="218">
          <cell r="B218" t="str">
            <v>Vibrocompactador</v>
          </cell>
          <cell r="D218" t="str">
            <v>HR</v>
          </cell>
          <cell r="E218">
            <v>5555</v>
          </cell>
          <cell r="F218">
            <v>13</v>
          </cell>
          <cell r="G218">
            <v>427.30769230769232</v>
          </cell>
        </row>
        <row r="219">
          <cell r="D219">
            <v>0</v>
          </cell>
          <cell r="E219">
            <v>0</v>
          </cell>
          <cell r="F219">
            <v>0</v>
          </cell>
          <cell r="G219">
            <v>0</v>
          </cell>
        </row>
        <row r="220">
          <cell r="D220" t="str">
            <v xml:space="preserve">                      TOTAL HERRAMIENTA Y EQUIPO:</v>
          </cell>
          <cell r="G220">
            <v>817</v>
          </cell>
        </row>
        <row r="222">
          <cell r="B222" t="str">
            <v>TRANSPORTE</v>
          </cell>
        </row>
        <row r="223">
          <cell r="B223" t="str">
            <v>MATERIAL</v>
          </cell>
          <cell r="D223" t="str">
            <v>CANTIDAD</v>
          </cell>
          <cell r="E223" t="str">
            <v>DISTANCIA</v>
          </cell>
          <cell r="F223" t="str">
            <v>M3/KM</v>
          </cell>
          <cell r="G223" t="str">
            <v>VR UNITARIO</v>
          </cell>
        </row>
        <row r="226">
          <cell r="E226" t="str">
            <v xml:space="preserve">                  TOTAL TRANSPORTE:</v>
          </cell>
          <cell r="G226">
            <v>0</v>
          </cell>
        </row>
        <row r="228">
          <cell r="E228" t="str">
            <v>TOTAL COSTO DIRECTO:</v>
          </cell>
          <cell r="G228">
            <v>8619</v>
          </cell>
        </row>
        <row r="230">
          <cell r="B230" t="str">
            <v>COSTOS INDIRECTOS</v>
          </cell>
        </row>
        <row r="231">
          <cell r="B231" t="str">
            <v>DESCRIPCION</v>
          </cell>
          <cell r="D231" t="str">
            <v>PORCENTAJE</v>
          </cell>
          <cell r="F231" t="str">
            <v>VR PARCIAL</v>
          </cell>
        </row>
        <row r="232">
          <cell r="B232" t="str">
            <v>ADMINISTRACION</v>
          </cell>
          <cell r="E232">
            <v>0.12</v>
          </cell>
          <cell r="G232">
            <v>1034.28</v>
          </cell>
        </row>
        <row r="233">
          <cell r="B233" t="str">
            <v>IMPREVISTOS</v>
          </cell>
          <cell r="E233">
            <v>0.08</v>
          </cell>
          <cell r="G233">
            <v>689.52</v>
          </cell>
        </row>
        <row r="234">
          <cell r="B234" t="str">
            <v>UTILIDAD</v>
          </cell>
          <cell r="E234">
            <v>0.05</v>
          </cell>
          <cell r="G234">
            <v>430.95000000000005</v>
          </cell>
        </row>
        <row r="235">
          <cell r="F235" t="str">
            <v>TOTAL COSTO INDIRECTO:</v>
          </cell>
          <cell r="G235">
            <v>2155</v>
          </cell>
        </row>
        <row r="238">
          <cell r="B238" t="str">
            <v>PROPONENTE</v>
          </cell>
          <cell r="F238" t="str">
            <v>ANALISIS DE PRECIO UNITARIO:</v>
          </cell>
          <cell r="G238">
            <v>10774</v>
          </cell>
        </row>
        <row r="241">
          <cell r="B241" t="str">
            <v>REPUBLICA DE COLOMBIA</v>
          </cell>
        </row>
        <row r="242">
          <cell r="B242" t="str">
            <v>GOBERNACION DEL PUTUMAYO</v>
          </cell>
        </row>
        <row r="243">
          <cell r="B243" t="str">
            <v>SECRETARIA DE INFRAESTRUCTURA DEPARTAMENTAL</v>
          </cell>
        </row>
        <row r="245">
          <cell r="B245" t="str">
            <v>OBJETO:</v>
          </cell>
          <cell r="C245" t="str">
            <v>CONSTRUCCION DE LA PLAZA DE MERCADO DE GANADO EN EL MUNICIPIO DE SIBUNDOY, DEPARTAMENTO DEL PUTUMAYO</v>
          </cell>
        </row>
        <row r="246">
          <cell r="F246" t="str">
            <v>FECHA:</v>
          </cell>
          <cell r="G246" t="str">
            <v>NOVIEMBRE 20 / 2003</v>
          </cell>
        </row>
        <row r="247">
          <cell r="A247" t="str">
            <v>2,1</v>
          </cell>
          <cell r="B247" t="str">
            <v>ITE M:</v>
          </cell>
          <cell r="C247" t="str">
            <v>VIGA AEREA  0,2*0,2 m</v>
          </cell>
          <cell r="F247" t="str">
            <v>UNIDAD:</v>
          </cell>
          <cell r="G247" t="str">
            <v>ML</v>
          </cell>
          <cell r="H247">
            <v>38026</v>
          </cell>
        </row>
        <row r="248">
          <cell r="H248">
            <v>41.72</v>
          </cell>
        </row>
        <row r="249">
          <cell r="B249" t="str">
            <v>MATERIALES</v>
          </cell>
        </row>
        <row r="250">
          <cell r="B250" t="str">
            <v>DESCRIPCION</v>
          </cell>
          <cell r="D250" t="str">
            <v>UND</v>
          </cell>
          <cell r="E250" t="str">
            <v>CANTIDAD</v>
          </cell>
          <cell r="F250" t="str">
            <v>VR UNITARIO</v>
          </cell>
          <cell r="G250" t="str">
            <v>VR UNITARIO</v>
          </cell>
        </row>
        <row r="251">
          <cell r="B251" t="str">
            <v>Agua</v>
          </cell>
          <cell r="D251" t="str">
            <v>Lt</v>
          </cell>
          <cell r="E251">
            <v>8</v>
          </cell>
          <cell r="F251">
            <v>10.4</v>
          </cell>
          <cell r="G251">
            <v>83.2</v>
          </cell>
        </row>
        <row r="252">
          <cell r="B252" t="str">
            <v>Cemento gris</v>
          </cell>
          <cell r="D252" t="str">
            <v>Kg</v>
          </cell>
          <cell r="E252">
            <v>15.4</v>
          </cell>
          <cell r="F252">
            <v>440</v>
          </cell>
          <cell r="G252">
            <v>6776</v>
          </cell>
        </row>
        <row r="253">
          <cell r="B253" t="str">
            <v>Arena de río</v>
          </cell>
          <cell r="D253" t="str">
            <v>M3</v>
          </cell>
          <cell r="E253">
            <v>0.02</v>
          </cell>
          <cell r="F253">
            <v>6240</v>
          </cell>
          <cell r="G253">
            <v>124.8</v>
          </cell>
        </row>
        <row r="254">
          <cell r="B254" t="str">
            <v>Triturado</v>
          </cell>
          <cell r="D254" t="str">
            <v>M3</v>
          </cell>
          <cell r="E254">
            <v>0.04</v>
          </cell>
          <cell r="F254">
            <v>35000</v>
          </cell>
          <cell r="G254">
            <v>1400</v>
          </cell>
        </row>
        <row r="255">
          <cell r="B255" t="str">
            <v>Tabla burra ordinaria</v>
          </cell>
          <cell r="D255" t="str">
            <v>Ml</v>
          </cell>
          <cell r="E255">
            <v>2.2000000000000002</v>
          </cell>
          <cell r="F255">
            <v>2020</v>
          </cell>
          <cell r="G255">
            <v>4444</v>
          </cell>
        </row>
        <row r="256">
          <cell r="B256" t="str">
            <v>Puntilla c/cabeza</v>
          </cell>
          <cell r="D256" t="str">
            <v>Lb</v>
          </cell>
          <cell r="E256">
            <v>0.1</v>
          </cell>
          <cell r="F256">
            <v>980.00000000000011</v>
          </cell>
          <cell r="G256">
            <v>98.000000000000014</v>
          </cell>
        </row>
        <row r="257">
          <cell r="B257" t="str">
            <v>ACPM</v>
          </cell>
          <cell r="D257" t="str">
            <v>Gn</v>
          </cell>
          <cell r="E257">
            <v>0.02</v>
          </cell>
          <cell r="F257">
            <v>3333</v>
          </cell>
          <cell r="G257">
            <v>66.66</v>
          </cell>
        </row>
        <row r="258">
          <cell r="B258" t="str">
            <v>Formaleta entrepiso 4 semanas</v>
          </cell>
          <cell r="D258" t="str">
            <v>M2</v>
          </cell>
          <cell r="E258">
            <v>0.8</v>
          </cell>
          <cell r="F258">
            <v>4545</v>
          </cell>
          <cell r="G258">
            <v>3636</v>
          </cell>
        </row>
        <row r="259">
          <cell r="D259">
            <v>0</v>
          </cell>
          <cell r="E259" t="str">
            <v xml:space="preserve">                 TOTAL MATERIALES:</v>
          </cell>
          <cell r="G259">
            <v>16629</v>
          </cell>
        </row>
        <row r="261">
          <cell r="B261" t="str">
            <v>MANO DE OBRA</v>
          </cell>
        </row>
        <row r="262">
          <cell r="B262" t="str">
            <v>DESCRIPCION</v>
          </cell>
          <cell r="C262" t="str">
            <v>JORNAL</v>
          </cell>
          <cell r="D262" t="str">
            <v>PRESTACIONES</v>
          </cell>
          <cell r="E262" t="str">
            <v>CANTIDAD</v>
          </cell>
          <cell r="F262" t="str">
            <v>RENDIMIENTO</v>
          </cell>
          <cell r="G262" t="str">
            <v>VR PARCIAL</v>
          </cell>
        </row>
        <row r="263">
          <cell r="B263" t="str">
            <v>Ayudante</v>
          </cell>
          <cell r="C263">
            <v>15000</v>
          </cell>
          <cell r="D263">
            <v>0.7</v>
          </cell>
          <cell r="E263">
            <v>3</v>
          </cell>
          <cell r="F263">
            <v>6.85</v>
          </cell>
          <cell r="G263">
            <v>11167.883211678833</v>
          </cell>
        </row>
        <row r="264">
          <cell r="B264" t="str">
            <v xml:space="preserve">Oficial </v>
          </cell>
          <cell r="C264">
            <v>25480.000000000004</v>
          </cell>
          <cell r="D264">
            <v>0.7</v>
          </cell>
          <cell r="E264">
            <v>1</v>
          </cell>
          <cell r="F264">
            <v>6.85</v>
          </cell>
          <cell r="G264">
            <v>6323.5036496350367</v>
          </cell>
        </row>
        <row r="265">
          <cell r="C265">
            <v>0</v>
          </cell>
          <cell r="E265">
            <v>0</v>
          </cell>
          <cell r="G265">
            <v>0</v>
          </cell>
        </row>
        <row r="266">
          <cell r="E266" t="str">
            <v xml:space="preserve">              TOTAL MANO DE OBRA:</v>
          </cell>
          <cell r="G266">
            <v>17491</v>
          </cell>
          <cell r="H266">
            <v>17500</v>
          </cell>
        </row>
        <row r="268">
          <cell r="B268" t="str">
            <v>HERRAMIENTA Y EQUIPO</v>
          </cell>
        </row>
        <row r="269">
          <cell r="B269" t="str">
            <v>DESCRIPCION</v>
          </cell>
          <cell r="D269" t="str">
            <v>TIPO</v>
          </cell>
          <cell r="E269" t="str">
            <v>TARIFA</v>
          </cell>
          <cell r="F269" t="str">
            <v>RENDIMIENTO</v>
          </cell>
          <cell r="G269" t="str">
            <v>VR PARCIAL</v>
          </cell>
        </row>
        <row r="270">
          <cell r="B270" t="str">
            <v>Herramienta menor</v>
          </cell>
          <cell r="E270">
            <v>17491</v>
          </cell>
          <cell r="F270">
            <v>0.05</v>
          </cell>
          <cell r="G270">
            <v>874.55000000000007</v>
          </cell>
        </row>
        <row r="271">
          <cell r="B271" t="str">
            <v>Vibrador a gasolina</v>
          </cell>
          <cell r="D271" t="str">
            <v>Aguja</v>
          </cell>
          <cell r="E271">
            <v>30300</v>
          </cell>
          <cell r="F271">
            <v>12.42</v>
          </cell>
          <cell r="G271">
            <v>2439.6135265700482</v>
          </cell>
        </row>
        <row r="272">
          <cell r="B272" t="str">
            <v>Mezcladora 1 saco</v>
          </cell>
          <cell r="E272">
            <v>7350.0000000000009</v>
          </cell>
          <cell r="F272">
            <v>12.42</v>
          </cell>
          <cell r="G272">
            <v>591.78743961352666</v>
          </cell>
        </row>
        <row r="273">
          <cell r="D273" t="str">
            <v xml:space="preserve">                      TOTAL HERRAMIENTA Y EQUIPO:</v>
          </cell>
          <cell r="G273">
            <v>3906</v>
          </cell>
          <cell r="H273">
            <v>3030.19</v>
          </cell>
        </row>
        <row r="275">
          <cell r="B275" t="str">
            <v>TRANSPORTE</v>
          </cell>
        </row>
        <row r="276">
          <cell r="B276" t="str">
            <v>MATERIAL</v>
          </cell>
          <cell r="D276" t="str">
            <v>CANTIDAD</v>
          </cell>
          <cell r="E276" t="str">
            <v>DISTANCIA</v>
          </cell>
          <cell r="F276" t="str">
            <v>M3/KM</v>
          </cell>
          <cell r="G276" t="str">
            <v>VR UNITARIO</v>
          </cell>
        </row>
        <row r="279">
          <cell r="E279" t="str">
            <v xml:space="preserve">                  TOTAL TRANSPORTE:</v>
          </cell>
          <cell r="G279">
            <v>0</v>
          </cell>
        </row>
        <row r="281">
          <cell r="E281" t="str">
            <v>TOTAL COSTO DIRECTO:</v>
          </cell>
          <cell r="G281">
            <v>38026</v>
          </cell>
        </row>
        <row r="283">
          <cell r="B283" t="str">
            <v>COSTOS INDIRECTOS</v>
          </cell>
        </row>
        <row r="284">
          <cell r="B284" t="str">
            <v>DESCRIPCION</v>
          </cell>
          <cell r="D284" t="str">
            <v>PORCENTAJE</v>
          </cell>
          <cell r="F284" t="str">
            <v>VR PARCIAL</v>
          </cell>
        </row>
        <row r="285">
          <cell r="B285" t="str">
            <v>ADMINISTRACION</v>
          </cell>
          <cell r="E285">
            <v>0.12</v>
          </cell>
          <cell r="G285">
            <v>4563.12</v>
          </cell>
        </row>
        <row r="286">
          <cell r="B286" t="str">
            <v>IMPREVISTOS</v>
          </cell>
          <cell r="E286">
            <v>0.08</v>
          </cell>
          <cell r="G286">
            <v>3042.08</v>
          </cell>
        </row>
        <row r="287">
          <cell r="B287" t="str">
            <v>UTILIDAD</v>
          </cell>
          <cell r="E287">
            <v>0.05</v>
          </cell>
          <cell r="G287">
            <v>1901.3000000000002</v>
          </cell>
        </row>
        <row r="288">
          <cell r="F288" t="str">
            <v>TOTAL COSTO INDIRECTO:</v>
          </cell>
          <cell r="G288">
            <v>9507</v>
          </cell>
        </row>
        <row r="291">
          <cell r="B291" t="str">
            <v>PROPONENTE</v>
          </cell>
          <cell r="F291" t="str">
            <v>ANALISIS DE PRECIO UNITARIO:</v>
          </cell>
          <cell r="G291">
            <v>47533</v>
          </cell>
        </row>
        <row r="294">
          <cell r="B294" t="str">
            <v>REPUBLICA DE COLOMBIA</v>
          </cell>
        </row>
        <row r="295">
          <cell r="B295" t="str">
            <v>GOBERNACION DEL PUTUMAYO</v>
          </cell>
        </row>
        <row r="296">
          <cell r="B296" t="str">
            <v>SECRETARIA DE INFRAESTRUCTURA DEPARTAMENTAL</v>
          </cell>
        </row>
        <row r="298">
          <cell r="B298" t="str">
            <v>OBJETO:</v>
          </cell>
          <cell r="C298" t="str">
            <v>CONSTRUCCION DE LA PLAZA DE MERCADO DE GANADO EN EL MUNICIPIO DE SIBUNDOY, DEPARTAMENTO DEL PUTUMAYO</v>
          </cell>
        </row>
        <row r="299">
          <cell r="F299" t="str">
            <v>FECHA:</v>
          </cell>
          <cell r="G299" t="str">
            <v>NOVIEMBRE 20 / 2003</v>
          </cell>
        </row>
        <row r="300">
          <cell r="A300" t="str">
            <v>2,2</v>
          </cell>
          <cell r="B300" t="str">
            <v>ITE M:</v>
          </cell>
          <cell r="C300" t="str">
            <v>COLUMNA 0,2*0,2 m</v>
          </cell>
          <cell r="F300" t="str">
            <v>UNIDAD:</v>
          </cell>
          <cell r="G300" t="str">
            <v>ML</v>
          </cell>
          <cell r="H300">
            <v>40620</v>
          </cell>
        </row>
        <row r="301">
          <cell r="H301">
            <v>34</v>
          </cell>
        </row>
        <row r="302">
          <cell r="B302" t="str">
            <v>MATERIALES</v>
          </cell>
        </row>
        <row r="303">
          <cell r="B303" t="str">
            <v>DESCRIPCION</v>
          </cell>
          <cell r="D303" t="str">
            <v>UND</v>
          </cell>
          <cell r="E303" t="str">
            <v>CANTIDAD</v>
          </cell>
          <cell r="F303" t="str">
            <v>VR UNITARIO</v>
          </cell>
          <cell r="G303" t="str">
            <v>VR UNITARIO</v>
          </cell>
        </row>
        <row r="304">
          <cell r="B304" t="str">
            <v>Agua</v>
          </cell>
          <cell r="D304" t="str">
            <v>Lt</v>
          </cell>
          <cell r="E304">
            <v>8</v>
          </cell>
          <cell r="F304">
            <v>10.4</v>
          </cell>
          <cell r="G304">
            <v>83.2</v>
          </cell>
        </row>
        <row r="305">
          <cell r="B305" t="str">
            <v>Cemento gris</v>
          </cell>
          <cell r="D305" t="str">
            <v>Kg</v>
          </cell>
          <cell r="E305">
            <v>15.4</v>
          </cell>
          <cell r="F305">
            <v>440</v>
          </cell>
          <cell r="G305">
            <v>6776</v>
          </cell>
        </row>
        <row r="306">
          <cell r="B306" t="str">
            <v>Arena de río</v>
          </cell>
          <cell r="D306" t="str">
            <v>M3</v>
          </cell>
          <cell r="E306">
            <v>0.02</v>
          </cell>
          <cell r="F306">
            <v>6240</v>
          </cell>
          <cell r="G306">
            <v>124.8</v>
          </cell>
        </row>
        <row r="307">
          <cell r="B307" t="str">
            <v>Triturado</v>
          </cell>
          <cell r="D307" t="str">
            <v>M3</v>
          </cell>
          <cell r="E307">
            <v>0.04</v>
          </cell>
          <cell r="F307">
            <v>35000</v>
          </cell>
          <cell r="G307">
            <v>1400</v>
          </cell>
        </row>
        <row r="308">
          <cell r="B308" t="str">
            <v>Tabla burra ordinaria</v>
          </cell>
          <cell r="D308" t="str">
            <v>Ml</v>
          </cell>
          <cell r="E308">
            <v>2.2000000000000002</v>
          </cell>
          <cell r="F308">
            <v>2020</v>
          </cell>
          <cell r="G308">
            <v>4444</v>
          </cell>
        </row>
        <row r="309">
          <cell r="B309" t="str">
            <v>Puntilla c/cabeza</v>
          </cell>
          <cell r="D309" t="str">
            <v>Lb</v>
          </cell>
          <cell r="E309">
            <v>0.1</v>
          </cell>
          <cell r="F309">
            <v>980.00000000000011</v>
          </cell>
          <cell r="G309">
            <v>98.000000000000014</v>
          </cell>
        </row>
        <row r="310">
          <cell r="B310" t="str">
            <v>ACPM</v>
          </cell>
          <cell r="D310" t="str">
            <v>Gn</v>
          </cell>
          <cell r="E310">
            <v>0.02</v>
          </cell>
          <cell r="F310">
            <v>3333</v>
          </cell>
          <cell r="G310">
            <v>66.66</v>
          </cell>
        </row>
        <row r="311">
          <cell r="B311" t="str">
            <v>Parales (24 días)</v>
          </cell>
          <cell r="D311" t="str">
            <v>Un</v>
          </cell>
          <cell r="E311">
            <v>1</v>
          </cell>
          <cell r="F311">
            <v>3737</v>
          </cell>
          <cell r="G311">
            <v>3737</v>
          </cell>
        </row>
        <row r="312">
          <cell r="B312" t="str">
            <v>Mordazas metálicas</v>
          </cell>
          <cell r="D312" t="str">
            <v>Un</v>
          </cell>
          <cell r="E312">
            <v>0.5</v>
          </cell>
          <cell r="F312">
            <v>1515</v>
          </cell>
          <cell r="G312">
            <v>757.5</v>
          </cell>
        </row>
        <row r="313">
          <cell r="B313" t="str">
            <v>Andamio Tubular (sección)</v>
          </cell>
          <cell r="D313" t="str">
            <v>Día</v>
          </cell>
          <cell r="E313">
            <v>4</v>
          </cell>
          <cell r="F313">
            <v>303</v>
          </cell>
          <cell r="G313">
            <v>1212</v>
          </cell>
        </row>
        <row r="314">
          <cell r="D314">
            <v>0</v>
          </cell>
          <cell r="E314" t="str">
            <v xml:space="preserve">                 TOTAL MATERIALES:</v>
          </cell>
          <cell r="G314">
            <v>18699</v>
          </cell>
        </row>
        <row r="316">
          <cell r="B316" t="str">
            <v>MANO DE OBRA</v>
          </cell>
        </row>
        <row r="317">
          <cell r="B317" t="str">
            <v>DESCRIPCION</v>
          </cell>
          <cell r="C317" t="str">
            <v>JORNAL</v>
          </cell>
          <cell r="D317" t="str">
            <v>PRESTACIONES</v>
          </cell>
          <cell r="E317" t="str">
            <v>CANTIDAD</v>
          </cell>
          <cell r="F317" t="str">
            <v>RENDIMIENTO</v>
          </cell>
          <cell r="G317" t="str">
            <v>VR PARCIAL</v>
          </cell>
        </row>
        <row r="318">
          <cell r="B318" t="str">
            <v>Ayudante</v>
          </cell>
          <cell r="C318">
            <v>15000</v>
          </cell>
          <cell r="D318">
            <v>0.7</v>
          </cell>
          <cell r="E318">
            <v>3</v>
          </cell>
          <cell r="F318">
            <v>6.66</v>
          </cell>
          <cell r="G318">
            <v>11486.486486486487</v>
          </cell>
        </row>
        <row r="319">
          <cell r="B319" t="str">
            <v xml:space="preserve">Oficial </v>
          </cell>
          <cell r="C319">
            <v>25480.000000000004</v>
          </cell>
          <cell r="D319">
            <v>0.7</v>
          </cell>
          <cell r="E319">
            <v>1</v>
          </cell>
          <cell r="F319">
            <v>6.66</v>
          </cell>
          <cell r="G319">
            <v>6503.9039039039035</v>
          </cell>
        </row>
        <row r="320">
          <cell r="C320">
            <v>0</v>
          </cell>
          <cell r="E320">
            <v>0</v>
          </cell>
          <cell r="G320">
            <v>0</v>
          </cell>
        </row>
        <row r="321">
          <cell r="E321" t="str">
            <v xml:space="preserve">              TOTAL MANO DE OBRA:</v>
          </cell>
          <cell r="G321">
            <v>17990</v>
          </cell>
          <cell r="H321">
            <v>18000</v>
          </cell>
        </row>
        <row r="323">
          <cell r="B323" t="str">
            <v>HERRAMIENTA Y EQUIPO</v>
          </cell>
        </row>
        <row r="324">
          <cell r="B324" t="str">
            <v>DESCRIPCION</v>
          </cell>
          <cell r="D324" t="str">
            <v>TIPO</v>
          </cell>
          <cell r="E324" t="str">
            <v>TARIFA</v>
          </cell>
          <cell r="F324" t="str">
            <v>RENDIMIENTO</v>
          </cell>
          <cell r="G324" t="str">
            <v>VR PARCIAL</v>
          </cell>
        </row>
        <row r="325">
          <cell r="B325" t="str">
            <v>Herramienta menor</v>
          </cell>
          <cell r="E325">
            <v>17990</v>
          </cell>
          <cell r="F325">
            <v>0.05</v>
          </cell>
          <cell r="G325">
            <v>899.5</v>
          </cell>
        </row>
        <row r="326">
          <cell r="B326" t="str">
            <v>Vibrador a gasolina</v>
          </cell>
          <cell r="D326" t="str">
            <v>Aguja</v>
          </cell>
          <cell r="E326">
            <v>30300</v>
          </cell>
          <cell r="F326">
            <v>12.42</v>
          </cell>
          <cell r="G326">
            <v>2439.6135265700482</v>
          </cell>
        </row>
        <row r="327">
          <cell r="B327" t="str">
            <v>Mezcladora 1 saco</v>
          </cell>
          <cell r="E327">
            <v>7350.0000000000009</v>
          </cell>
          <cell r="F327">
            <v>12.42</v>
          </cell>
          <cell r="G327">
            <v>591.78743961352666</v>
          </cell>
        </row>
        <row r="328">
          <cell r="D328" t="str">
            <v xml:space="preserve">                      TOTAL HERRAMIENTA Y EQUIPO:</v>
          </cell>
          <cell r="G328">
            <v>3931</v>
          </cell>
          <cell r="H328">
            <v>3030.5</v>
          </cell>
        </row>
        <row r="330">
          <cell r="B330" t="str">
            <v>TRANSPORTE</v>
          </cell>
        </row>
        <row r="331">
          <cell r="B331" t="str">
            <v>MATERIAL</v>
          </cell>
          <cell r="D331" t="str">
            <v>CANTIDAD</v>
          </cell>
          <cell r="E331" t="str">
            <v>DISTANCIA</v>
          </cell>
          <cell r="F331" t="str">
            <v>M3/KM</v>
          </cell>
          <cell r="G331" t="str">
            <v>VR UNITARIO</v>
          </cell>
        </row>
        <row r="334">
          <cell r="E334" t="str">
            <v xml:space="preserve">                  TOTAL TRANSPORTE:</v>
          </cell>
          <cell r="G334">
            <v>0</v>
          </cell>
        </row>
        <row r="336">
          <cell r="E336" t="str">
            <v>TOTAL COSTO DIRECTO:</v>
          </cell>
          <cell r="G336">
            <v>40620</v>
          </cell>
        </row>
        <row r="338">
          <cell r="B338" t="str">
            <v>COSTOS INDIRECTOS</v>
          </cell>
        </row>
        <row r="339">
          <cell r="B339" t="str">
            <v>DESCRIPCION</v>
          </cell>
          <cell r="D339" t="str">
            <v>PORCENTAJE</v>
          </cell>
          <cell r="F339" t="str">
            <v>VR PARCIAL</v>
          </cell>
        </row>
        <row r="340">
          <cell r="B340" t="str">
            <v>ADMINISTRACION</v>
          </cell>
          <cell r="E340">
            <v>0.12</v>
          </cell>
          <cell r="G340">
            <v>4874.3999999999996</v>
          </cell>
        </row>
        <row r="341">
          <cell r="B341" t="str">
            <v>IMPREVISTOS</v>
          </cell>
          <cell r="E341">
            <v>0.08</v>
          </cell>
          <cell r="G341">
            <v>3249.6</v>
          </cell>
        </row>
        <row r="342">
          <cell r="B342" t="str">
            <v>UTILIDAD</v>
          </cell>
          <cell r="E342">
            <v>0.05</v>
          </cell>
          <cell r="G342">
            <v>2031</v>
          </cell>
        </row>
        <row r="343">
          <cell r="F343" t="str">
            <v>TOTAL COSTO INDIRECTO:</v>
          </cell>
          <cell r="G343">
            <v>10155</v>
          </cell>
        </row>
        <row r="346">
          <cell r="B346" t="str">
            <v>PROPONENTE</v>
          </cell>
          <cell r="F346" t="str">
            <v>ANALISIS DE PRECIO UNITARIO:</v>
          </cell>
          <cell r="G346">
            <v>50775</v>
          </cell>
        </row>
        <row r="349">
          <cell r="B349" t="str">
            <v>REPUBLICA DE COLOMBIA</v>
          </cell>
        </row>
        <row r="350">
          <cell r="B350" t="str">
            <v>GOBERNACION DEL PUTUMAYO</v>
          </cell>
        </row>
        <row r="351">
          <cell r="B351" t="str">
            <v>SECRETARIA DE INFRAESTRUCTURA DEPARTAMENTAL</v>
          </cell>
        </row>
        <row r="353">
          <cell r="B353" t="str">
            <v>OBJETO:</v>
          </cell>
          <cell r="C353" t="str">
            <v>CONSTRUCCION DE LA PLAZA DE MERCADO DE GANADO EN EL MUNICIPIO DE SIBUNDOY, DEPARTAMENTO DEL PUTUMAYO</v>
          </cell>
        </row>
        <row r="354">
          <cell r="F354" t="str">
            <v>FECHA:</v>
          </cell>
          <cell r="G354" t="str">
            <v>NOVIEMBRE 20 / 2003</v>
          </cell>
        </row>
        <row r="355">
          <cell r="A355" t="str">
            <v>2,3</v>
          </cell>
          <cell r="B355" t="str">
            <v>ITE M:</v>
          </cell>
          <cell r="C355" t="str">
            <v>ZAPATA 0,8*0,8*0,2 m</v>
          </cell>
          <cell r="F355" t="str">
            <v>UNIDAD:</v>
          </cell>
          <cell r="G355" t="str">
            <v>UND</v>
          </cell>
          <cell r="H355">
            <v>53275</v>
          </cell>
        </row>
        <row r="356">
          <cell r="H356">
            <v>10</v>
          </cell>
        </row>
        <row r="357">
          <cell r="B357" t="str">
            <v>MATERIALES</v>
          </cell>
        </row>
        <row r="358">
          <cell r="B358" t="str">
            <v>DESCRIPCION</v>
          </cell>
          <cell r="D358" t="str">
            <v>UND</v>
          </cell>
          <cell r="E358" t="str">
            <v>CANTIDAD</v>
          </cell>
          <cell r="F358" t="str">
            <v>VR UNITARIO</v>
          </cell>
          <cell r="G358" t="str">
            <v>VR UNITARIO</v>
          </cell>
        </row>
        <row r="359">
          <cell r="B359" t="str">
            <v>Agua</v>
          </cell>
          <cell r="D359" t="str">
            <v>Lt</v>
          </cell>
          <cell r="E359">
            <v>24.2</v>
          </cell>
          <cell r="F359">
            <v>10.4</v>
          </cell>
          <cell r="G359">
            <v>251.68</v>
          </cell>
        </row>
        <row r="360">
          <cell r="B360" t="str">
            <v>Cemento gris</v>
          </cell>
          <cell r="D360" t="str">
            <v>Kg</v>
          </cell>
          <cell r="E360">
            <v>47.1</v>
          </cell>
          <cell r="F360">
            <v>440</v>
          </cell>
          <cell r="G360">
            <v>20724</v>
          </cell>
        </row>
        <row r="361">
          <cell r="B361" t="str">
            <v>Arena de río</v>
          </cell>
          <cell r="D361" t="str">
            <v>M3</v>
          </cell>
          <cell r="E361">
            <v>0.08</v>
          </cell>
          <cell r="F361">
            <v>6240</v>
          </cell>
          <cell r="G361">
            <v>499.2</v>
          </cell>
        </row>
        <row r="362">
          <cell r="B362" t="str">
            <v>Triturado</v>
          </cell>
          <cell r="D362" t="str">
            <v>M3</v>
          </cell>
          <cell r="E362">
            <v>0.11</v>
          </cell>
          <cell r="F362">
            <v>35000</v>
          </cell>
          <cell r="G362">
            <v>3850</v>
          </cell>
        </row>
        <row r="363">
          <cell r="B363" t="str">
            <v>Tabla burra ordinaria</v>
          </cell>
          <cell r="D363" t="str">
            <v>Ml</v>
          </cell>
          <cell r="E363">
            <v>0.3</v>
          </cell>
          <cell r="F363">
            <v>2020</v>
          </cell>
          <cell r="G363">
            <v>606</v>
          </cell>
        </row>
        <row r="364">
          <cell r="B364" t="str">
            <v>Puntilla c/cabeza</v>
          </cell>
          <cell r="D364" t="str">
            <v>Lb</v>
          </cell>
          <cell r="E364">
            <v>0.03</v>
          </cell>
          <cell r="F364">
            <v>980.00000000000011</v>
          </cell>
          <cell r="G364">
            <v>29.400000000000002</v>
          </cell>
        </row>
        <row r="365">
          <cell r="B365" t="str">
            <v>ACPM</v>
          </cell>
          <cell r="D365" t="str">
            <v>Gn</v>
          </cell>
          <cell r="E365">
            <v>0.02</v>
          </cell>
          <cell r="F365">
            <v>3333</v>
          </cell>
          <cell r="G365">
            <v>66.66</v>
          </cell>
        </row>
        <row r="366">
          <cell r="B366" t="str">
            <v>Repisa ordinario</v>
          </cell>
          <cell r="D366" t="str">
            <v>Ml</v>
          </cell>
          <cell r="E366">
            <v>0.12</v>
          </cell>
          <cell r="F366">
            <v>1515</v>
          </cell>
          <cell r="G366">
            <v>181.79999999999998</v>
          </cell>
        </row>
        <row r="367">
          <cell r="D367">
            <v>0</v>
          </cell>
          <cell r="E367" t="str">
            <v xml:space="preserve">                 TOTAL MATERIALES:</v>
          </cell>
          <cell r="G367">
            <v>26209</v>
          </cell>
        </row>
        <row r="369">
          <cell r="B369" t="str">
            <v>MANO DE OBRA</v>
          </cell>
        </row>
        <row r="370">
          <cell r="B370" t="str">
            <v>DESCRIPCION</v>
          </cell>
          <cell r="C370" t="str">
            <v>JORNAL</v>
          </cell>
          <cell r="D370" t="str">
            <v>PRESTACIONES</v>
          </cell>
          <cell r="E370" t="str">
            <v>CANTIDAD</v>
          </cell>
          <cell r="F370" t="str">
            <v>RENDIMIENTO</v>
          </cell>
          <cell r="G370" t="str">
            <v>VR PARCIAL</v>
          </cell>
        </row>
        <row r="371">
          <cell r="B371" t="str">
            <v>Ayudante</v>
          </cell>
          <cell r="C371">
            <v>15000</v>
          </cell>
          <cell r="D371">
            <v>0.7</v>
          </cell>
          <cell r="E371">
            <v>3</v>
          </cell>
          <cell r="F371">
            <v>5.99</v>
          </cell>
          <cell r="G371">
            <v>12771.285475792987</v>
          </cell>
        </row>
        <row r="372">
          <cell r="B372" t="str">
            <v xml:space="preserve">Oficial </v>
          </cell>
          <cell r="C372">
            <v>25480.000000000004</v>
          </cell>
          <cell r="D372">
            <v>0.7</v>
          </cell>
          <cell r="E372">
            <v>1</v>
          </cell>
          <cell r="F372">
            <v>5.99</v>
          </cell>
          <cell r="G372">
            <v>7231.385642737896</v>
          </cell>
        </row>
        <row r="373">
          <cell r="C373">
            <v>0</v>
          </cell>
          <cell r="E373">
            <v>0</v>
          </cell>
          <cell r="G373">
            <v>0</v>
          </cell>
        </row>
        <row r="374">
          <cell r="E374" t="str">
            <v xml:space="preserve">              TOTAL MANO DE OBRA:</v>
          </cell>
          <cell r="G374">
            <v>20003</v>
          </cell>
          <cell r="H374">
            <v>20000</v>
          </cell>
        </row>
        <row r="376">
          <cell r="B376" t="str">
            <v>HERRAMIENTA Y EQUIPO</v>
          </cell>
        </row>
        <row r="377">
          <cell r="B377" t="str">
            <v>DESCRIPCION</v>
          </cell>
          <cell r="D377" t="str">
            <v>TIPO</v>
          </cell>
          <cell r="E377" t="str">
            <v>TARIFA</v>
          </cell>
          <cell r="F377" t="str">
            <v>RENDIMIENTO</v>
          </cell>
          <cell r="G377" t="str">
            <v>VR PARCIAL</v>
          </cell>
        </row>
        <row r="378">
          <cell r="B378" t="str">
            <v>Herramienta menor</v>
          </cell>
          <cell r="E378">
            <v>20003</v>
          </cell>
          <cell r="F378">
            <v>0.05</v>
          </cell>
          <cell r="G378">
            <v>1000.1500000000001</v>
          </cell>
        </row>
        <row r="379">
          <cell r="B379" t="str">
            <v>Vibrador a gasolina</v>
          </cell>
          <cell r="D379" t="str">
            <v>Aguja</v>
          </cell>
          <cell r="E379">
            <v>30300</v>
          </cell>
          <cell r="F379">
            <v>6.21</v>
          </cell>
          <cell r="G379">
            <v>4879.2270531400964</v>
          </cell>
        </row>
        <row r="380">
          <cell r="B380" t="str">
            <v>Mezcladora 1 saco</v>
          </cell>
          <cell r="E380">
            <v>7350.0000000000009</v>
          </cell>
          <cell r="F380">
            <v>6.21</v>
          </cell>
          <cell r="G380">
            <v>1183.5748792270533</v>
          </cell>
        </row>
        <row r="381">
          <cell r="D381" t="str">
            <v xml:space="preserve">                      TOTAL HERRAMIENTA Y EQUIPO:</v>
          </cell>
          <cell r="G381">
            <v>7063</v>
          </cell>
          <cell r="H381">
            <v>6060</v>
          </cell>
        </row>
        <row r="383">
          <cell r="B383" t="str">
            <v>TRANSPORTE</v>
          </cell>
        </row>
        <row r="384">
          <cell r="B384" t="str">
            <v>MATERIAL</v>
          </cell>
          <cell r="D384" t="str">
            <v>CANTIDAD</v>
          </cell>
          <cell r="E384" t="str">
            <v>DISTANCIA</v>
          </cell>
          <cell r="F384" t="str">
            <v>M3/KM</v>
          </cell>
          <cell r="G384" t="str">
            <v>VR UNITARIO</v>
          </cell>
        </row>
        <row r="387">
          <cell r="E387" t="str">
            <v xml:space="preserve">                  TOTAL TRANSPORTE:</v>
          </cell>
          <cell r="G387">
            <v>0</v>
          </cell>
        </row>
        <row r="389">
          <cell r="E389" t="str">
            <v>TOTAL COSTO DIRECTO:</v>
          </cell>
          <cell r="G389">
            <v>53275</v>
          </cell>
        </row>
        <row r="391">
          <cell r="B391" t="str">
            <v>COSTOS INDIRECTOS</v>
          </cell>
        </row>
        <row r="392">
          <cell r="B392" t="str">
            <v>DESCRIPCION</v>
          </cell>
          <cell r="D392" t="str">
            <v>PORCENTAJE</v>
          </cell>
          <cell r="F392" t="str">
            <v>VR PARCIAL</v>
          </cell>
        </row>
        <row r="393">
          <cell r="B393" t="str">
            <v>ADMINISTRACION</v>
          </cell>
          <cell r="E393">
            <v>0.12</v>
          </cell>
          <cell r="G393">
            <v>6393</v>
          </cell>
        </row>
        <row r="394">
          <cell r="B394" t="str">
            <v>IMPREVISTOS</v>
          </cell>
          <cell r="E394">
            <v>0.08</v>
          </cell>
          <cell r="G394">
            <v>4262</v>
          </cell>
        </row>
        <row r="395">
          <cell r="B395" t="str">
            <v>UTILIDAD</v>
          </cell>
          <cell r="E395">
            <v>0.05</v>
          </cell>
          <cell r="G395">
            <v>2663.75</v>
          </cell>
        </row>
        <row r="396">
          <cell r="F396" t="str">
            <v>TOTAL COSTO INDIRECTO:</v>
          </cell>
          <cell r="G396">
            <v>13319</v>
          </cell>
        </row>
        <row r="399">
          <cell r="B399" t="str">
            <v>PROPONENTE</v>
          </cell>
          <cell r="F399" t="str">
            <v>ANALISIS DE PRECIO UNITARIO:</v>
          </cell>
          <cell r="G399">
            <v>66594</v>
          </cell>
        </row>
        <row r="402">
          <cell r="B402" t="str">
            <v>REPUBLICA DE COLOMBIA</v>
          </cell>
        </row>
        <row r="403">
          <cell r="B403" t="str">
            <v>GOBERNACION DEL PUTUMAYO</v>
          </cell>
        </row>
        <row r="404">
          <cell r="B404" t="str">
            <v>SECRETARIA DE INFRAESTRUCTURA DEPARTAMENTAL</v>
          </cell>
        </row>
        <row r="406">
          <cell r="B406" t="str">
            <v>OBJETO:</v>
          </cell>
          <cell r="C406" t="str">
            <v>CONSTRUCCION DE LA PLAZA DE MERCADO DE GANADO EN EL MUNICIPIO DE SIBUNDOY, DEPARTAMENTO DEL PUTUMAYO</v>
          </cell>
        </row>
        <row r="407">
          <cell r="F407" t="str">
            <v>FECHA:</v>
          </cell>
          <cell r="G407" t="str">
            <v>NOVIEMBRE 20 / 2003</v>
          </cell>
        </row>
        <row r="408">
          <cell r="A408" t="str">
            <v>2,4</v>
          </cell>
          <cell r="B408" t="str">
            <v>ITE M:</v>
          </cell>
          <cell r="C408" t="str">
            <v>VIGA DE CIMENTACION 0,2*0,2 m</v>
          </cell>
          <cell r="F408" t="str">
            <v>UNIDAD:</v>
          </cell>
          <cell r="G408" t="str">
            <v>ML</v>
          </cell>
          <cell r="H408">
            <v>35148</v>
          </cell>
        </row>
        <row r="409">
          <cell r="H409">
            <v>41.72</v>
          </cell>
        </row>
        <row r="410">
          <cell r="B410" t="str">
            <v>MATERIALES</v>
          </cell>
        </row>
        <row r="411">
          <cell r="B411" t="str">
            <v>DESCRIPCION</v>
          </cell>
          <cell r="D411" t="str">
            <v>UND</v>
          </cell>
          <cell r="E411" t="str">
            <v>CANTIDAD</v>
          </cell>
          <cell r="F411" t="str">
            <v>VR UNITARIO</v>
          </cell>
          <cell r="G411" t="str">
            <v>VR UNITARIO</v>
          </cell>
        </row>
        <row r="412">
          <cell r="B412" t="str">
            <v>Agua</v>
          </cell>
          <cell r="D412" t="str">
            <v>Lt</v>
          </cell>
          <cell r="E412">
            <v>8</v>
          </cell>
          <cell r="F412">
            <v>10.4</v>
          </cell>
          <cell r="G412">
            <v>83.2</v>
          </cell>
        </row>
        <row r="413">
          <cell r="B413" t="str">
            <v>Cemento gris</v>
          </cell>
          <cell r="D413" t="str">
            <v>Kg</v>
          </cell>
          <cell r="E413">
            <v>15.4</v>
          </cell>
          <cell r="F413">
            <v>440</v>
          </cell>
          <cell r="G413">
            <v>6776</v>
          </cell>
        </row>
        <row r="414">
          <cell r="B414" t="str">
            <v>Arena de río</v>
          </cell>
          <cell r="D414" t="str">
            <v>M3</v>
          </cell>
          <cell r="E414">
            <v>0.02</v>
          </cell>
          <cell r="F414">
            <v>6240</v>
          </cell>
          <cell r="G414">
            <v>124.8</v>
          </cell>
        </row>
        <row r="415">
          <cell r="B415" t="str">
            <v>Triturado</v>
          </cell>
          <cell r="D415" t="str">
            <v>M3</v>
          </cell>
          <cell r="E415">
            <v>0.04</v>
          </cell>
          <cell r="F415">
            <v>35000</v>
          </cell>
          <cell r="G415">
            <v>1400</v>
          </cell>
        </row>
        <row r="416">
          <cell r="B416" t="str">
            <v>Tabla burra ordinaria</v>
          </cell>
          <cell r="D416" t="str">
            <v>Ml</v>
          </cell>
          <cell r="E416">
            <v>2.2000000000000002</v>
          </cell>
          <cell r="F416">
            <v>2020</v>
          </cell>
          <cell r="G416">
            <v>4444</v>
          </cell>
        </row>
        <row r="417">
          <cell r="B417" t="str">
            <v>Puntilla c/cabeza</v>
          </cell>
          <cell r="D417" t="str">
            <v>Lb</v>
          </cell>
          <cell r="E417">
            <v>0.1</v>
          </cell>
          <cell r="F417">
            <v>980.00000000000011</v>
          </cell>
          <cell r="G417">
            <v>98.000000000000014</v>
          </cell>
        </row>
        <row r="418">
          <cell r="B418" t="str">
            <v>ACPM</v>
          </cell>
          <cell r="D418" t="str">
            <v>Gn</v>
          </cell>
          <cell r="E418">
            <v>0.02</v>
          </cell>
          <cell r="F418">
            <v>3333</v>
          </cell>
          <cell r="G418">
            <v>66.66</v>
          </cell>
        </row>
        <row r="419">
          <cell r="B419" t="str">
            <v>Durmiente ordinario 4x.04x.04 m</v>
          </cell>
          <cell r="D419" t="str">
            <v>Un</v>
          </cell>
          <cell r="E419">
            <v>4</v>
          </cell>
          <cell r="F419">
            <v>404</v>
          </cell>
          <cell r="G419">
            <v>1616</v>
          </cell>
        </row>
        <row r="420">
          <cell r="B420" t="str">
            <v>Repisa ordinario</v>
          </cell>
          <cell r="D420" t="str">
            <v>Ml</v>
          </cell>
          <cell r="E420">
            <v>0.12</v>
          </cell>
          <cell r="F420">
            <v>1515</v>
          </cell>
          <cell r="G420">
            <v>181.79999999999998</v>
          </cell>
        </row>
        <row r="421">
          <cell r="D421">
            <v>0</v>
          </cell>
          <cell r="E421" t="str">
            <v xml:space="preserve">                 TOTAL MATERIALES:</v>
          </cell>
          <cell r="G421">
            <v>14790</v>
          </cell>
        </row>
        <row r="423">
          <cell r="B423" t="str">
            <v>MANO DE OBRA</v>
          </cell>
        </row>
        <row r="424">
          <cell r="B424" t="str">
            <v>DESCRIPCION</v>
          </cell>
          <cell r="C424" t="str">
            <v>JORNAL</v>
          </cell>
          <cell r="D424" t="str">
            <v>PRESTACIONES</v>
          </cell>
          <cell r="E424" t="str">
            <v>CANTIDAD</v>
          </cell>
          <cell r="F424" t="str">
            <v>RENDIMIENTO</v>
          </cell>
          <cell r="G424" t="str">
            <v>VR PARCIAL</v>
          </cell>
        </row>
        <row r="425">
          <cell r="B425" t="str">
            <v>Ayudante</v>
          </cell>
          <cell r="C425">
            <v>15000</v>
          </cell>
          <cell r="D425">
            <v>0.7</v>
          </cell>
          <cell r="E425">
            <v>3</v>
          </cell>
          <cell r="F425">
            <v>7.26</v>
          </cell>
          <cell r="G425">
            <v>10537.190082644629</v>
          </cell>
        </row>
        <row r="426">
          <cell r="B426" t="str">
            <v xml:space="preserve">Oficial </v>
          </cell>
          <cell r="C426">
            <v>25480.000000000004</v>
          </cell>
          <cell r="D426">
            <v>0.7</v>
          </cell>
          <cell r="E426">
            <v>1</v>
          </cell>
          <cell r="F426">
            <v>7.26</v>
          </cell>
          <cell r="G426">
            <v>5966.3911845730026</v>
          </cell>
        </row>
        <row r="427">
          <cell r="C427">
            <v>0</v>
          </cell>
          <cell r="E427">
            <v>0</v>
          </cell>
          <cell r="G427">
            <v>0</v>
          </cell>
        </row>
        <row r="428">
          <cell r="E428" t="str">
            <v xml:space="preserve">              TOTAL MANO DE OBRA:</v>
          </cell>
          <cell r="G428">
            <v>16504</v>
          </cell>
          <cell r="H428">
            <v>16500</v>
          </cell>
        </row>
        <row r="430">
          <cell r="B430" t="str">
            <v>HERRAMIENTA Y EQUIPO</v>
          </cell>
        </row>
        <row r="431">
          <cell r="B431" t="str">
            <v>DESCRIPCION</v>
          </cell>
          <cell r="D431" t="str">
            <v>TIPO</v>
          </cell>
          <cell r="E431" t="str">
            <v>TARIFA</v>
          </cell>
          <cell r="F431" t="str">
            <v>RENDIMIENTO</v>
          </cell>
          <cell r="G431" t="str">
            <v>VR PARCIAL</v>
          </cell>
        </row>
        <row r="432">
          <cell r="B432" t="str">
            <v>Herramienta menor</v>
          </cell>
          <cell r="E432">
            <v>16504</v>
          </cell>
          <cell r="F432">
            <v>0.05</v>
          </cell>
          <cell r="G432">
            <v>825.2</v>
          </cell>
        </row>
        <row r="433">
          <cell r="B433" t="str">
            <v>Vibrador a gasolina</v>
          </cell>
          <cell r="D433" t="str">
            <v>Aguja</v>
          </cell>
          <cell r="E433">
            <v>30300</v>
          </cell>
          <cell r="F433">
            <v>12.43</v>
          </cell>
          <cell r="G433">
            <v>2437.6508447304909</v>
          </cell>
        </row>
        <row r="434">
          <cell r="B434" t="str">
            <v>Mezcladora 1 saco</v>
          </cell>
          <cell r="E434">
            <v>7350.0000000000009</v>
          </cell>
          <cell r="F434">
            <v>12.43</v>
          </cell>
          <cell r="G434">
            <v>591.31134352373294</v>
          </cell>
        </row>
        <row r="435">
          <cell r="D435" t="str">
            <v xml:space="preserve">                      TOTAL HERRAMIENTA Y EQUIPO:</v>
          </cell>
          <cell r="G435">
            <v>3854</v>
          </cell>
          <cell r="H435">
            <v>3029.8</v>
          </cell>
        </row>
        <row r="437">
          <cell r="B437" t="str">
            <v>TRANSPORTE</v>
          </cell>
        </row>
        <row r="438">
          <cell r="B438" t="str">
            <v>MATERIAL</v>
          </cell>
          <cell r="D438" t="str">
            <v>CANTIDAD</v>
          </cell>
          <cell r="E438" t="str">
            <v>DISTANCIA</v>
          </cell>
          <cell r="F438" t="str">
            <v>M3/KM</v>
          </cell>
          <cell r="G438" t="str">
            <v>VR UNITARIO</v>
          </cell>
        </row>
        <row r="441">
          <cell r="E441" t="str">
            <v xml:space="preserve">                  TOTAL TRANSPORTE:</v>
          </cell>
          <cell r="G441">
            <v>0</v>
          </cell>
        </row>
        <row r="443">
          <cell r="E443" t="str">
            <v>TOTAL COSTO DIRECTO:</v>
          </cell>
          <cell r="G443">
            <v>35148</v>
          </cell>
        </row>
        <row r="445">
          <cell r="B445" t="str">
            <v>COSTOS INDIRECTOS</v>
          </cell>
        </row>
        <row r="446">
          <cell r="B446" t="str">
            <v>DESCRIPCION</v>
          </cell>
          <cell r="D446" t="str">
            <v>PORCENTAJE</v>
          </cell>
          <cell r="F446" t="str">
            <v>VR PARCIAL</v>
          </cell>
        </row>
        <row r="447">
          <cell r="B447" t="str">
            <v>ADMINISTRACION</v>
          </cell>
          <cell r="E447">
            <v>0.12</v>
          </cell>
          <cell r="G447">
            <v>4217.76</v>
          </cell>
        </row>
        <row r="448">
          <cell r="B448" t="str">
            <v>IMPREVISTOS</v>
          </cell>
          <cell r="E448">
            <v>0.08</v>
          </cell>
          <cell r="G448">
            <v>2811.84</v>
          </cell>
        </row>
        <row r="449">
          <cell r="B449" t="str">
            <v>UTILIDAD</v>
          </cell>
          <cell r="E449">
            <v>0.05</v>
          </cell>
          <cell r="G449">
            <v>1757.4</v>
          </cell>
        </row>
        <row r="450">
          <cell r="F450" t="str">
            <v>TOTAL COSTO INDIRECTO:</v>
          </cell>
          <cell r="G450">
            <v>8787</v>
          </cell>
        </row>
        <row r="453">
          <cell r="B453" t="str">
            <v>PROPONENTE</v>
          </cell>
          <cell r="F453" t="str">
            <v>ANALISIS DE PRECIO UNITARIO:</v>
          </cell>
          <cell r="G453">
            <v>43935</v>
          </cell>
        </row>
        <row r="456">
          <cell r="B456" t="str">
            <v>REPUBLICA DE COLOMBIA</v>
          </cell>
        </row>
        <row r="457">
          <cell r="B457" t="str">
            <v>GOBERNACION DEL PUTUMAYO</v>
          </cell>
        </row>
        <row r="458">
          <cell r="B458" t="str">
            <v>SECRETARIA DE INFRAESTRUCTURA DEPARTAMENTAL</v>
          </cell>
        </row>
        <row r="460">
          <cell r="B460" t="str">
            <v>OBJETO:</v>
          </cell>
          <cell r="C460" t="str">
            <v>CONSTRUCCION DE LA PLAZA DE MERCADO DE GANADO EN EL MUNICIPIO DE SIBUNDOY, DEPARTAMENTO DEL PUTUMAYO</v>
          </cell>
        </row>
        <row r="461">
          <cell r="F461" t="str">
            <v>FECHA:</v>
          </cell>
          <cell r="G461" t="str">
            <v>NOVIEMBRE 20 / 2003</v>
          </cell>
        </row>
        <row r="462">
          <cell r="A462" t="str">
            <v>3,1</v>
          </cell>
          <cell r="B462" t="str">
            <v>ITE M:</v>
          </cell>
          <cell r="C462" t="str">
            <v>ACERO PDR-60</v>
          </cell>
          <cell r="F462" t="str">
            <v>UNIDAD:</v>
          </cell>
          <cell r="G462" t="str">
            <v>KG</v>
          </cell>
          <cell r="H462">
            <v>1818</v>
          </cell>
        </row>
        <row r="463">
          <cell r="H463">
            <v>972.08</v>
          </cell>
        </row>
        <row r="464">
          <cell r="B464" t="str">
            <v>MATERIALES</v>
          </cell>
        </row>
        <row r="465">
          <cell r="B465" t="str">
            <v>DESCRIPCION</v>
          </cell>
          <cell r="D465" t="str">
            <v>UND</v>
          </cell>
          <cell r="E465" t="str">
            <v>CANTIDAD</v>
          </cell>
          <cell r="F465" t="str">
            <v>VR UNITARIO</v>
          </cell>
          <cell r="G465" t="str">
            <v>VR UNITARIO</v>
          </cell>
        </row>
        <row r="466">
          <cell r="B466" t="str">
            <v>Acero PDR-60</v>
          </cell>
          <cell r="D466" t="str">
            <v>Kg</v>
          </cell>
          <cell r="E466">
            <v>1.05</v>
          </cell>
          <cell r="F466">
            <v>1400</v>
          </cell>
          <cell r="G466">
            <v>1470</v>
          </cell>
        </row>
        <row r="467">
          <cell r="B467" t="str">
            <v>Alambre negro</v>
          </cell>
          <cell r="D467" t="str">
            <v>Kg</v>
          </cell>
          <cell r="E467">
            <v>0.03</v>
          </cell>
          <cell r="F467">
            <v>1800</v>
          </cell>
          <cell r="G467">
            <v>54</v>
          </cell>
        </row>
        <row r="468">
          <cell r="D468">
            <v>0</v>
          </cell>
          <cell r="F468">
            <v>0</v>
          </cell>
          <cell r="G468">
            <v>0</v>
          </cell>
        </row>
        <row r="469">
          <cell r="D469">
            <v>0</v>
          </cell>
          <cell r="E469" t="str">
            <v xml:space="preserve">                 TOTAL MATERIALES:</v>
          </cell>
          <cell r="G469">
            <v>1524</v>
          </cell>
        </row>
        <row r="471">
          <cell r="B471" t="str">
            <v>MANO DE OBRA</v>
          </cell>
        </row>
        <row r="472">
          <cell r="B472" t="str">
            <v>DESCRIPCION</v>
          </cell>
          <cell r="C472" t="str">
            <v>JORNAL</v>
          </cell>
          <cell r="D472" t="str">
            <v>PRESTACIONES</v>
          </cell>
          <cell r="E472" t="str">
            <v>CANTIDAD</v>
          </cell>
          <cell r="F472" t="str">
            <v>RENDIMIENTO</v>
          </cell>
          <cell r="G472" t="str">
            <v>VR PARCIAL</v>
          </cell>
        </row>
        <row r="473">
          <cell r="B473" t="str">
            <v>Ayudante</v>
          </cell>
          <cell r="C473">
            <v>15000</v>
          </cell>
          <cell r="D473">
            <v>0.7</v>
          </cell>
          <cell r="E473">
            <v>1</v>
          </cell>
          <cell r="F473">
            <v>245.77</v>
          </cell>
          <cell r="G473">
            <v>103.75554380111485</v>
          </cell>
        </row>
        <row r="474">
          <cell r="B474" t="str">
            <v xml:space="preserve">Oficial </v>
          </cell>
          <cell r="C474">
            <v>25480.000000000004</v>
          </cell>
          <cell r="D474">
            <v>0.7</v>
          </cell>
          <cell r="E474">
            <v>1</v>
          </cell>
          <cell r="F474">
            <v>245.77</v>
          </cell>
          <cell r="G474">
            <v>176.2460837368271</v>
          </cell>
        </row>
        <row r="475">
          <cell r="C475">
            <v>0</v>
          </cell>
          <cell r="E475">
            <v>0</v>
          </cell>
          <cell r="G475">
            <v>0</v>
          </cell>
        </row>
        <row r="476">
          <cell r="E476" t="str">
            <v xml:space="preserve">              TOTAL MANO DE OBRA:</v>
          </cell>
          <cell r="G476">
            <v>280</v>
          </cell>
          <cell r="H476">
            <v>280</v>
          </cell>
        </row>
        <row r="478">
          <cell r="B478" t="str">
            <v>HERRAMIENTA Y EQUIPO</v>
          </cell>
        </row>
        <row r="479">
          <cell r="B479" t="str">
            <v>DESCRIPCION</v>
          </cell>
          <cell r="D479" t="str">
            <v>TIPO</v>
          </cell>
          <cell r="E479" t="str">
            <v>TARIFA</v>
          </cell>
          <cell r="F479" t="str">
            <v>RENDIMIENTO</v>
          </cell>
          <cell r="G479" t="str">
            <v>VR PARCIAL</v>
          </cell>
        </row>
        <row r="480">
          <cell r="B480" t="str">
            <v>Herramienta menor</v>
          </cell>
          <cell r="E480">
            <v>280</v>
          </cell>
          <cell r="F480">
            <v>0.05</v>
          </cell>
          <cell r="G480">
            <v>14</v>
          </cell>
        </row>
        <row r="481">
          <cell r="D481">
            <v>0</v>
          </cell>
          <cell r="E481">
            <v>0</v>
          </cell>
          <cell r="G481">
            <v>0</v>
          </cell>
        </row>
        <row r="482">
          <cell r="D482">
            <v>0</v>
          </cell>
          <cell r="E482">
            <v>0</v>
          </cell>
          <cell r="F482">
            <v>0</v>
          </cell>
          <cell r="G482">
            <v>0</v>
          </cell>
        </row>
        <row r="483">
          <cell r="D483" t="str">
            <v xml:space="preserve">                      TOTAL HERRAMIENTA Y EQUIPO:</v>
          </cell>
          <cell r="G483">
            <v>14</v>
          </cell>
        </row>
        <row r="485">
          <cell r="B485" t="str">
            <v>TRANSPORTE</v>
          </cell>
        </row>
        <row r="486">
          <cell r="B486" t="str">
            <v>MATERIAL</v>
          </cell>
          <cell r="D486" t="str">
            <v>CANTIDAD</v>
          </cell>
          <cell r="E486" t="str">
            <v>DISTANCIA</v>
          </cell>
          <cell r="F486" t="str">
            <v>M3/KM</v>
          </cell>
          <cell r="G486" t="str">
            <v>VR UNITARIO</v>
          </cell>
        </row>
        <row r="489">
          <cell r="E489" t="str">
            <v xml:space="preserve">                  TOTAL TRANSPORTE:</v>
          </cell>
          <cell r="G489">
            <v>0</v>
          </cell>
        </row>
        <row r="491">
          <cell r="E491" t="str">
            <v>TOTAL COSTO DIRECTO:</v>
          </cell>
          <cell r="G491">
            <v>1818</v>
          </cell>
        </row>
        <row r="493">
          <cell r="B493" t="str">
            <v>COSTOS INDIRECTOS</v>
          </cell>
        </row>
        <row r="494">
          <cell r="B494" t="str">
            <v>DESCRIPCION</v>
          </cell>
          <cell r="D494" t="str">
            <v>PORCENTAJE</v>
          </cell>
          <cell r="F494" t="str">
            <v>VR PARCIAL</v>
          </cell>
        </row>
        <row r="495">
          <cell r="B495" t="str">
            <v>ADMINISTRACION</v>
          </cell>
          <cell r="E495">
            <v>0.12</v>
          </cell>
          <cell r="G495">
            <v>218.16</v>
          </cell>
        </row>
        <row r="496">
          <cell r="B496" t="str">
            <v>IMPREVISTOS</v>
          </cell>
          <cell r="E496">
            <v>0.08</v>
          </cell>
          <cell r="G496">
            <v>145.44</v>
          </cell>
        </row>
        <row r="497">
          <cell r="B497" t="str">
            <v>UTILIDAD</v>
          </cell>
          <cell r="E497">
            <v>0.05</v>
          </cell>
          <cell r="G497">
            <v>90.9</v>
          </cell>
        </row>
        <row r="498">
          <cell r="F498" t="str">
            <v>TOTAL COSTO INDIRECTO:</v>
          </cell>
          <cell r="G498">
            <v>455</v>
          </cell>
        </row>
        <row r="501">
          <cell r="B501" t="str">
            <v>PROPONENTE</v>
          </cell>
          <cell r="F501" t="str">
            <v>ANALISIS DE PRECIO UNITARIO:</v>
          </cell>
          <cell r="G501">
            <v>2273</v>
          </cell>
        </row>
        <row r="504">
          <cell r="B504" t="str">
            <v>REPUBLICA DE COLOMBIA</v>
          </cell>
        </row>
        <row r="505">
          <cell r="B505" t="str">
            <v>GOBERNACION DEL PUTUMAYO</v>
          </cell>
        </row>
        <row r="506">
          <cell r="B506" t="str">
            <v>SECRETARIA DE INFRAESTRUCTURA DEPARTAMENTAL</v>
          </cell>
        </row>
        <row r="508">
          <cell r="B508" t="str">
            <v>OBJETO:</v>
          </cell>
          <cell r="C508" t="str">
            <v>CONSTRUCCION DE LA PLAZA DE MERCADO DE GANADO EN EL MUNICIPIO DE SIBUNDOY, DEPARTAMENTO DEL PUTUMAYO</v>
          </cell>
        </row>
        <row r="509">
          <cell r="F509" t="str">
            <v>FECHA:</v>
          </cell>
          <cell r="G509" t="str">
            <v>NOVIEMBRE 20 / 2003</v>
          </cell>
        </row>
        <row r="510">
          <cell r="A510" t="str">
            <v>4,1</v>
          </cell>
          <cell r="B510" t="str">
            <v>ITE M:</v>
          </cell>
          <cell r="C510" t="str">
            <v>MURO EN LADRILLO</v>
          </cell>
          <cell r="F510" t="str">
            <v>UNIDAD:</v>
          </cell>
          <cell r="G510" t="str">
            <v>M2</v>
          </cell>
          <cell r="H510">
            <v>18689</v>
          </cell>
        </row>
        <row r="511">
          <cell r="H511">
            <v>212.02</v>
          </cell>
        </row>
        <row r="512">
          <cell r="B512" t="str">
            <v>MATERIALES</v>
          </cell>
        </row>
        <row r="513">
          <cell r="B513" t="str">
            <v>DESCRIPCION</v>
          </cell>
          <cell r="D513" t="str">
            <v>UND</v>
          </cell>
          <cell r="E513" t="str">
            <v>CANTIDAD</v>
          </cell>
          <cell r="F513" t="str">
            <v>VR UNITARIO</v>
          </cell>
          <cell r="G513" t="str">
            <v>VR UNITARIO</v>
          </cell>
        </row>
        <row r="514">
          <cell r="B514" t="str">
            <v>Ladrillo común</v>
          </cell>
          <cell r="D514" t="str">
            <v>Un</v>
          </cell>
          <cell r="E514">
            <v>58.8</v>
          </cell>
          <cell r="F514">
            <v>156.54999999999998</v>
          </cell>
          <cell r="G514">
            <v>9205.14</v>
          </cell>
        </row>
        <row r="515">
          <cell r="B515" t="str">
            <v>Agua</v>
          </cell>
          <cell r="D515" t="str">
            <v>Lt</v>
          </cell>
          <cell r="E515">
            <v>6</v>
          </cell>
          <cell r="F515">
            <v>10.4</v>
          </cell>
          <cell r="G515">
            <v>62.400000000000006</v>
          </cell>
        </row>
        <row r="516">
          <cell r="B516" t="str">
            <v>Cemento gris</v>
          </cell>
          <cell r="D516" t="str">
            <v>Kg</v>
          </cell>
          <cell r="E516">
            <v>11.3</v>
          </cell>
          <cell r="F516">
            <v>440</v>
          </cell>
          <cell r="G516">
            <v>4972</v>
          </cell>
        </row>
        <row r="517">
          <cell r="B517" t="str">
            <v>Arena de río</v>
          </cell>
          <cell r="D517" t="str">
            <v>M3</v>
          </cell>
          <cell r="E517">
            <v>0.04</v>
          </cell>
          <cell r="F517">
            <v>6240</v>
          </cell>
          <cell r="G517">
            <v>249.6</v>
          </cell>
        </row>
        <row r="518">
          <cell r="D518">
            <v>0</v>
          </cell>
          <cell r="E518" t="str">
            <v xml:space="preserve">                 TOTAL MATERIALES:</v>
          </cell>
          <cell r="G518">
            <v>14489</v>
          </cell>
        </row>
        <row r="520">
          <cell r="B520" t="str">
            <v>MANO DE OBRA</v>
          </cell>
        </row>
        <row r="521">
          <cell r="B521" t="str">
            <v>DESCRIPCION</v>
          </cell>
          <cell r="C521" t="str">
            <v>JORNAL</v>
          </cell>
          <cell r="D521" t="str">
            <v>PRESTACIONES</v>
          </cell>
          <cell r="E521" t="str">
            <v>CANTIDAD</v>
          </cell>
          <cell r="F521" t="str">
            <v>RENDIMIENTO</v>
          </cell>
          <cell r="G521" t="str">
            <v>VR PARCIAL</v>
          </cell>
        </row>
        <row r="522">
          <cell r="B522" t="str">
            <v>Ayudante</v>
          </cell>
          <cell r="C522">
            <v>15000</v>
          </cell>
          <cell r="D522">
            <v>0.7</v>
          </cell>
          <cell r="E522">
            <v>2</v>
          </cell>
          <cell r="F522">
            <v>23.58</v>
          </cell>
          <cell r="G522">
            <v>2162.8498727735368</v>
          </cell>
        </row>
        <row r="523">
          <cell r="B523" t="str">
            <v xml:space="preserve">Oficial </v>
          </cell>
          <cell r="C523">
            <v>25480.000000000004</v>
          </cell>
          <cell r="D523">
            <v>0.7</v>
          </cell>
          <cell r="E523">
            <v>1</v>
          </cell>
          <cell r="F523">
            <v>23.58</v>
          </cell>
          <cell r="G523">
            <v>1836.9804919423241</v>
          </cell>
        </row>
        <row r="524">
          <cell r="C524">
            <v>0</v>
          </cell>
          <cell r="E524">
            <v>0</v>
          </cell>
          <cell r="G524">
            <v>0</v>
          </cell>
        </row>
        <row r="525">
          <cell r="E525" t="str">
            <v xml:space="preserve">              TOTAL MANO DE OBRA:</v>
          </cell>
          <cell r="G525">
            <v>4000</v>
          </cell>
          <cell r="H525">
            <v>4000</v>
          </cell>
        </row>
        <row r="527">
          <cell r="B527" t="str">
            <v>HERRAMIENTA Y EQUIPO</v>
          </cell>
        </row>
        <row r="528">
          <cell r="B528" t="str">
            <v>DESCRIPCION</v>
          </cell>
          <cell r="D528" t="str">
            <v>TIPO</v>
          </cell>
          <cell r="E528" t="str">
            <v>TARIFA</v>
          </cell>
          <cell r="F528" t="str">
            <v>RENDIMIENTO</v>
          </cell>
          <cell r="G528" t="str">
            <v>VR PARCIAL</v>
          </cell>
        </row>
        <row r="529">
          <cell r="B529" t="str">
            <v>Herramienta menor</v>
          </cell>
          <cell r="E529">
            <v>4000</v>
          </cell>
          <cell r="F529">
            <v>0.05</v>
          </cell>
          <cell r="G529">
            <v>200</v>
          </cell>
        </row>
        <row r="530">
          <cell r="D530">
            <v>0</v>
          </cell>
          <cell r="E530">
            <v>0</v>
          </cell>
          <cell r="G530">
            <v>0</v>
          </cell>
        </row>
        <row r="531">
          <cell r="D531">
            <v>0</v>
          </cell>
          <cell r="E531">
            <v>0</v>
          </cell>
          <cell r="F531">
            <v>0</v>
          </cell>
          <cell r="G531">
            <v>0</v>
          </cell>
        </row>
        <row r="532">
          <cell r="D532" t="str">
            <v xml:space="preserve">                      TOTAL HERRAMIENTA Y EQUIPO:</v>
          </cell>
          <cell r="G532">
            <v>200</v>
          </cell>
        </row>
        <row r="534">
          <cell r="B534" t="str">
            <v>TRANSPORTE</v>
          </cell>
        </row>
        <row r="535">
          <cell r="B535" t="str">
            <v>MATERIAL</v>
          </cell>
          <cell r="D535" t="str">
            <v>CANTIDAD</v>
          </cell>
          <cell r="E535" t="str">
            <v>DISTANCIA</v>
          </cell>
          <cell r="F535" t="str">
            <v>M3/KM</v>
          </cell>
          <cell r="G535" t="str">
            <v>VR UNITARIO</v>
          </cell>
        </row>
        <row r="538">
          <cell r="E538" t="str">
            <v xml:space="preserve">                  TOTAL TRANSPORTE:</v>
          </cell>
          <cell r="G538">
            <v>0</v>
          </cell>
        </row>
        <row r="540">
          <cell r="E540" t="str">
            <v>TOTAL COSTO DIRECTO:</v>
          </cell>
          <cell r="G540">
            <v>18689</v>
          </cell>
        </row>
        <row r="542">
          <cell r="B542" t="str">
            <v>COSTOS INDIRECTOS</v>
          </cell>
        </row>
        <row r="543">
          <cell r="B543" t="str">
            <v>DESCRIPCION</v>
          </cell>
          <cell r="D543" t="str">
            <v>PORCENTAJE</v>
          </cell>
          <cell r="F543" t="str">
            <v>VR PARCIAL</v>
          </cell>
        </row>
        <row r="544">
          <cell r="B544" t="str">
            <v>ADMINISTRACION</v>
          </cell>
          <cell r="E544">
            <v>0.12</v>
          </cell>
          <cell r="G544">
            <v>2242.6799999999998</v>
          </cell>
        </row>
        <row r="545">
          <cell r="B545" t="str">
            <v>IMPREVISTOS</v>
          </cell>
          <cell r="E545">
            <v>0.08</v>
          </cell>
          <cell r="G545">
            <v>1495.1200000000001</v>
          </cell>
        </row>
        <row r="546">
          <cell r="B546" t="str">
            <v>UTILIDAD</v>
          </cell>
          <cell r="E546">
            <v>0.05</v>
          </cell>
          <cell r="G546">
            <v>934.45</v>
          </cell>
        </row>
        <row r="547">
          <cell r="F547" t="str">
            <v>TOTAL COSTO INDIRECTO:</v>
          </cell>
          <cell r="G547">
            <v>4672</v>
          </cell>
        </row>
        <row r="550">
          <cell r="B550" t="str">
            <v>PROPONENTE</v>
          </cell>
          <cell r="F550" t="str">
            <v>ANALISIS DE PRECIO UNITARIO:</v>
          </cell>
          <cell r="G550">
            <v>23361</v>
          </cell>
        </row>
        <row r="553">
          <cell r="B553" t="str">
            <v>REPUBLICA DE COLOMBIA</v>
          </cell>
        </row>
        <row r="554">
          <cell r="B554" t="str">
            <v>GOBERNACION DEL PUTUMAYO</v>
          </cell>
        </row>
        <row r="555">
          <cell r="B555" t="str">
            <v>SECRETARIA DE INFRAESTRUCTURA DEPARTAMENTAL</v>
          </cell>
        </row>
        <row r="557">
          <cell r="B557" t="str">
            <v>OBJETO:</v>
          </cell>
          <cell r="C557" t="str">
            <v>CONSTRUCCION DE LA PLAZA DE MERCADO DE GANADO EN EL MUNICIPIO DE SIBUNDOY, DEPARTAMENTO DEL PUTUMAYO</v>
          </cell>
        </row>
        <row r="558">
          <cell r="F558" t="str">
            <v>FECHA:</v>
          </cell>
          <cell r="G558" t="str">
            <v>NOVIEMBRE 20 / 2003</v>
          </cell>
        </row>
        <row r="559">
          <cell r="A559" t="str">
            <v>5,1</v>
          </cell>
          <cell r="B559" t="str">
            <v>ITE M:</v>
          </cell>
          <cell r="C559" t="str">
            <v>TEJA ONDULADA AC</v>
          </cell>
          <cell r="F559" t="str">
            <v>UNIDAD:</v>
          </cell>
          <cell r="G559" t="str">
            <v>M2</v>
          </cell>
          <cell r="H559">
            <v>20912</v>
          </cell>
        </row>
        <row r="560">
          <cell r="H560">
            <v>215.13</v>
          </cell>
        </row>
        <row r="561">
          <cell r="B561" t="str">
            <v>MATERIALES</v>
          </cell>
        </row>
        <row r="562">
          <cell r="B562" t="str">
            <v>DESCRIPCION</v>
          </cell>
          <cell r="D562" t="str">
            <v>UND</v>
          </cell>
          <cell r="E562" t="str">
            <v>CANTIDAD</v>
          </cell>
          <cell r="F562" t="str">
            <v>VR UNITARIO</v>
          </cell>
          <cell r="G562" t="str">
            <v>VR UNITARIO</v>
          </cell>
        </row>
        <row r="563">
          <cell r="B563" t="str">
            <v>Gancho teja ondulada</v>
          </cell>
          <cell r="D563" t="str">
            <v>Un</v>
          </cell>
          <cell r="E563">
            <v>1.33</v>
          </cell>
          <cell r="F563">
            <v>202</v>
          </cell>
          <cell r="G563">
            <v>268.66000000000003</v>
          </cell>
        </row>
        <row r="564">
          <cell r="B564" t="str">
            <v>Teja ondulada AC</v>
          </cell>
          <cell r="D564" t="str">
            <v>M2</v>
          </cell>
          <cell r="E564">
            <v>1</v>
          </cell>
          <cell r="F564">
            <v>16968</v>
          </cell>
          <cell r="G564">
            <v>16968</v>
          </cell>
        </row>
        <row r="565">
          <cell r="D565">
            <v>0</v>
          </cell>
          <cell r="F565">
            <v>0</v>
          </cell>
          <cell r="G565">
            <v>0</v>
          </cell>
        </row>
        <row r="566">
          <cell r="D566">
            <v>0</v>
          </cell>
          <cell r="E566" t="str">
            <v xml:space="preserve">                 TOTAL MATERIALES:</v>
          </cell>
          <cell r="G566">
            <v>17237</v>
          </cell>
        </row>
        <row r="568">
          <cell r="B568" t="str">
            <v>MANO DE OBRA</v>
          </cell>
        </row>
        <row r="569">
          <cell r="B569" t="str">
            <v>DESCRIPCION</v>
          </cell>
          <cell r="C569" t="str">
            <v>JORNAL</v>
          </cell>
          <cell r="D569" t="str">
            <v>PRESTACIONES</v>
          </cell>
          <cell r="E569" t="str">
            <v>CANTIDAD</v>
          </cell>
          <cell r="F569" t="str">
            <v>RENDIMIENTO</v>
          </cell>
          <cell r="G569" t="str">
            <v>VR PARCIAL</v>
          </cell>
        </row>
        <row r="570">
          <cell r="B570" t="str">
            <v>Ayudante</v>
          </cell>
          <cell r="C570">
            <v>15000</v>
          </cell>
          <cell r="D570">
            <v>0.7</v>
          </cell>
          <cell r="E570">
            <v>1</v>
          </cell>
          <cell r="F570">
            <v>19.66</v>
          </cell>
          <cell r="G570">
            <v>1297.0498474059002</v>
          </cell>
        </row>
        <row r="571">
          <cell r="B571" t="str">
            <v xml:space="preserve">Oficial </v>
          </cell>
          <cell r="C571">
            <v>25480.000000000004</v>
          </cell>
          <cell r="D571">
            <v>0.7</v>
          </cell>
          <cell r="E571">
            <v>1</v>
          </cell>
          <cell r="F571">
            <v>19.66</v>
          </cell>
          <cell r="G571">
            <v>2203.2553407934893</v>
          </cell>
        </row>
        <row r="572">
          <cell r="C572">
            <v>0</v>
          </cell>
          <cell r="E572">
            <v>0</v>
          </cell>
          <cell r="G572">
            <v>0</v>
          </cell>
        </row>
        <row r="573">
          <cell r="E573" t="str">
            <v xml:space="preserve">              TOTAL MANO DE OBRA:</v>
          </cell>
          <cell r="G573">
            <v>3500</v>
          </cell>
          <cell r="H573">
            <v>3500</v>
          </cell>
        </row>
        <row r="575">
          <cell r="B575" t="str">
            <v>HERRAMIENTA Y EQUIPO</v>
          </cell>
        </row>
        <row r="576">
          <cell r="B576" t="str">
            <v>DESCRIPCION</v>
          </cell>
          <cell r="D576" t="str">
            <v>TIPO</v>
          </cell>
          <cell r="E576" t="str">
            <v>TARIFA</v>
          </cell>
          <cell r="F576" t="str">
            <v>RENDIMIENTO</v>
          </cell>
          <cell r="G576" t="str">
            <v>VR PARCIAL</v>
          </cell>
        </row>
        <row r="577">
          <cell r="B577" t="str">
            <v>Herramienta menor</v>
          </cell>
          <cell r="E577">
            <v>3500</v>
          </cell>
          <cell r="F577">
            <v>0.05</v>
          </cell>
          <cell r="G577">
            <v>175</v>
          </cell>
        </row>
        <row r="578">
          <cell r="D578">
            <v>0</v>
          </cell>
          <cell r="E578">
            <v>0</v>
          </cell>
          <cell r="G578">
            <v>0</v>
          </cell>
        </row>
        <row r="579">
          <cell r="D579">
            <v>0</v>
          </cell>
          <cell r="E579">
            <v>0</v>
          </cell>
          <cell r="F579">
            <v>0</v>
          </cell>
          <cell r="G579">
            <v>0</v>
          </cell>
        </row>
        <row r="580">
          <cell r="D580" t="str">
            <v xml:space="preserve">                      TOTAL HERRAMIENTA Y EQUIPO:</v>
          </cell>
          <cell r="G580">
            <v>175</v>
          </cell>
        </row>
        <row r="582">
          <cell r="B582" t="str">
            <v>TRANSPORTE</v>
          </cell>
        </row>
        <row r="583">
          <cell r="B583" t="str">
            <v>MATERIAL</v>
          </cell>
          <cell r="D583" t="str">
            <v>CANTIDAD</v>
          </cell>
          <cell r="E583" t="str">
            <v>DISTANCIA</v>
          </cell>
          <cell r="F583" t="str">
            <v>M3/KM</v>
          </cell>
          <cell r="G583" t="str">
            <v>VR UNITARIO</v>
          </cell>
        </row>
        <row r="586">
          <cell r="E586" t="str">
            <v xml:space="preserve">                  TOTAL TRANSPORTE:</v>
          </cell>
          <cell r="G586">
            <v>0</v>
          </cell>
        </row>
        <row r="588">
          <cell r="E588" t="str">
            <v>TOTAL COSTO DIRECTO:</v>
          </cell>
          <cell r="G588">
            <v>20912</v>
          </cell>
        </row>
        <row r="590">
          <cell r="B590" t="str">
            <v>COSTOS INDIRECTOS</v>
          </cell>
        </row>
        <row r="591">
          <cell r="B591" t="str">
            <v>DESCRIPCION</v>
          </cell>
          <cell r="D591" t="str">
            <v>PORCENTAJE</v>
          </cell>
          <cell r="F591" t="str">
            <v>VR PARCIAL</v>
          </cell>
        </row>
        <row r="592">
          <cell r="B592" t="str">
            <v>ADMINISTRACION</v>
          </cell>
          <cell r="E592">
            <v>0.12</v>
          </cell>
          <cell r="G592">
            <v>2509.44</v>
          </cell>
        </row>
        <row r="593">
          <cell r="B593" t="str">
            <v>IMPREVISTOS</v>
          </cell>
          <cell r="E593">
            <v>0.08</v>
          </cell>
          <cell r="G593">
            <v>1672.96</v>
          </cell>
        </row>
        <row r="594">
          <cell r="B594" t="str">
            <v>UTILIDAD</v>
          </cell>
          <cell r="E594">
            <v>0.05</v>
          </cell>
          <cell r="G594">
            <v>1045.6000000000001</v>
          </cell>
        </row>
        <row r="595">
          <cell r="F595" t="str">
            <v>TOTAL COSTO INDIRECTO:</v>
          </cell>
          <cell r="G595">
            <v>5228</v>
          </cell>
        </row>
        <row r="598">
          <cell r="B598" t="str">
            <v>PROPONENTE</v>
          </cell>
          <cell r="F598" t="str">
            <v>ANALISIS DE PRECIO UNITARIO:</v>
          </cell>
          <cell r="G598">
            <v>26140</v>
          </cell>
        </row>
        <row r="601">
          <cell r="B601" t="str">
            <v>REPUBLICA DE COLOMBIA</v>
          </cell>
        </row>
        <row r="602">
          <cell r="B602" t="str">
            <v>GOBERNACION DEL PUTUMAYO</v>
          </cell>
        </row>
        <row r="603">
          <cell r="B603" t="str">
            <v>SECRETARIA DE INFRAESTRUCTURA DEPARTAMENTAL</v>
          </cell>
        </row>
        <row r="605">
          <cell r="B605" t="str">
            <v>OBJETO:</v>
          </cell>
          <cell r="C605" t="str">
            <v>CONSTRUCCION DE LA PLAZA DE MERCADO DE GANADO EN EL MUNICIPIO DE SIBUNDOY, DEPARTAMENTO DEL PUTUMAYO</v>
          </cell>
        </row>
        <row r="606">
          <cell r="F606" t="str">
            <v>FECHA:</v>
          </cell>
          <cell r="G606" t="str">
            <v>NOVIEMBRE 20 / 2003</v>
          </cell>
        </row>
        <row r="607">
          <cell r="A607" t="str">
            <v>5,2</v>
          </cell>
          <cell r="B607" t="str">
            <v>ITE M:</v>
          </cell>
          <cell r="C607" t="str">
            <v>CABALLETE</v>
          </cell>
          <cell r="F607" t="str">
            <v>UNIDAD:</v>
          </cell>
          <cell r="G607" t="str">
            <v>ML</v>
          </cell>
          <cell r="H607">
            <v>20883</v>
          </cell>
        </row>
        <row r="608">
          <cell r="H608">
            <v>15.68</v>
          </cell>
        </row>
        <row r="609">
          <cell r="B609" t="str">
            <v>MATERIALES</v>
          </cell>
        </row>
        <row r="610">
          <cell r="B610" t="str">
            <v>DESCRIPCION</v>
          </cell>
          <cell r="D610" t="str">
            <v>UND</v>
          </cell>
          <cell r="E610" t="str">
            <v>CANTIDAD</v>
          </cell>
          <cell r="F610" t="str">
            <v>VR UNITARIO</v>
          </cell>
          <cell r="G610" t="str">
            <v>VR UNITARIO</v>
          </cell>
        </row>
        <row r="611">
          <cell r="B611" t="str">
            <v>Gancho teja ondulada</v>
          </cell>
          <cell r="D611" t="str">
            <v>Un</v>
          </cell>
          <cell r="E611">
            <v>4.6900000000000004</v>
          </cell>
          <cell r="F611">
            <v>202</v>
          </cell>
          <cell r="G611">
            <v>947.38000000000011</v>
          </cell>
        </row>
        <row r="612">
          <cell r="B612" t="str">
            <v>Teja caballete</v>
          </cell>
          <cell r="D612" t="str">
            <v>Un</v>
          </cell>
          <cell r="E612">
            <v>1.1499999999999999</v>
          </cell>
          <cell r="F612">
            <v>14140</v>
          </cell>
          <cell r="G612">
            <v>16260.999999999998</v>
          </cell>
        </row>
        <row r="613">
          <cell r="D613">
            <v>0</v>
          </cell>
          <cell r="F613">
            <v>0</v>
          </cell>
          <cell r="G613">
            <v>0</v>
          </cell>
        </row>
        <row r="614">
          <cell r="D614">
            <v>0</v>
          </cell>
          <cell r="E614" t="str">
            <v xml:space="preserve">                 TOTAL MATERIALES:</v>
          </cell>
          <cell r="G614">
            <v>17208</v>
          </cell>
        </row>
        <row r="616">
          <cell r="B616" t="str">
            <v>MANO DE OBRA</v>
          </cell>
        </row>
        <row r="617">
          <cell r="B617" t="str">
            <v>DESCRIPCION</v>
          </cell>
          <cell r="C617" t="str">
            <v>JORNAL</v>
          </cell>
          <cell r="D617" t="str">
            <v>PRESTACIONES</v>
          </cell>
          <cell r="E617" t="str">
            <v>CANTIDAD</v>
          </cell>
          <cell r="F617" t="str">
            <v>RENDIMIENTO</v>
          </cell>
          <cell r="G617" t="str">
            <v>VR PARCIAL</v>
          </cell>
        </row>
        <row r="618">
          <cell r="B618" t="str">
            <v>Ayudante</v>
          </cell>
          <cell r="C618">
            <v>15000</v>
          </cell>
          <cell r="D618">
            <v>0.7</v>
          </cell>
          <cell r="E618">
            <v>1</v>
          </cell>
          <cell r="F618">
            <v>19.66</v>
          </cell>
          <cell r="G618">
            <v>1297.0498474059002</v>
          </cell>
        </row>
        <row r="619">
          <cell r="B619" t="str">
            <v xml:space="preserve">Oficial </v>
          </cell>
          <cell r="C619">
            <v>25480.000000000004</v>
          </cell>
          <cell r="D619">
            <v>0.7</v>
          </cell>
          <cell r="E619">
            <v>1</v>
          </cell>
          <cell r="F619">
            <v>19.66</v>
          </cell>
          <cell r="G619">
            <v>2203.2553407934893</v>
          </cell>
        </row>
        <row r="620">
          <cell r="C620">
            <v>0</v>
          </cell>
          <cell r="E620">
            <v>0</v>
          </cell>
          <cell r="G620">
            <v>0</v>
          </cell>
        </row>
        <row r="621">
          <cell r="E621" t="str">
            <v xml:space="preserve">              TOTAL MANO DE OBRA:</v>
          </cell>
          <cell r="G621">
            <v>3500</v>
          </cell>
          <cell r="H621">
            <v>3500</v>
          </cell>
        </row>
        <row r="623">
          <cell r="B623" t="str">
            <v>HERRAMIENTA Y EQUIPO</v>
          </cell>
        </row>
        <row r="624">
          <cell r="B624" t="str">
            <v>DESCRIPCION</v>
          </cell>
          <cell r="D624" t="str">
            <v>TIPO</v>
          </cell>
          <cell r="E624" t="str">
            <v>TARIFA</v>
          </cell>
          <cell r="F624" t="str">
            <v>RENDIMIENTO</v>
          </cell>
          <cell r="G624" t="str">
            <v>VR PARCIAL</v>
          </cell>
        </row>
        <row r="625">
          <cell r="B625" t="str">
            <v>Herramienta menor</v>
          </cell>
          <cell r="E625">
            <v>3500</v>
          </cell>
          <cell r="F625">
            <v>0.05</v>
          </cell>
          <cell r="G625">
            <v>175</v>
          </cell>
        </row>
        <row r="626">
          <cell r="D626">
            <v>0</v>
          </cell>
          <cell r="E626">
            <v>0</v>
          </cell>
          <cell r="G626">
            <v>0</v>
          </cell>
        </row>
        <row r="627">
          <cell r="D627">
            <v>0</v>
          </cell>
          <cell r="E627">
            <v>0</v>
          </cell>
          <cell r="F627">
            <v>0</v>
          </cell>
          <cell r="G627">
            <v>0</v>
          </cell>
        </row>
        <row r="628">
          <cell r="D628" t="str">
            <v xml:space="preserve">                      TOTAL HERRAMIENTA Y EQUIPO:</v>
          </cell>
          <cell r="G628">
            <v>175</v>
          </cell>
        </row>
        <row r="630">
          <cell r="B630" t="str">
            <v>TRANSPORTE</v>
          </cell>
        </row>
        <row r="631">
          <cell r="B631" t="str">
            <v>MATERIAL</v>
          </cell>
          <cell r="D631" t="str">
            <v>CANTIDAD</v>
          </cell>
          <cell r="E631" t="str">
            <v>DISTANCIA</v>
          </cell>
          <cell r="F631" t="str">
            <v>M3/KM</v>
          </cell>
          <cell r="G631" t="str">
            <v>VR UNITARIO</v>
          </cell>
        </row>
        <row r="634">
          <cell r="E634" t="str">
            <v xml:space="preserve">                  TOTAL TRANSPORTE:</v>
          </cell>
          <cell r="G634">
            <v>0</v>
          </cell>
        </row>
        <row r="636">
          <cell r="E636" t="str">
            <v>TOTAL COSTO DIRECTO:</v>
          </cell>
          <cell r="G636">
            <v>20883</v>
          </cell>
        </row>
        <row r="638">
          <cell r="B638" t="str">
            <v>COSTOS INDIRECTOS</v>
          </cell>
        </row>
        <row r="639">
          <cell r="B639" t="str">
            <v>DESCRIPCION</v>
          </cell>
          <cell r="D639" t="str">
            <v>PORCENTAJE</v>
          </cell>
          <cell r="F639" t="str">
            <v>VR PARCIAL</v>
          </cell>
        </row>
        <row r="640">
          <cell r="B640" t="str">
            <v>ADMINISTRACION</v>
          </cell>
          <cell r="E640">
            <v>0.12</v>
          </cell>
          <cell r="G640">
            <v>2505.96</v>
          </cell>
        </row>
        <row r="641">
          <cell r="B641" t="str">
            <v>IMPREVISTOS</v>
          </cell>
          <cell r="E641">
            <v>0.08</v>
          </cell>
          <cell r="G641">
            <v>1670.64</v>
          </cell>
        </row>
        <row r="642">
          <cell r="B642" t="str">
            <v>UTILIDAD</v>
          </cell>
          <cell r="E642">
            <v>0.05</v>
          </cell>
          <cell r="G642">
            <v>1044.1500000000001</v>
          </cell>
        </row>
        <row r="643">
          <cell r="F643" t="str">
            <v>TOTAL COSTO INDIRECTO:</v>
          </cell>
          <cell r="G643">
            <v>5221</v>
          </cell>
        </row>
        <row r="646">
          <cell r="B646" t="str">
            <v>PROPONENTE</v>
          </cell>
          <cell r="F646" t="str">
            <v>ANALISIS DE PRECIO UNITARIO:</v>
          </cell>
          <cell r="G646">
            <v>26104</v>
          </cell>
        </row>
        <row r="649">
          <cell r="B649" t="str">
            <v>REPUBLICA DE COLOMBIA</v>
          </cell>
        </row>
        <row r="650">
          <cell r="B650" t="str">
            <v>GOBERNACION DEL PUTUMAYO</v>
          </cell>
        </row>
        <row r="651">
          <cell r="B651" t="str">
            <v>SECRETARIA DE INFRAESTRUCTURA DEPARTAMENTAL</v>
          </cell>
        </row>
        <row r="653">
          <cell r="B653" t="str">
            <v>OBJETO:</v>
          </cell>
          <cell r="C653" t="str">
            <v>CONSTRUCCION DE LA PLAZA DE MERCADO DE GANADO EN EL MUNICIPIO DE SIBUNDOY, DEPARTAMENTO DEL PUTUMAYO</v>
          </cell>
        </row>
        <row r="654">
          <cell r="F654" t="str">
            <v>FECHA:</v>
          </cell>
          <cell r="G654" t="str">
            <v>NOVIEMBRE 20 / 2003</v>
          </cell>
        </row>
        <row r="655">
          <cell r="A655" t="str">
            <v>5,3</v>
          </cell>
          <cell r="B655" t="str">
            <v>ITE M:</v>
          </cell>
          <cell r="C655" t="str">
            <v>CORREA METALICA</v>
          </cell>
          <cell r="F655" t="str">
            <v>UNIDAD:</v>
          </cell>
          <cell r="G655" t="str">
            <v>ML</v>
          </cell>
          <cell r="H655">
            <v>14850</v>
          </cell>
        </row>
        <row r="656">
          <cell r="H656">
            <v>156.80000000000001</v>
          </cell>
        </row>
        <row r="657">
          <cell r="B657" t="str">
            <v>MATERIALES</v>
          </cell>
        </row>
        <row r="658">
          <cell r="B658" t="str">
            <v>DESCRIPCION</v>
          </cell>
          <cell r="D658" t="str">
            <v>UND</v>
          </cell>
          <cell r="E658" t="str">
            <v>CANTIDAD</v>
          </cell>
          <cell r="F658" t="str">
            <v>VR UNITARIO</v>
          </cell>
          <cell r="G658" t="str">
            <v>VR UNITARIO</v>
          </cell>
        </row>
        <row r="659">
          <cell r="B659" t="str">
            <v>Acero PDR-60</v>
          </cell>
          <cell r="D659" t="str">
            <v>Kg</v>
          </cell>
          <cell r="E659">
            <v>5</v>
          </cell>
          <cell r="F659">
            <v>1400</v>
          </cell>
          <cell r="G659">
            <v>7000</v>
          </cell>
        </row>
        <row r="660">
          <cell r="B660" t="str">
            <v>Soldadura eléctrica 1/8"</v>
          </cell>
          <cell r="D660" t="str">
            <v>Kg</v>
          </cell>
          <cell r="E660">
            <v>0.15</v>
          </cell>
          <cell r="F660">
            <v>3696.6</v>
          </cell>
          <cell r="G660">
            <v>554.49</v>
          </cell>
        </row>
        <row r="661">
          <cell r="B661" t="str">
            <v>Pintura anticorrosiva</v>
          </cell>
          <cell r="D661" t="str">
            <v>Gn</v>
          </cell>
          <cell r="E661">
            <v>0.04</v>
          </cell>
          <cell r="F661">
            <v>30900.95</v>
          </cell>
          <cell r="G661">
            <v>1236.038</v>
          </cell>
        </row>
        <row r="662">
          <cell r="D662">
            <v>0</v>
          </cell>
          <cell r="E662" t="str">
            <v xml:space="preserve">                 TOTAL MATERIALES:</v>
          </cell>
          <cell r="G662">
            <v>8791</v>
          </cell>
        </row>
        <row r="664">
          <cell r="B664" t="str">
            <v>MANO DE OBRA</v>
          </cell>
        </row>
        <row r="665">
          <cell r="B665" t="str">
            <v>DESCRIPCION</v>
          </cell>
          <cell r="C665" t="str">
            <v>JORNAL</v>
          </cell>
          <cell r="D665" t="str">
            <v>PRESTACIONES</v>
          </cell>
          <cell r="E665" t="str">
            <v>CANTIDAD</v>
          </cell>
          <cell r="F665" t="str">
            <v>RENDIMIENTO</v>
          </cell>
          <cell r="G665" t="str">
            <v>VR PARCIAL</v>
          </cell>
        </row>
        <row r="666">
          <cell r="B666" t="str">
            <v>Ayudante</v>
          </cell>
          <cell r="C666">
            <v>15000</v>
          </cell>
          <cell r="D666">
            <v>0.7</v>
          </cell>
          <cell r="E666">
            <v>1</v>
          </cell>
          <cell r="F666">
            <v>16.760000000000002</v>
          </cell>
          <cell r="G666">
            <v>1521.4797136038185</v>
          </cell>
        </row>
        <row r="667">
          <cell r="B667" t="str">
            <v>Cerrajero</v>
          </cell>
          <cell r="C667">
            <v>34300</v>
          </cell>
          <cell r="D667">
            <v>0.7</v>
          </cell>
          <cell r="E667">
            <v>1</v>
          </cell>
          <cell r="F667">
            <v>16.760000000000002</v>
          </cell>
          <cell r="G667">
            <v>3479.1169451073984</v>
          </cell>
        </row>
        <row r="668">
          <cell r="C668">
            <v>0</v>
          </cell>
          <cell r="E668">
            <v>0</v>
          </cell>
          <cell r="G668">
            <v>0</v>
          </cell>
        </row>
        <row r="669">
          <cell r="E669" t="str">
            <v xml:space="preserve">              TOTAL MANO DE OBRA:</v>
          </cell>
          <cell r="G669">
            <v>5001</v>
          </cell>
          <cell r="H669">
            <v>5000</v>
          </cell>
        </row>
        <row r="671">
          <cell r="B671" t="str">
            <v>HERRAMIENTA Y EQUIPO</v>
          </cell>
        </row>
        <row r="672">
          <cell r="B672" t="str">
            <v>DESCRIPCION</v>
          </cell>
          <cell r="D672" t="str">
            <v>TIPO</v>
          </cell>
          <cell r="E672" t="str">
            <v>TARIFA</v>
          </cell>
          <cell r="F672" t="str">
            <v>RENDIMIENTO</v>
          </cell>
          <cell r="G672" t="str">
            <v>VR PARCIAL</v>
          </cell>
        </row>
        <row r="673">
          <cell r="B673" t="str">
            <v>Herramienta menor</v>
          </cell>
          <cell r="E673">
            <v>5001</v>
          </cell>
          <cell r="F673">
            <v>0.05</v>
          </cell>
          <cell r="G673">
            <v>250.05</v>
          </cell>
        </row>
        <row r="674">
          <cell r="B674" t="str">
            <v>Soldador eléctrico</v>
          </cell>
          <cell r="E674">
            <v>40400</v>
          </cell>
          <cell r="F674">
            <v>50</v>
          </cell>
          <cell r="G674">
            <v>808</v>
          </cell>
        </row>
        <row r="675">
          <cell r="D675">
            <v>0</v>
          </cell>
          <cell r="E675">
            <v>0</v>
          </cell>
          <cell r="F675">
            <v>0</v>
          </cell>
          <cell r="G675">
            <v>0</v>
          </cell>
        </row>
        <row r="676">
          <cell r="D676" t="str">
            <v xml:space="preserve">                      TOTAL HERRAMIENTA Y EQUIPO:</v>
          </cell>
          <cell r="G676">
            <v>1058</v>
          </cell>
        </row>
        <row r="678">
          <cell r="B678" t="str">
            <v>TRANSPORTE</v>
          </cell>
        </row>
        <row r="679">
          <cell r="B679" t="str">
            <v>MATERIAL</v>
          </cell>
          <cell r="D679" t="str">
            <v>CANTIDAD</v>
          </cell>
          <cell r="E679" t="str">
            <v>DISTANCIA</v>
          </cell>
          <cell r="F679" t="str">
            <v>M3/KM</v>
          </cell>
          <cell r="G679" t="str">
            <v>VR UNITARIO</v>
          </cell>
        </row>
        <row r="682">
          <cell r="E682" t="str">
            <v xml:space="preserve">                  TOTAL TRANSPORTE:</v>
          </cell>
          <cell r="G682">
            <v>0</v>
          </cell>
        </row>
        <row r="684">
          <cell r="E684" t="str">
            <v>TOTAL COSTO DIRECTO:</v>
          </cell>
          <cell r="G684">
            <v>14850</v>
          </cell>
        </row>
        <row r="686">
          <cell r="B686" t="str">
            <v>COSTOS INDIRECTOS</v>
          </cell>
        </row>
        <row r="687">
          <cell r="B687" t="str">
            <v>DESCRIPCION</v>
          </cell>
          <cell r="D687" t="str">
            <v>PORCENTAJE</v>
          </cell>
          <cell r="F687" t="str">
            <v>VR PARCIAL</v>
          </cell>
        </row>
        <row r="688">
          <cell r="B688" t="str">
            <v>ADMINISTRACION</v>
          </cell>
          <cell r="E688">
            <v>0.12</v>
          </cell>
          <cell r="G688">
            <v>1782</v>
          </cell>
        </row>
        <row r="689">
          <cell r="B689" t="str">
            <v>IMPREVISTOS</v>
          </cell>
          <cell r="E689">
            <v>0.08</v>
          </cell>
          <cell r="G689">
            <v>1188</v>
          </cell>
        </row>
        <row r="690">
          <cell r="B690" t="str">
            <v>UTILIDAD</v>
          </cell>
          <cell r="E690">
            <v>0.05</v>
          </cell>
          <cell r="G690">
            <v>742.5</v>
          </cell>
        </row>
        <row r="691">
          <cell r="F691" t="str">
            <v>TOTAL COSTO INDIRECTO:</v>
          </cell>
          <cell r="G691">
            <v>3713</v>
          </cell>
        </row>
        <row r="694">
          <cell r="B694" t="str">
            <v>PROPONENTE</v>
          </cell>
          <cell r="F694" t="str">
            <v>ANALISIS DE PRECIO UNITARIO:</v>
          </cell>
          <cell r="G694">
            <v>18563</v>
          </cell>
        </row>
        <row r="697">
          <cell r="B697" t="str">
            <v>REPUBLICA DE COLOMBIA</v>
          </cell>
        </row>
        <row r="698">
          <cell r="B698" t="str">
            <v>GOBERNACION DEL PUTUMAYO</v>
          </cell>
        </row>
        <row r="699">
          <cell r="B699" t="str">
            <v>SECRETARIA DE INFRAESTRUCTURA DEPARTAMENTAL</v>
          </cell>
        </row>
        <row r="701">
          <cell r="B701" t="str">
            <v>OBJETO:</v>
          </cell>
          <cell r="C701" t="str">
            <v>CONSTRUCCION DE LA PLAZA DE MERCADO DE GANADO EN EL MUNICIPIO DE SIBUNDOY, DEPARTAMENTO DEL PUTUMAYO</v>
          </cell>
        </row>
        <row r="702">
          <cell r="F702" t="str">
            <v>FECHA:</v>
          </cell>
          <cell r="G702" t="str">
            <v>NOVIEMBRE 20 / 2003</v>
          </cell>
        </row>
        <row r="703">
          <cell r="A703" t="str">
            <v>5,4</v>
          </cell>
          <cell r="B703" t="str">
            <v>ITE M:</v>
          </cell>
          <cell r="C703" t="str">
            <v>CERCHA METALICA</v>
          </cell>
          <cell r="F703" t="str">
            <v>UNIDAD:</v>
          </cell>
          <cell r="G703" t="str">
            <v>ML</v>
          </cell>
          <cell r="H703">
            <v>29197</v>
          </cell>
        </row>
        <row r="704">
          <cell r="H704">
            <v>45.6</v>
          </cell>
        </row>
        <row r="705">
          <cell r="B705" t="str">
            <v>MATERIALES</v>
          </cell>
        </row>
        <row r="706">
          <cell r="B706" t="str">
            <v>DESCRIPCION</v>
          </cell>
          <cell r="D706" t="str">
            <v>UND</v>
          </cell>
          <cell r="E706" t="str">
            <v>CANTIDAD</v>
          </cell>
          <cell r="F706" t="str">
            <v>VR UNITARIO</v>
          </cell>
          <cell r="G706" t="str">
            <v>VR UNITARIO</v>
          </cell>
        </row>
        <row r="707">
          <cell r="B707" t="str">
            <v>Acero PDR-60</v>
          </cell>
          <cell r="D707" t="str">
            <v>Kg</v>
          </cell>
          <cell r="E707">
            <v>12</v>
          </cell>
          <cell r="F707">
            <v>1400</v>
          </cell>
          <cell r="G707">
            <v>16800</v>
          </cell>
        </row>
        <row r="708">
          <cell r="B708" t="str">
            <v>Soldadura eléctrica 1/8"</v>
          </cell>
          <cell r="D708" t="str">
            <v>Kg</v>
          </cell>
          <cell r="E708">
            <v>0.5</v>
          </cell>
          <cell r="F708">
            <v>3696.6</v>
          </cell>
          <cell r="G708">
            <v>1848.3</v>
          </cell>
        </row>
        <row r="709">
          <cell r="B709" t="str">
            <v>Pintura anticorrosiva</v>
          </cell>
          <cell r="D709" t="str">
            <v>Gn</v>
          </cell>
          <cell r="E709">
            <v>0.06</v>
          </cell>
          <cell r="F709">
            <v>30900.95</v>
          </cell>
          <cell r="G709">
            <v>1854.057</v>
          </cell>
        </row>
        <row r="710">
          <cell r="D710">
            <v>0</v>
          </cell>
          <cell r="E710" t="str">
            <v xml:space="preserve">                 TOTAL MATERIALES:</v>
          </cell>
          <cell r="G710">
            <v>20502</v>
          </cell>
        </row>
        <row r="712">
          <cell r="B712" t="str">
            <v>MANO DE OBRA</v>
          </cell>
        </row>
        <row r="713">
          <cell r="B713" t="str">
            <v>DESCRIPCION</v>
          </cell>
          <cell r="C713" t="str">
            <v>JORNAL</v>
          </cell>
          <cell r="D713" t="str">
            <v>PRESTACIONES</v>
          </cell>
          <cell r="E713" t="str">
            <v>CANTIDAD</v>
          </cell>
          <cell r="F713" t="str">
            <v>RENDIMIENTO</v>
          </cell>
          <cell r="G713" t="str">
            <v>VR PARCIAL</v>
          </cell>
        </row>
        <row r="714">
          <cell r="B714" t="str">
            <v>Ayudante</v>
          </cell>
          <cell r="C714">
            <v>15000</v>
          </cell>
          <cell r="D714">
            <v>0.7</v>
          </cell>
          <cell r="E714">
            <v>2</v>
          </cell>
          <cell r="F714">
            <v>15.62</v>
          </cell>
          <cell r="G714">
            <v>3265.0448143405893</v>
          </cell>
        </row>
        <row r="715">
          <cell r="B715" t="str">
            <v>Cerrajero</v>
          </cell>
          <cell r="C715">
            <v>34300</v>
          </cell>
          <cell r="D715">
            <v>0.7</v>
          </cell>
          <cell r="E715">
            <v>1</v>
          </cell>
          <cell r="F715">
            <v>15.62</v>
          </cell>
          <cell r="G715">
            <v>3733.0345710627403</v>
          </cell>
        </row>
        <row r="716">
          <cell r="C716">
            <v>0</v>
          </cell>
          <cell r="E716">
            <v>0</v>
          </cell>
          <cell r="G716">
            <v>0</v>
          </cell>
        </row>
        <row r="717">
          <cell r="E717" t="str">
            <v xml:space="preserve">              TOTAL MANO DE OBRA:</v>
          </cell>
          <cell r="G717">
            <v>6998</v>
          </cell>
          <cell r="H717">
            <v>7000</v>
          </cell>
        </row>
        <row r="719">
          <cell r="B719" t="str">
            <v>HERRAMIENTA Y EQUIPO</v>
          </cell>
        </row>
        <row r="720">
          <cell r="B720" t="str">
            <v>DESCRIPCION</v>
          </cell>
          <cell r="D720" t="str">
            <v>TIPO</v>
          </cell>
          <cell r="E720" t="str">
            <v>TARIFA</v>
          </cell>
          <cell r="F720" t="str">
            <v>RENDIMIENTO</v>
          </cell>
          <cell r="G720" t="str">
            <v>VR PARCIAL</v>
          </cell>
        </row>
        <row r="721">
          <cell r="B721" t="str">
            <v>Herramienta menor</v>
          </cell>
          <cell r="E721">
            <v>6998</v>
          </cell>
          <cell r="F721">
            <v>0.05</v>
          </cell>
          <cell r="G721">
            <v>349.90000000000003</v>
          </cell>
        </row>
        <row r="722">
          <cell r="B722" t="str">
            <v>Soldador eléctrico</v>
          </cell>
          <cell r="E722">
            <v>40400</v>
          </cell>
          <cell r="F722">
            <v>30</v>
          </cell>
          <cell r="G722">
            <v>1346.6666666666667</v>
          </cell>
        </row>
        <row r="723">
          <cell r="D723">
            <v>0</v>
          </cell>
          <cell r="E723">
            <v>0</v>
          </cell>
          <cell r="F723">
            <v>0</v>
          </cell>
          <cell r="G723">
            <v>0</v>
          </cell>
        </row>
        <row r="724">
          <cell r="D724" t="str">
            <v xml:space="preserve">                      TOTAL HERRAMIENTA Y EQUIPO:</v>
          </cell>
          <cell r="G724">
            <v>1697</v>
          </cell>
        </row>
        <row r="726">
          <cell r="B726" t="str">
            <v>TRANSPORTE</v>
          </cell>
        </row>
        <row r="727">
          <cell r="B727" t="str">
            <v>MATERIAL</v>
          </cell>
          <cell r="D727" t="str">
            <v>CANTIDAD</v>
          </cell>
          <cell r="E727" t="str">
            <v>DISTANCIA</v>
          </cell>
          <cell r="F727" t="str">
            <v>M3/KM</v>
          </cell>
          <cell r="G727" t="str">
            <v>VR UNITARIO</v>
          </cell>
        </row>
        <row r="730">
          <cell r="E730" t="str">
            <v xml:space="preserve">                  TOTAL TRANSPORTE:</v>
          </cell>
          <cell r="G730">
            <v>0</v>
          </cell>
        </row>
        <row r="732">
          <cell r="E732" t="str">
            <v>TOTAL COSTO DIRECTO:</v>
          </cell>
          <cell r="G732">
            <v>29197</v>
          </cell>
        </row>
        <row r="734">
          <cell r="B734" t="str">
            <v>COSTOS INDIRECTOS</v>
          </cell>
        </row>
        <row r="735">
          <cell r="B735" t="str">
            <v>DESCRIPCION</v>
          </cell>
          <cell r="D735" t="str">
            <v>PORCENTAJE</v>
          </cell>
          <cell r="F735" t="str">
            <v>VR PARCIAL</v>
          </cell>
        </row>
        <row r="736">
          <cell r="B736" t="str">
            <v>ADMINISTRACION</v>
          </cell>
          <cell r="E736">
            <v>0.12</v>
          </cell>
          <cell r="G736">
            <v>3503.64</v>
          </cell>
        </row>
        <row r="737">
          <cell r="B737" t="str">
            <v>IMPREVISTOS</v>
          </cell>
          <cell r="E737">
            <v>0.08</v>
          </cell>
          <cell r="G737">
            <v>2335.7600000000002</v>
          </cell>
        </row>
        <row r="738">
          <cell r="B738" t="str">
            <v>UTILIDAD</v>
          </cell>
          <cell r="E738">
            <v>0.05</v>
          </cell>
          <cell r="G738">
            <v>1459.8500000000001</v>
          </cell>
        </row>
        <row r="739">
          <cell r="F739" t="str">
            <v>TOTAL COSTO INDIRECTO:</v>
          </cell>
          <cell r="G739">
            <v>7299</v>
          </cell>
        </row>
        <row r="742">
          <cell r="B742" t="str">
            <v>PROPONENTE</v>
          </cell>
          <cell r="F742" t="str">
            <v>ANALISIS DE PRECIO UNITARIO:</v>
          </cell>
          <cell r="G742">
            <v>36496</v>
          </cell>
        </row>
        <row r="745">
          <cell r="B745" t="str">
            <v>REPUBLICA DE COLOMBIA</v>
          </cell>
        </row>
        <row r="746">
          <cell r="B746" t="str">
            <v>GOBERNACION DEL PUTUMAYO</v>
          </cell>
        </row>
        <row r="747">
          <cell r="B747" t="str">
            <v>SECRETARIA DE INFRAESTRUCTURA DEPARTAMENTAL</v>
          </cell>
        </row>
        <row r="749">
          <cell r="B749" t="str">
            <v>OBJETO:</v>
          </cell>
          <cell r="C749" t="str">
            <v>CONSTRUCCION DE LA PLAZA DE MERCADO DE GANADO EN EL MUNICIPIO DE SIBUNDOY, DEPARTAMENTO DEL PUTUMAYO</v>
          </cell>
        </row>
        <row r="750">
          <cell r="F750" t="str">
            <v>FECHA:</v>
          </cell>
          <cell r="G750" t="str">
            <v>NOVIEMBRE 20 / 2003</v>
          </cell>
        </row>
        <row r="751">
          <cell r="A751" t="str">
            <v>6,1</v>
          </cell>
          <cell r="B751" t="str">
            <v>ITE M:</v>
          </cell>
          <cell r="C751" t="str">
            <v>PUERTA CON PICAPORTE 2*0,8 m</v>
          </cell>
          <cell r="F751" t="str">
            <v>UNIDAD:</v>
          </cell>
          <cell r="G751" t="str">
            <v>UND</v>
          </cell>
          <cell r="H751">
            <v>69438</v>
          </cell>
        </row>
        <row r="752">
          <cell r="H752">
            <v>10</v>
          </cell>
        </row>
        <row r="753">
          <cell r="B753" t="str">
            <v>MATERIALES</v>
          </cell>
        </row>
        <row r="754">
          <cell r="B754" t="str">
            <v>DESCRIPCION</v>
          </cell>
          <cell r="D754" t="str">
            <v>UND</v>
          </cell>
          <cell r="E754" t="str">
            <v>CANTIDAD</v>
          </cell>
          <cell r="F754" t="str">
            <v>VR UNITARIO</v>
          </cell>
          <cell r="G754" t="str">
            <v>VR UNITARIO</v>
          </cell>
        </row>
        <row r="755">
          <cell r="B755" t="str">
            <v>Puerta metálica con picaporte</v>
          </cell>
          <cell r="D755" t="str">
            <v>Un</v>
          </cell>
          <cell r="E755">
            <v>1</v>
          </cell>
          <cell r="F755">
            <v>55045</v>
          </cell>
          <cell r="G755">
            <v>55045</v>
          </cell>
        </row>
        <row r="756">
          <cell r="D756">
            <v>0</v>
          </cell>
          <cell r="E756">
            <v>0</v>
          </cell>
          <cell r="F756">
            <v>0</v>
          </cell>
          <cell r="G756">
            <v>0</v>
          </cell>
        </row>
        <row r="757">
          <cell r="D757">
            <v>0</v>
          </cell>
          <cell r="E757">
            <v>0</v>
          </cell>
          <cell r="F757">
            <v>0</v>
          </cell>
          <cell r="G757">
            <v>0</v>
          </cell>
        </row>
        <row r="758">
          <cell r="D758">
            <v>0</v>
          </cell>
          <cell r="E758" t="str">
            <v xml:space="preserve">                   TOTAL MATERIALES:</v>
          </cell>
          <cell r="G758">
            <v>55045</v>
          </cell>
        </row>
        <row r="760">
          <cell r="B760" t="str">
            <v>MANO DE OBRA</v>
          </cell>
        </row>
        <row r="761">
          <cell r="B761" t="str">
            <v>DESCRIPCION</v>
          </cell>
          <cell r="C761" t="str">
            <v>JORNAL</v>
          </cell>
          <cell r="D761" t="str">
            <v>PRESTACIONES</v>
          </cell>
          <cell r="E761" t="str">
            <v>CANTIDAD</v>
          </cell>
          <cell r="F761" t="str">
            <v>RENDIMIENTO</v>
          </cell>
          <cell r="G761" t="str">
            <v>VR PARCIAL</v>
          </cell>
        </row>
        <row r="762">
          <cell r="B762" t="str">
            <v>Ayudante</v>
          </cell>
          <cell r="C762">
            <v>15000</v>
          </cell>
          <cell r="D762">
            <v>0.7</v>
          </cell>
          <cell r="E762">
            <v>1</v>
          </cell>
          <cell r="F762">
            <v>5.0199999999999996</v>
          </cell>
          <cell r="G762">
            <v>5079.6812749003984</v>
          </cell>
        </row>
        <row r="763">
          <cell r="B763" t="str">
            <v xml:space="preserve">Oficial </v>
          </cell>
          <cell r="C763">
            <v>25480.000000000004</v>
          </cell>
          <cell r="D763">
            <v>0.7</v>
          </cell>
          <cell r="E763">
            <v>1</v>
          </cell>
          <cell r="F763">
            <v>5.0199999999999996</v>
          </cell>
          <cell r="G763">
            <v>8628.6852589641439</v>
          </cell>
        </row>
        <row r="764">
          <cell r="C764">
            <v>0</v>
          </cell>
          <cell r="E764">
            <v>0</v>
          </cell>
          <cell r="G764">
            <v>0</v>
          </cell>
        </row>
        <row r="765">
          <cell r="E765" t="str">
            <v xml:space="preserve">              TOTAL MANO DE OBRA:</v>
          </cell>
          <cell r="G765">
            <v>13708</v>
          </cell>
          <cell r="H765">
            <v>13700</v>
          </cell>
        </row>
        <row r="767">
          <cell r="B767" t="str">
            <v>HERRAMIENTA Y EQUIPO</v>
          </cell>
        </row>
        <row r="768">
          <cell r="B768" t="str">
            <v>DESCRIPCION</v>
          </cell>
          <cell r="D768" t="str">
            <v>TIPO</v>
          </cell>
          <cell r="E768" t="str">
            <v>TARIFA</v>
          </cell>
          <cell r="F768" t="str">
            <v>RENDIMIENTO</v>
          </cell>
          <cell r="G768" t="str">
            <v>VR PARCIAL</v>
          </cell>
        </row>
        <row r="769">
          <cell r="B769" t="str">
            <v>Herramienta menor</v>
          </cell>
          <cell r="E769">
            <v>13708</v>
          </cell>
          <cell r="F769">
            <v>0.05</v>
          </cell>
          <cell r="G769">
            <v>685.40000000000009</v>
          </cell>
        </row>
        <row r="770">
          <cell r="D770">
            <v>0</v>
          </cell>
          <cell r="E770">
            <v>0</v>
          </cell>
          <cell r="G770">
            <v>0</v>
          </cell>
        </row>
        <row r="771">
          <cell r="D771">
            <v>0</v>
          </cell>
          <cell r="E771">
            <v>0</v>
          </cell>
          <cell r="F771">
            <v>0</v>
          </cell>
          <cell r="G771">
            <v>0</v>
          </cell>
        </row>
        <row r="772">
          <cell r="D772" t="str">
            <v xml:space="preserve">                      TOTAL HERRAMIENTA Y EQUIPO:</v>
          </cell>
          <cell r="G772">
            <v>685</v>
          </cell>
        </row>
        <row r="774">
          <cell r="B774" t="str">
            <v>TRANSPORTE</v>
          </cell>
        </row>
        <row r="775">
          <cell r="B775" t="str">
            <v>MATERIAL</v>
          </cell>
          <cell r="D775" t="str">
            <v>CANTIDAD</v>
          </cell>
          <cell r="E775" t="str">
            <v>DISTANCIA</v>
          </cell>
          <cell r="F775" t="str">
            <v>M3/KM</v>
          </cell>
          <cell r="G775" t="str">
            <v>VR UNITARIO</v>
          </cell>
        </row>
        <row r="778">
          <cell r="E778" t="str">
            <v xml:space="preserve">                  TOTAL TRANSPORTE:</v>
          </cell>
          <cell r="G778">
            <v>0</v>
          </cell>
        </row>
        <row r="780">
          <cell r="E780" t="str">
            <v>TOTAL COSTO DIRECTO:</v>
          </cell>
          <cell r="G780">
            <v>69438</v>
          </cell>
        </row>
        <row r="782">
          <cell r="B782" t="str">
            <v>COSTOS INDIRECTOS</v>
          </cell>
        </row>
        <row r="783">
          <cell r="B783" t="str">
            <v>DESCRIPCION</v>
          </cell>
          <cell r="D783" t="str">
            <v>PORCENTAJE</v>
          </cell>
          <cell r="F783" t="str">
            <v>VR PARCIAL</v>
          </cell>
        </row>
        <row r="784">
          <cell r="B784" t="str">
            <v>ADMINISTRACION</v>
          </cell>
          <cell r="E784">
            <v>0.12</v>
          </cell>
          <cell r="G784">
            <v>8332.56</v>
          </cell>
        </row>
        <row r="785">
          <cell r="B785" t="str">
            <v>IMPREVISTOS</v>
          </cell>
          <cell r="E785">
            <v>0.08</v>
          </cell>
          <cell r="G785">
            <v>5555.04</v>
          </cell>
        </row>
        <row r="786">
          <cell r="B786" t="str">
            <v>UTILIDAD</v>
          </cell>
          <cell r="E786">
            <v>0.05</v>
          </cell>
          <cell r="G786">
            <v>3471.9</v>
          </cell>
        </row>
        <row r="787">
          <cell r="F787" t="str">
            <v>TOTAL COSTO INDIRECTO:</v>
          </cell>
          <cell r="G787">
            <v>17360</v>
          </cell>
        </row>
        <row r="790">
          <cell r="B790" t="str">
            <v>PROPONENTE</v>
          </cell>
          <cell r="F790" t="str">
            <v>ANALISIS DE PRECIO UNITARIO:</v>
          </cell>
          <cell r="G790">
            <v>86798</v>
          </cell>
        </row>
        <row r="793">
          <cell r="B793" t="str">
            <v>REPUBLICA DE COLOMBIA</v>
          </cell>
        </row>
        <row r="794">
          <cell r="B794" t="str">
            <v>GOBERNACION DEL PUTUMAYO</v>
          </cell>
        </row>
        <row r="795">
          <cell r="B795" t="str">
            <v>SECRETARIA DE INFRAESTRUCTURA DEPARTAMENTAL</v>
          </cell>
        </row>
        <row r="797">
          <cell r="B797" t="str">
            <v>OBJETO:</v>
          </cell>
          <cell r="C797" t="str">
            <v>CONSTRUCCION DE LA PLAZA DE MERCADO DE GANADO EN EL MUNICIPIO DE SIBUNDOY, DEPARTAMENTO DEL PUTUMAYO</v>
          </cell>
        </row>
        <row r="798">
          <cell r="F798" t="str">
            <v>FECHA:</v>
          </cell>
          <cell r="G798" t="str">
            <v>NOVIEMBRE 20 / 2003</v>
          </cell>
        </row>
        <row r="799">
          <cell r="A799" t="str">
            <v>7,1</v>
          </cell>
          <cell r="B799" t="str">
            <v>ITE M:</v>
          </cell>
          <cell r="C799" t="str">
            <v>CAJA DE INSPECCION 0,8*0,8 m</v>
          </cell>
          <cell r="F799" t="str">
            <v>UNIDAD:</v>
          </cell>
          <cell r="G799" t="str">
            <v>UND</v>
          </cell>
          <cell r="H799">
            <v>128943</v>
          </cell>
        </row>
        <row r="800">
          <cell r="H800">
            <v>1</v>
          </cell>
        </row>
        <row r="801">
          <cell r="B801" t="str">
            <v>MATERIALES</v>
          </cell>
        </row>
        <row r="802">
          <cell r="B802" t="str">
            <v>DESCRIPCION</v>
          </cell>
          <cell r="D802" t="str">
            <v>UND</v>
          </cell>
          <cell r="E802" t="str">
            <v>CANTIDAD</v>
          </cell>
          <cell r="F802" t="str">
            <v>VR UNITARIO</v>
          </cell>
          <cell r="G802" t="str">
            <v>VR UNITARIO</v>
          </cell>
        </row>
        <row r="803">
          <cell r="B803" t="str">
            <v>Agua</v>
          </cell>
          <cell r="D803" t="str">
            <v>Lt</v>
          </cell>
          <cell r="E803">
            <v>74</v>
          </cell>
          <cell r="F803">
            <v>10.4</v>
          </cell>
          <cell r="G803">
            <v>769.6</v>
          </cell>
        </row>
        <row r="804">
          <cell r="B804" t="str">
            <v>Cemento gris</v>
          </cell>
          <cell r="D804" t="str">
            <v>Kg</v>
          </cell>
          <cell r="E804">
            <v>135.19999999999999</v>
          </cell>
          <cell r="F804">
            <v>440</v>
          </cell>
          <cell r="G804">
            <v>59487.999999999993</v>
          </cell>
        </row>
        <row r="805">
          <cell r="B805" t="str">
            <v>Arena de río</v>
          </cell>
          <cell r="D805" t="str">
            <v>M3</v>
          </cell>
          <cell r="E805">
            <v>0.39</v>
          </cell>
          <cell r="F805">
            <v>6240</v>
          </cell>
          <cell r="G805">
            <v>2433.6</v>
          </cell>
        </row>
        <row r="806">
          <cell r="B806" t="str">
            <v>Triturado</v>
          </cell>
          <cell r="D806" t="str">
            <v>M3</v>
          </cell>
          <cell r="E806">
            <v>0.22</v>
          </cell>
          <cell r="F806">
            <v>35000</v>
          </cell>
          <cell r="G806">
            <v>7700</v>
          </cell>
        </row>
        <row r="807">
          <cell r="B807" t="str">
            <v>Recebo</v>
          </cell>
          <cell r="D807" t="str">
            <v>M3</v>
          </cell>
          <cell r="E807">
            <v>0.15</v>
          </cell>
          <cell r="F807">
            <v>6060</v>
          </cell>
          <cell r="G807">
            <v>909</v>
          </cell>
        </row>
        <row r="808">
          <cell r="B808" t="str">
            <v>Ladrillo común</v>
          </cell>
          <cell r="D808" t="str">
            <v>Un</v>
          </cell>
          <cell r="E808">
            <v>142</v>
          </cell>
          <cell r="F808">
            <v>156.54999999999998</v>
          </cell>
          <cell r="G808">
            <v>22230.1</v>
          </cell>
        </row>
        <row r="809">
          <cell r="B809" t="str">
            <v>Alambre negro</v>
          </cell>
          <cell r="D809" t="str">
            <v>Kg</v>
          </cell>
          <cell r="E809">
            <v>0.13</v>
          </cell>
          <cell r="F809">
            <v>1800</v>
          </cell>
          <cell r="G809">
            <v>234</v>
          </cell>
        </row>
        <row r="810">
          <cell r="B810" t="str">
            <v>Acero PDR-60</v>
          </cell>
          <cell r="D810" t="str">
            <v>Kg</v>
          </cell>
          <cell r="E810">
            <v>6.36</v>
          </cell>
          <cell r="F810">
            <v>1400</v>
          </cell>
          <cell r="G810">
            <v>8904</v>
          </cell>
        </row>
        <row r="811">
          <cell r="D811">
            <v>0</v>
          </cell>
          <cell r="E811" t="str">
            <v xml:space="preserve">                 TOTAL MATERIALES:</v>
          </cell>
          <cell r="G811">
            <v>102668</v>
          </cell>
        </row>
        <row r="813">
          <cell r="B813" t="str">
            <v>MANO DE OBRA</v>
          </cell>
        </row>
        <row r="814">
          <cell r="B814" t="str">
            <v>DESCRIPCION</v>
          </cell>
          <cell r="C814" t="str">
            <v>JORNAL</v>
          </cell>
          <cell r="D814" t="str">
            <v>PRESTACIONES</v>
          </cell>
          <cell r="E814" t="str">
            <v>CANTIDAD</v>
          </cell>
          <cell r="F814" t="str">
            <v>RENDIMIENTO</v>
          </cell>
          <cell r="G814" t="str">
            <v>VR PARCIAL</v>
          </cell>
        </row>
        <row r="815">
          <cell r="B815" t="str">
            <v>Ayudante</v>
          </cell>
          <cell r="C815">
            <v>15000</v>
          </cell>
          <cell r="D815">
            <v>0.7</v>
          </cell>
          <cell r="E815">
            <v>1</v>
          </cell>
          <cell r="F815">
            <v>2.75</v>
          </cell>
          <cell r="G815">
            <v>9272.7272727272721</v>
          </cell>
        </row>
        <row r="816">
          <cell r="B816" t="str">
            <v xml:space="preserve">Oficial </v>
          </cell>
          <cell r="C816">
            <v>25480.000000000004</v>
          </cell>
          <cell r="D816">
            <v>0.7</v>
          </cell>
          <cell r="E816">
            <v>1</v>
          </cell>
          <cell r="F816">
            <v>2.75</v>
          </cell>
          <cell r="G816">
            <v>15751.272727272728</v>
          </cell>
        </row>
        <row r="817">
          <cell r="C817">
            <v>0</v>
          </cell>
          <cell r="E817">
            <v>0</v>
          </cell>
          <cell r="G817">
            <v>0</v>
          </cell>
        </row>
        <row r="818">
          <cell r="E818" t="str">
            <v xml:space="preserve">              TOTAL MANO DE OBRA:</v>
          </cell>
          <cell r="G818">
            <v>25024</v>
          </cell>
          <cell r="H818">
            <v>25000</v>
          </cell>
        </row>
        <row r="820">
          <cell r="B820" t="str">
            <v>HERRAMIENTA Y EQUIPO</v>
          </cell>
        </row>
        <row r="821">
          <cell r="B821" t="str">
            <v>DESCRIPCION</v>
          </cell>
          <cell r="D821" t="str">
            <v>TIPO</v>
          </cell>
          <cell r="E821" t="str">
            <v>TARIFA</v>
          </cell>
          <cell r="F821" t="str">
            <v>RENDIMIENTO</v>
          </cell>
          <cell r="G821" t="str">
            <v>VR PARCIAL</v>
          </cell>
        </row>
        <row r="822">
          <cell r="B822" t="str">
            <v>Herramienta menor</v>
          </cell>
          <cell r="E822">
            <v>25024</v>
          </cell>
          <cell r="F822">
            <v>0.05</v>
          </cell>
          <cell r="G822">
            <v>1251.2</v>
          </cell>
        </row>
        <row r="823">
          <cell r="D823">
            <v>0</v>
          </cell>
          <cell r="E823">
            <v>0</v>
          </cell>
          <cell r="G823">
            <v>0</v>
          </cell>
        </row>
        <row r="824">
          <cell r="D824">
            <v>0</v>
          </cell>
          <cell r="E824">
            <v>0</v>
          </cell>
          <cell r="F824">
            <v>0</v>
          </cell>
          <cell r="G824">
            <v>0</v>
          </cell>
        </row>
        <row r="825">
          <cell r="D825" t="str">
            <v xml:space="preserve">                      TOTAL HERRAMIENTA Y EQUIPO:</v>
          </cell>
          <cell r="G825">
            <v>1251</v>
          </cell>
        </row>
        <row r="827">
          <cell r="B827" t="str">
            <v>TRANSPORTE</v>
          </cell>
        </row>
        <row r="828">
          <cell r="B828" t="str">
            <v>MATERIAL</v>
          </cell>
          <cell r="D828" t="str">
            <v>CANTIDAD</v>
          </cell>
          <cell r="E828" t="str">
            <v>DISTANCIA</v>
          </cell>
          <cell r="F828" t="str">
            <v>M3/KM</v>
          </cell>
          <cell r="G828" t="str">
            <v>VR UNITARIO</v>
          </cell>
        </row>
        <row r="831">
          <cell r="E831" t="str">
            <v xml:space="preserve">                  TOTAL TRANSPORTE:</v>
          </cell>
          <cell r="G831">
            <v>0</v>
          </cell>
        </row>
        <row r="833">
          <cell r="E833" t="str">
            <v>TOTAL COSTO DIRECTO:</v>
          </cell>
          <cell r="G833">
            <v>128943</v>
          </cell>
        </row>
        <row r="835">
          <cell r="B835" t="str">
            <v>COSTOS INDIRECTOS</v>
          </cell>
        </row>
        <row r="836">
          <cell r="B836" t="str">
            <v>DESCRIPCION</v>
          </cell>
          <cell r="D836" t="str">
            <v>PORCENTAJE</v>
          </cell>
          <cell r="F836" t="str">
            <v>VR PARCIAL</v>
          </cell>
        </row>
        <row r="837">
          <cell r="B837" t="str">
            <v>ADMINISTRACION</v>
          </cell>
          <cell r="E837">
            <v>0.12</v>
          </cell>
          <cell r="G837">
            <v>15473.16</v>
          </cell>
        </row>
        <row r="838">
          <cell r="B838" t="str">
            <v>IMPREVISTOS</v>
          </cell>
          <cell r="E838">
            <v>0.08</v>
          </cell>
          <cell r="G838">
            <v>10315.44</v>
          </cell>
        </row>
        <row r="839">
          <cell r="B839" t="str">
            <v>UTILIDAD</v>
          </cell>
          <cell r="E839">
            <v>0.05</v>
          </cell>
          <cell r="G839">
            <v>6447.1500000000005</v>
          </cell>
        </row>
        <row r="840">
          <cell r="F840" t="str">
            <v>TOTAL COSTO INDIRECTO:</v>
          </cell>
          <cell r="G840">
            <v>32236</v>
          </cell>
        </row>
        <row r="843">
          <cell r="B843" t="str">
            <v>PROPONENTE</v>
          </cell>
          <cell r="F843" t="str">
            <v>ANALISIS DE PRECIO UNITARIO:</v>
          </cell>
          <cell r="G843">
            <v>161179</v>
          </cell>
        </row>
        <row r="846">
          <cell r="B846" t="str">
            <v>REPUBLICA DE COLOMBIA</v>
          </cell>
        </row>
        <row r="847">
          <cell r="B847" t="str">
            <v>GOBERNACION DEL PUTUMAYO</v>
          </cell>
        </row>
        <row r="848">
          <cell r="B848" t="str">
            <v>SECRETARIA DE INFRAESTRUCTURA DEPARTAMENTAL</v>
          </cell>
        </row>
        <row r="850">
          <cell r="B850" t="str">
            <v>OBJETO:</v>
          </cell>
          <cell r="C850" t="str">
            <v>CONSTRUCCION DE LA PLAZA DE MERCADO DE GANADO EN EL MUNICIPIO DE SIBUNDOY, DEPARTAMENTO DEL PUTUMAYO</v>
          </cell>
        </row>
        <row r="851">
          <cell r="F851" t="str">
            <v>FECHA:</v>
          </cell>
          <cell r="G851" t="str">
            <v>NOVIEMBRE 20 / 2003</v>
          </cell>
        </row>
        <row r="852">
          <cell r="A852" t="str">
            <v>7,2</v>
          </cell>
          <cell r="B852" t="str">
            <v>ITE M:</v>
          </cell>
          <cell r="C852" t="str">
            <v>INSTALACION TUBERIA 3" SAN</v>
          </cell>
          <cell r="F852" t="str">
            <v>UNIDAD:</v>
          </cell>
          <cell r="G852" t="str">
            <v>ML</v>
          </cell>
          <cell r="H852">
            <v>15034</v>
          </cell>
        </row>
        <row r="853">
          <cell r="H853">
            <v>36.5</v>
          </cell>
        </row>
        <row r="854">
          <cell r="B854" t="str">
            <v>MATERIALES</v>
          </cell>
        </row>
        <row r="855">
          <cell r="B855" t="str">
            <v>DESCRIPCION</v>
          </cell>
          <cell r="D855" t="str">
            <v>UND</v>
          </cell>
          <cell r="E855" t="str">
            <v>CANTIDAD</v>
          </cell>
          <cell r="F855" t="str">
            <v>VR UNITARIO</v>
          </cell>
          <cell r="G855" t="str">
            <v>VR UNITARIO</v>
          </cell>
        </row>
        <row r="856">
          <cell r="B856" t="str">
            <v>Tuberia PVC sanitaria 3"</v>
          </cell>
          <cell r="D856" t="str">
            <v>ML</v>
          </cell>
          <cell r="E856">
            <v>1</v>
          </cell>
          <cell r="F856">
            <v>11968</v>
          </cell>
          <cell r="G856">
            <v>11968</v>
          </cell>
        </row>
        <row r="857">
          <cell r="B857" t="str">
            <v>Union PVC sanitaria 3"</v>
          </cell>
          <cell r="D857" t="str">
            <v>Un</v>
          </cell>
          <cell r="E857">
            <v>0.17</v>
          </cell>
          <cell r="F857">
            <v>2595.6999999999998</v>
          </cell>
          <cell r="G857">
            <v>441.26900000000001</v>
          </cell>
        </row>
        <row r="858">
          <cell r="D858">
            <v>0</v>
          </cell>
          <cell r="E858">
            <v>0</v>
          </cell>
          <cell r="F858">
            <v>0</v>
          </cell>
          <cell r="G858">
            <v>0</v>
          </cell>
        </row>
        <row r="859">
          <cell r="D859">
            <v>0</v>
          </cell>
          <cell r="E859" t="str">
            <v xml:space="preserve">                   TOTAL MATERIALES:</v>
          </cell>
          <cell r="G859">
            <v>12409</v>
          </cell>
        </row>
        <row r="861">
          <cell r="B861" t="str">
            <v>MANO DE OBRA</v>
          </cell>
        </row>
        <row r="862">
          <cell r="B862" t="str">
            <v>DESCRIPCION</v>
          </cell>
          <cell r="C862" t="str">
            <v>JORNAL</v>
          </cell>
          <cell r="D862" t="str">
            <v>PRESTACIONES</v>
          </cell>
          <cell r="E862" t="str">
            <v>CANTIDAD</v>
          </cell>
          <cell r="F862" t="str">
            <v>RENDIMIENTO</v>
          </cell>
          <cell r="G862" t="str">
            <v>VR PARCIAL</v>
          </cell>
        </row>
        <row r="863">
          <cell r="B863" t="str">
            <v>Ayudante</v>
          </cell>
          <cell r="C863">
            <v>15000</v>
          </cell>
          <cell r="D863">
            <v>0.7</v>
          </cell>
          <cell r="E863">
            <v>1</v>
          </cell>
          <cell r="F863">
            <v>27.53</v>
          </cell>
          <cell r="G863">
            <v>926.26225935343257</v>
          </cell>
        </row>
        <row r="864">
          <cell r="B864" t="str">
            <v xml:space="preserve">Oficial </v>
          </cell>
          <cell r="C864">
            <v>25480.000000000004</v>
          </cell>
          <cell r="D864">
            <v>0.7</v>
          </cell>
          <cell r="E864">
            <v>1</v>
          </cell>
          <cell r="F864">
            <v>27.53</v>
          </cell>
          <cell r="G864">
            <v>1573.4108245550308</v>
          </cell>
        </row>
        <row r="865">
          <cell r="C865">
            <v>0</v>
          </cell>
          <cell r="E865">
            <v>0</v>
          </cell>
          <cell r="G865">
            <v>0</v>
          </cell>
        </row>
        <row r="866">
          <cell r="E866" t="str">
            <v xml:space="preserve">              TOTAL MANO DE OBRA:</v>
          </cell>
          <cell r="G866">
            <v>2500</v>
          </cell>
          <cell r="H866">
            <v>2500</v>
          </cell>
        </row>
        <row r="868">
          <cell r="B868" t="str">
            <v>HERRAMIENTA Y EQUIPO</v>
          </cell>
        </row>
        <row r="869">
          <cell r="B869" t="str">
            <v>DESCRIPCION</v>
          </cell>
          <cell r="D869" t="str">
            <v>TIPO</v>
          </cell>
          <cell r="E869" t="str">
            <v>TARIFA</v>
          </cell>
          <cell r="F869" t="str">
            <v>RENDIMIENTO</v>
          </cell>
          <cell r="G869" t="str">
            <v>VR PARCIAL</v>
          </cell>
        </row>
        <row r="870">
          <cell r="B870" t="str">
            <v>Herramienta menor</v>
          </cell>
          <cell r="E870">
            <v>2500</v>
          </cell>
          <cell r="F870">
            <v>0.05</v>
          </cell>
          <cell r="G870">
            <v>125</v>
          </cell>
        </row>
        <row r="871">
          <cell r="D871">
            <v>0</v>
          </cell>
          <cell r="E871">
            <v>0</v>
          </cell>
          <cell r="G871">
            <v>0</v>
          </cell>
        </row>
        <row r="872">
          <cell r="D872">
            <v>0</v>
          </cell>
          <cell r="E872">
            <v>0</v>
          </cell>
          <cell r="F872">
            <v>0</v>
          </cell>
          <cell r="G872">
            <v>0</v>
          </cell>
        </row>
        <row r="873">
          <cell r="D873" t="str">
            <v xml:space="preserve">                      TOTAL HERRAMIENTA Y EQUIPO:</v>
          </cell>
          <cell r="G873">
            <v>125</v>
          </cell>
        </row>
        <row r="875">
          <cell r="B875" t="str">
            <v>TRANSPORTE</v>
          </cell>
        </row>
        <row r="876">
          <cell r="B876" t="str">
            <v>MATERIAL</v>
          </cell>
          <cell r="D876" t="str">
            <v>CANTIDAD</v>
          </cell>
          <cell r="E876" t="str">
            <v>DISTANCIA</v>
          </cell>
          <cell r="F876" t="str">
            <v>M3/KM</v>
          </cell>
          <cell r="G876" t="str">
            <v>VR UNITARIO</v>
          </cell>
        </row>
        <row r="879">
          <cell r="E879" t="str">
            <v xml:space="preserve">                  TOTAL TRANSPORTE:</v>
          </cell>
          <cell r="G879">
            <v>0</v>
          </cell>
        </row>
        <row r="881">
          <cell r="E881" t="str">
            <v>TOTAL COSTO DIRECTO:</v>
          </cell>
          <cell r="G881">
            <v>15034</v>
          </cell>
        </row>
        <row r="883">
          <cell r="B883" t="str">
            <v>COSTOS INDIRECTOS</v>
          </cell>
        </row>
        <row r="884">
          <cell r="B884" t="str">
            <v>DESCRIPCION</v>
          </cell>
          <cell r="D884" t="str">
            <v>PORCENTAJE</v>
          </cell>
          <cell r="F884" t="str">
            <v>VR PARCIAL</v>
          </cell>
        </row>
        <row r="885">
          <cell r="B885" t="str">
            <v>ADMINISTRACION</v>
          </cell>
          <cell r="E885">
            <v>0.12</v>
          </cell>
          <cell r="G885">
            <v>1804.08</v>
          </cell>
        </row>
        <row r="886">
          <cell r="B886" t="str">
            <v>IMPREVISTOS</v>
          </cell>
          <cell r="E886">
            <v>0.08</v>
          </cell>
          <cell r="G886">
            <v>1202.72</v>
          </cell>
        </row>
        <row r="887">
          <cell r="B887" t="str">
            <v>UTILIDAD</v>
          </cell>
          <cell r="E887">
            <v>0.05</v>
          </cell>
          <cell r="G887">
            <v>751.7</v>
          </cell>
        </row>
        <row r="888">
          <cell r="F888" t="str">
            <v>TOTAL COSTO INDIRECTO:</v>
          </cell>
          <cell r="G888">
            <v>3759</v>
          </cell>
        </row>
        <row r="891">
          <cell r="B891" t="str">
            <v>PROPONENTE</v>
          </cell>
          <cell r="F891" t="str">
            <v>ANALISIS DE PRECIO UNITARIO:</v>
          </cell>
          <cell r="G891">
            <v>18793</v>
          </cell>
        </row>
        <row r="894">
          <cell r="B894" t="str">
            <v>REPUBLICA DE COLOMBIA</v>
          </cell>
        </row>
        <row r="895">
          <cell r="B895" t="str">
            <v>GOBERNACION DEL PUTUMAYO</v>
          </cell>
        </row>
        <row r="896">
          <cell r="B896" t="str">
            <v>SECRETARIA DE INFRAESTRUCTURA DEPARTAMENTAL</v>
          </cell>
        </row>
        <row r="898">
          <cell r="B898" t="str">
            <v>OBJETO:</v>
          </cell>
          <cell r="C898" t="str">
            <v>CONSTRUCCION DE LA PLAZA DE MERCADO DE GANADO EN EL MUNICIPIO DE SIBUNDOY, DEPARTAMENTO DEL PUTUMAYO</v>
          </cell>
        </row>
        <row r="899">
          <cell r="F899" t="str">
            <v>FECHA:</v>
          </cell>
          <cell r="G899" t="str">
            <v>NOVIEMBRE 20 / 2003</v>
          </cell>
        </row>
        <row r="900">
          <cell r="A900" t="str">
            <v>7,3</v>
          </cell>
          <cell r="B900" t="str">
            <v>ITE M:</v>
          </cell>
          <cell r="C900" t="str">
            <v>INSTALACION TUBERIA 4" SAN</v>
          </cell>
          <cell r="F900" t="str">
            <v>UNIDAD:</v>
          </cell>
          <cell r="G900" t="str">
            <v>ML</v>
          </cell>
          <cell r="H900">
            <v>20186</v>
          </cell>
        </row>
        <row r="901">
          <cell r="H901">
            <v>17.399999999999999</v>
          </cell>
        </row>
        <row r="902">
          <cell r="B902" t="str">
            <v>MATERIALES</v>
          </cell>
        </row>
        <row r="903">
          <cell r="B903" t="str">
            <v>DESCRIPCION</v>
          </cell>
          <cell r="D903" t="str">
            <v>UND</v>
          </cell>
          <cell r="E903" t="str">
            <v>CANTIDAD</v>
          </cell>
          <cell r="F903" t="str">
            <v>VR UNITARIO</v>
          </cell>
          <cell r="G903" t="str">
            <v>VR UNITARIO</v>
          </cell>
        </row>
        <row r="904">
          <cell r="B904" t="str">
            <v>Tuberia PVC sanitaria 4"</v>
          </cell>
          <cell r="D904" t="str">
            <v>ML</v>
          </cell>
          <cell r="E904">
            <v>1</v>
          </cell>
          <cell r="F904">
            <v>16679</v>
          </cell>
          <cell r="G904">
            <v>16679</v>
          </cell>
        </row>
        <row r="905">
          <cell r="B905" t="str">
            <v>Union PVC sanitaria 4"</v>
          </cell>
          <cell r="D905" t="str">
            <v>Un</v>
          </cell>
          <cell r="E905">
            <v>0.17</v>
          </cell>
          <cell r="F905">
            <v>5186.3499999999995</v>
          </cell>
          <cell r="G905">
            <v>881.67949999999996</v>
          </cell>
        </row>
        <row r="906">
          <cell r="D906">
            <v>0</v>
          </cell>
          <cell r="E906">
            <v>0</v>
          </cell>
          <cell r="F906">
            <v>0</v>
          </cell>
          <cell r="G906">
            <v>0</v>
          </cell>
        </row>
        <row r="907">
          <cell r="D907">
            <v>0</v>
          </cell>
          <cell r="E907" t="str">
            <v xml:space="preserve">                   TOTAL MATERIALES:</v>
          </cell>
          <cell r="G907">
            <v>17561</v>
          </cell>
        </row>
        <row r="909">
          <cell r="B909" t="str">
            <v>MANO DE OBRA</v>
          </cell>
        </row>
        <row r="910">
          <cell r="B910" t="str">
            <v>DESCRIPCION</v>
          </cell>
          <cell r="C910" t="str">
            <v>JORNAL</v>
          </cell>
          <cell r="D910" t="str">
            <v>PRESTACIONES</v>
          </cell>
          <cell r="E910" t="str">
            <v>CANTIDAD</v>
          </cell>
          <cell r="F910" t="str">
            <v>RENDIMIENTO</v>
          </cell>
          <cell r="G910" t="str">
            <v>VR PARCIAL</v>
          </cell>
        </row>
        <row r="911">
          <cell r="B911" t="str">
            <v>Ayudante</v>
          </cell>
          <cell r="C911">
            <v>15000</v>
          </cell>
          <cell r="D911">
            <v>0.7</v>
          </cell>
          <cell r="E911">
            <v>1</v>
          </cell>
          <cell r="F911">
            <v>27.53</v>
          </cell>
          <cell r="G911">
            <v>926.26225935343257</v>
          </cell>
        </row>
        <row r="912">
          <cell r="B912" t="str">
            <v xml:space="preserve">Oficial </v>
          </cell>
          <cell r="C912">
            <v>25480.000000000004</v>
          </cell>
          <cell r="D912">
            <v>0.7</v>
          </cell>
          <cell r="E912">
            <v>1</v>
          </cell>
          <cell r="F912">
            <v>27.53</v>
          </cell>
          <cell r="G912">
            <v>1573.4108245550308</v>
          </cell>
        </row>
        <row r="913">
          <cell r="C913">
            <v>0</v>
          </cell>
          <cell r="E913">
            <v>0</v>
          </cell>
          <cell r="G913">
            <v>0</v>
          </cell>
        </row>
        <row r="914">
          <cell r="E914" t="str">
            <v xml:space="preserve">              TOTAL MANO DE OBRA:</v>
          </cell>
          <cell r="G914">
            <v>2500</v>
          </cell>
          <cell r="H914">
            <v>2500</v>
          </cell>
        </row>
        <row r="916">
          <cell r="B916" t="str">
            <v>HERRAMIENTA Y EQUIPO</v>
          </cell>
        </row>
        <row r="917">
          <cell r="B917" t="str">
            <v>DESCRIPCION</v>
          </cell>
          <cell r="D917" t="str">
            <v>TIPO</v>
          </cell>
          <cell r="E917" t="str">
            <v>TARIFA</v>
          </cell>
          <cell r="F917" t="str">
            <v>RENDIMIENTO</v>
          </cell>
          <cell r="G917" t="str">
            <v>VR PARCIAL</v>
          </cell>
        </row>
        <row r="918">
          <cell r="B918" t="str">
            <v>Herramienta menor</v>
          </cell>
          <cell r="E918">
            <v>2500</v>
          </cell>
          <cell r="F918">
            <v>0.05</v>
          </cell>
          <cell r="G918">
            <v>125</v>
          </cell>
        </row>
        <row r="919">
          <cell r="D919">
            <v>0</v>
          </cell>
          <cell r="E919">
            <v>0</v>
          </cell>
          <cell r="G919">
            <v>0</v>
          </cell>
        </row>
        <row r="920">
          <cell r="D920">
            <v>0</v>
          </cell>
          <cell r="E920">
            <v>0</v>
          </cell>
          <cell r="F920">
            <v>0</v>
          </cell>
          <cell r="G920">
            <v>0</v>
          </cell>
        </row>
        <row r="921">
          <cell r="D921" t="str">
            <v xml:space="preserve">                      TOTAL HERRAMIENTA Y EQUIPO:</v>
          </cell>
          <cell r="G921">
            <v>125</v>
          </cell>
        </row>
        <row r="923">
          <cell r="B923" t="str">
            <v>TRANSPORTE</v>
          </cell>
        </row>
        <row r="924">
          <cell r="B924" t="str">
            <v>MATERIAL</v>
          </cell>
          <cell r="D924" t="str">
            <v>CANTIDAD</v>
          </cell>
          <cell r="E924" t="str">
            <v>DISTANCIA</v>
          </cell>
          <cell r="F924" t="str">
            <v>M3/KM</v>
          </cell>
          <cell r="G924" t="str">
            <v>VR UNITARIO</v>
          </cell>
        </row>
        <row r="927">
          <cell r="E927" t="str">
            <v xml:space="preserve">                  TOTAL TRANSPORTE:</v>
          </cell>
          <cell r="G927">
            <v>0</v>
          </cell>
        </row>
        <row r="929">
          <cell r="E929" t="str">
            <v>TOTAL COSTO DIRECTO:</v>
          </cell>
          <cell r="G929">
            <v>20186</v>
          </cell>
        </row>
        <row r="931">
          <cell r="B931" t="str">
            <v>COSTOS INDIRECTOS</v>
          </cell>
        </row>
        <row r="932">
          <cell r="B932" t="str">
            <v>DESCRIPCION</v>
          </cell>
          <cell r="D932" t="str">
            <v>PORCENTAJE</v>
          </cell>
          <cell r="F932" t="str">
            <v>VR PARCIAL</v>
          </cell>
        </row>
        <row r="933">
          <cell r="B933" t="str">
            <v>ADMINISTRACION</v>
          </cell>
          <cell r="E933">
            <v>0.12</v>
          </cell>
          <cell r="G933">
            <v>2422.3199999999997</v>
          </cell>
        </row>
        <row r="934">
          <cell r="B934" t="str">
            <v>IMPREVISTOS</v>
          </cell>
          <cell r="E934">
            <v>0.08</v>
          </cell>
          <cell r="G934">
            <v>1614.88</v>
          </cell>
        </row>
        <row r="935">
          <cell r="B935" t="str">
            <v>UTILIDAD</v>
          </cell>
          <cell r="E935">
            <v>0.05</v>
          </cell>
          <cell r="G935">
            <v>1009.3000000000001</v>
          </cell>
        </row>
        <row r="936">
          <cell r="F936" t="str">
            <v>TOTAL COSTO INDIRECTO:</v>
          </cell>
          <cell r="G936">
            <v>5047</v>
          </cell>
        </row>
        <row r="939">
          <cell r="B939" t="str">
            <v>PROPONENTE</v>
          </cell>
          <cell r="F939" t="str">
            <v>ANALISIS DE PRECIO UNITARIO:</v>
          </cell>
          <cell r="G939">
            <v>25233</v>
          </cell>
        </row>
        <row r="942">
          <cell r="B942" t="str">
            <v>GOBERNACION DEL PUTUMAYO</v>
          </cell>
        </row>
        <row r="943">
          <cell r="B943" t="str">
            <v>SECRETARIA DE INFRAESTRUCTURA DEPARTAMENTAL</v>
          </cell>
        </row>
        <row r="945">
          <cell r="B945" t="str">
            <v>OBJETO:</v>
          </cell>
          <cell r="C945" t="str">
            <v>CONSTRUCCION DE LA PLAZA DE MERCADO DE GANADO EN EL MUNICIPIO DE SIBUNDOY, DEPARTAMENTO DEL PUTUMAYO</v>
          </cell>
        </row>
        <row r="946">
          <cell r="F946" t="str">
            <v>FECHA:</v>
          </cell>
          <cell r="G946" t="str">
            <v>NOVIEMBRE 20 / 2003</v>
          </cell>
        </row>
        <row r="947">
          <cell r="A947" t="str">
            <v>7,4</v>
          </cell>
          <cell r="B947" t="str">
            <v>ITE M:</v>
          </cell>
          <cell r="C947" t="str">
            <v>PUNTO SANITARIO</v>
          </cell>
          <cell r="F947" t="str">
            <v>UNIDAD:</v>
          </cell>
          <cell r="G947" t="str">
            <v>UND</v>
          </cell>
          <cell r="H947">
            <v>33733</v>
          </cell>
        </row>
        <row r="948">
          <cell r="H948">
            <v>3</v>
          </cell>
        </row>
        <row r="949">
          <cell r="B949" t="str">
            <v>MATERIALES</v>
          </cell>
        </row>
        <row r="950">
          <cell r="B950" t="str">
            <v>DESCRIPCION</v>
          </cell>
          <cell r="D950" t="str">
            <v>UND</v>
          </cell>
          <cell r="E950" t="str">
            <v>CANTIDAD</v>
          </cell>
          <cell r="F950" t="str">
            <v>VR UNITARIO</v>
          </cell>
          <cell r="G950" t="str">
            <v>VR UNITARIO</v>
          </cell>
        </row>
        <row r="951">
          <cell r="B951" t="str">
            <v>Codo PVC sanitaria 3"</v>
          </cell>
          <cell r="D951" t="str">
            <v>UN</v>
          </cell>
          <cell r="E951">
            <v>1.37</v>
          </cell>
          <cell r="F951">
            <v>5526</v>
          </cell>
          <cell r="G951">
            <v>7570.6200000000008</v>
          </cell>
        </row>
        <row r="952">
          <cell r="B952" t="str">
            <v>Tuberia PVC sanitaria 3"</v>
          </cell>
          <cell r="D952" t="str">
            <v>ML</v>
          </cell>
          <cell r="E952">
            <v>1</v>
          </cell>
          <cell r="F952">
            <v>11968</v>
          </cell>
          <cell r="G952">
            <v>11968</v>
          </cell>
        </row>
        <row r="953">
          <cell r="B953" t="str">
            <v>Soldadura PVC 1/4 Gn</v>
          </cell>
          <cell r="D953" t="str">
            <v>Un</v>
          </cell>
          <cell r="E953">
            <v>0.1</v>
          </cell>
          <cell r="F953">
            <v>5353</v>
          </cell>
          <cell r="G953">
            <v>535.30000000000007</v>
          </cell>
        </row>
        <row r="954">
          <cell r="D954">
            <v>0</v>
          </cell>
          <cell r="E954" t="str">
            <v xml:space="preserve">                   TOTAL MATERIALES:</v>
          </cell>
          <cell r="G954">
            <v>20074</v>
          </cell>
        </row>
        <row r="956">
          <cell r="B956" t="str">
            <v>MANO DE OBRA</v>
          </cell>
        </row>
        <row r="957">
          <cell r="B957" t="str">
            <v>DESCRIPCION</v>
          </cell>
          <cell r="C957" t="str">
            <v>JORNAL</v>
          </cell>
          <cell r="D957" t="str">
            <v>PRESTACIONES</v>
          </cell>
          <cell r="E957" t="str">
            <v>CANTIDAD</v>
          </cell>
          <cell r="F957" t="str">
            <v>RENDIMIENTO</v>
          </cell>
          <cell r="G957" t="str">
            <v>VR PARCIAL</v>
          </cell>
        </row>
        <row r="958">
          <cell r="B958" t="str">
            <v>Ayudante</v>
          </cell>
          <cell r="C958">
            <v>15000</v>
          </cell>
          <cell r="D958">
            <v>0.7</v>
          </cell>
          <cell r="E958">
            <v>1</v>
          </cell>
          <cell r="F958">
            <v>5.29</v>
          </cell>
          <cell r="G958">
            <v>4820.4158790170131</v>
          </cell>
        </row>
        <row r="959">
          <cell r="B959" t="str">
            <v xml:space="preserve">Oficial </v>
          </cell>
          <cell r="C959">
            <v>25480.000000000004</v>
          </cell>
          <cell r="D959">
            <v>0.7</v>
          </cell>
          <cell r="E959">
            <v>1</v>
          </cell>
          <cell r="F959">
            <v>5.29</v>
          </cell>
          <cell r="G959">
            <v>8188.2797731568999</v>
          </cell>
        </row>
        <row r="960">
          <cell r="C960">
            <v>0</v>
          </cell>
          <cell r="E960">
            <v>0</v>
          </cell>
          <cell r="G960">
            <v>0</v>
          </cell>
        </row>
        <row r="961">
          <cell r="E961" t="str">
            <v xml:space="preserve">              TOTAL MANO DE OBRA:</v>
          </cell>
          <cell r="G961">
            <v>13009</v>
          </cell>
          <cell r="H961">
            <v>13000</v>
          </cell>
        </row>
        <row r="963">
          <cell r="B963" t="str">
            <v>HERRAMIENTA Y EQUIPO</v>
          </cell>
        </row>
        <row r="964">
          <cell r="B964" t="str">
            <v>DESCRIPCION</v>
          </cell>
          <cell r="D964" t="str">
            <v>TIPO</v>
          </cell>
          <cell r="E964" t="str">
            <v>TARIFA</v>
          </cell>
          <cell r="F964" t="str">
            <v>RENDIMIENTO</v>
          </cell>
          <cell r="G964" t="str">
            <v>VR PARCIAL</v>
          </cell>
        </row>
        <row r="965">
          <cell r="B965" t="str">
            <v>Herramienta menor</v>
          </cell>
          <cell r="E965">
            <v>13009</v>
          </cell>
          <cell r="F965">
            <v>0.05</v>
          </cell>
          <cell r="G965">
            <v>650.45000000000005</v>
          </cell>
        </row>
        <row r="966">
          <cell r="D966">
            <v>0</v>
          </cell>
          <cell r="E966">
            <v>0</v>
          </cell>
          <cell r="G966">
            <v>0</v>
          </cell>
        </row>
        <row r="967">
          <cell r="D967">
            <v>0</v>
          </cell>
          <cell r="E967">
            <v>0</v>
          </cell>
          <cell r="F967">
            <v>0</v>
          </cell>
          <cell r="G967">
            <v>0</v>
          </cell>
        </row>
        <row r="968">
          <cell r="D968" t="str">
            <v xml:space="preserve">                      TOTAL HERRAMIENTA Y EQUIPO:</v>
          </cell>
          <cell r="G968">
            <v>650</v>
          </cell>
        </row>
        <row r="970">
          <cell r="B970" t="str">
            <v>TRANSPORTE</v>
          </cell>
        </row>
        <row r="971">
          <cell r="B971" t="str">
            <v>MATERIAL</v>
          </cell>
          <cell r="D971" t="str">
            <v>CANTIDAD</v>
          </cell>
          <cell r="E971" t="str">
            <v>DISTANCIA</v>
          </cell>
          <cell r="F971" t="str">
            <v>M3/KM</v>
          </cell>
          <cell r="G971" t="str">
            <v>VR UNITARIO</v>
          </cell>
        </row>
        <row r="974">
          <cell r="E974" t="str">
            <v xml:space="preserve">                  TOTAL TRANSPORTE:</v>
          </cell>
          <cell r="G974">
            <v>0</v>
          </cell>
        </row>
        <row r="976">
          <cell r="E976" t="str">
            <v>TOTAL COSTO DIRECTO:</v>
          </cell>
          <cell r="G976">
            <v>33733</v>
          </cell>
        </row>
        <row r="978">
          <cell r="B978" t="str">
            <v>COSTOS INDIRECTOS</v>
          </cell>
        </row>
        <row r="979">
          <cell r="B979" t="str">
            <v>DESCRIPCION</v>
          </cell>
          <cell r="D979" t="str">
            <v>PORCENTAJE</v>
          </cell>
          <cell r="F979" t="str">
            <v>VR PARCIAL</v>
          </cell>
        </row>
        <row r="980">
          <cell r="B980" t="str">
            <v>ADMINISTRACION</v>
          </cell>
          <cell r="E980">
            <v>0.12</v>
          </cell>
          <cell r="G980">
            <v>4047.96</v>
          </cell>
        </row>
        <row r="981">
          <cell r="B981" t="str">
            <v>IMPREVISTOS</v>
          </cell>
          <cell r="E981">
            <v>0.08</v>
          </cell>
          <cell r="G981">
            <v>2698.64</v>
          </cell>
        </row>
        <row r="982">
          <cell r="B982" t="str">
            <v>UTILIDAD</v>
          </cell>
          <cell r="E982">
            <v>0.05</v>
          </cell>
          <cell r="G982">
            <v>1686.65</v>
          </cell>
        </row>
        <row r="983">
          <cell r="F983" t="str">
            <v>TOTAL COSTO INDIRECTO:</v>
          </cell>
          <cell r="G983">
            <v>8433</v>
          </cell>
        </row>
        <row r="986">
          <cell r="B986" t="str">
            <v>PROPONENTE</v>
          </cell>
          <cell r="F986" t="str">
            <v>ANALISIS DE PRECIO UNITARIO:</v>
          </cell>
          <cell r="G986">
            <v>42166</v>
          </cell>
        </row>
        <row r="989">
          <cell r="B989" t="str">
            <v>REPUBLICA DE COLOMBIA</v>
          </cell>
        </row>
        <row r="990">
          <cell r="B990" t="str">
            <v>GOBERNACION DEL PUTUMAYO</v>
          </cell>
        </row>
        <row r="991">
          <cell r="B991" t="str">
            <v>SECRETARIA DE INFRAESTRUCTURA DEPARTAMENTAL</v>
          </cell>
        </row>
        <row r="993">
          <cell r="B993" t="str">
            <v>OBJETO:</v>
          </cell>
          <cell r="C993" t="str">
            <v>CONSTRUCCION DE LA PLAZA DE MERCADO DE GANADO EN EL MUNICIPIO DE SIBUNDOY, DEPARTAMENTO DEL PUTUMAYO</v>
          </cell>
        </row>
        <row r="994">
          <cell r="F994" t="str">
            <v>FECHA:</v>
          </cell>
          <cell r="G994" t="str">
            <v>NOVIEMBRE 20 / 2003</v>
          </cell>
        </row>
        <row r="995">
          <cell r="A995" t="str">
            <v>7,5</v>
          </cell>
          <cell r="B995" t="str">
            <v>ITE M:</v>
          </cell>
          <cell r="C995" t="str">
            <v>INSTALACION DE TUBERIA 1/2"</v>
          </cell>
          <cell r="F995" t="str">
            <v>UNIDAD:</v>
          </cell>
          <cell r="G995" t="str">
            <v>ML</v>
          </cell>
          <cell r="H995">
            <v>5379</v>
          </cell>
        </row>
        <row r="996">
          <cell r="H996">
            <v>88</v>
          </cell>
        </row>
        <row r="997">
          <cell r="B997" t="str">
            <v>MATERIALES</v>
          </cell>
        </row>
        <row r="998">
          <cell r="B998" t="str">
            <v>DESCRIPCION</v>
          </cell>
          <cell r="D998" t="str">
            <v>UND</v>
          </cell>
          <cell r="E998" t="str">
            <v>CANTIDAD</v>
          </cell>
          <cell r="F998" t="str">
            <v>VR UNITARIO</v>
          </cell>
          <cell r="G998" t="str">
            <v>VR UNITARIO</v>
          </cell>
        </row>
        <row r="999">
          <cell r="B999" t="str">
            <v>Tubo PVC presión 1/2"</v>
          </cell>
          <cell r="D999" t="str">
            <v>ML</v>
          </cell>
          <cell r="E999">
            <v>1.02</v>
          </cell>
          <cell r="F999">
            <v>1717.5049999999999</v>
          </cell>
          <cell r="G999">
            <v>1751.8551</v>
          </cell>
        </row>
        <row r="1000">
          <cell r="B1000" t="str">
            <v>Codo 45º PVC presión 1/2"</v>
          </cell>
          <cell r="D1000" t="str">
            <v>Un</v>
          </cell>
          <cell r="E1000">
            <v>0.5</v>
          </cell>
          <cell r="F1000">
            <v>220.68499999999997</v>
          </cell>
          <cell r="G1000">
            <v>110.34249999999999</v>
          </cell>
        </row>
        <row r="1001">
          <cell r="B1001" t="str">
            <v>Soldadura PVC 1/4 Gn</v>
          </cell>
          <cell r="D1001" t="str">
            <v>Un</v>
          </cell>
          <cell r="E1001">
            <v>0.01</v>
          </cell>
          <cell r="F1001">
            <v>5085.3499999999995</v>
          </cell>
          <cell r="G1001">
            <v>50.853499999999997</v>
          </cell>
        </row>
        <row r="1002">
          <cell r="D1002">
            <v>0</v>
          </cell>
          <cell r="E1002" t="str">
            <v xml:space="preserve">                   TOTAL MATERIALES:</v>
          </cell>
          <cell r="G1002">
            <v>1913</v>
          </cell>
        </row>
        <row r="1004">
          <cell r="B1004" t="str">
            <v>MANO DE OBRA</v>
          </cell>
        </row>
        <row r="1005">
          <cell r="B1005" t="str">
            <v>DESCRIPCION</v>
          </cell>
          <cell r="C1005" t="str">
            <v>JORNAL</v>
          </cell>
          <cell r="D1005" t="str">
            <v>PRESTACIONES</v>
          </cell>
          <cell r="E1005" t="str">
            <v>CANTIDAD</v>
          </cell>
          <cell r="F1005" t="str">
            <v>RENDIMIENTO</v>
          </cell>
          <cell r="G1005" t="str">
            <v>VR PARCIAL</v>
          </cell>
        </row>
        <row r="1006">
          <cell r="B1006" t="str">
            <v>Ayudante</v>
          </cell>
          <cell r="C1006">
            <v>15000</v>
          </cell>
          <cell r="D1006">
            <v>0.7</v>
          </cell>
          <cell r="E1006">
            <v>1</v>
          </cell>
          <cell r="F1006">
            <v>20.85</v>
          </cell>
          <cell r="G1006">
            <v>1223.0215827338129</v>
          </cell>
        </row>
        <row r="1007">
          <cell r="B1007" t="str">
            <v xml:space="preserve">Oficial </v>
          </cell>
          <cell r="C1007">
            <v>25480.000000000004</v>
          </cell>
          <cell r="D1007">
            <v>0.7</v>
          </cell>
          <cell r="E1007">
            <v>1</v>
          </cell>
          <cell r="F1007">
            <v>20.85</v>
          </cell>
          <cell r="G1007">
            <v>2077.5059952038368</v>
          </cell>
        </row>
        <row r="1008">
          <cell r="C1008">
            <v>0</v>
          </cell>
          <cell r="E1008">
            <v>0</v>
          </cell>
          <cell r="G1008">
            <v>0</v>
          </cell>
        </row>
        <row r="1009">
          <cell r="E1009" t="str">
            <v xml:space="preserve">              TOTAL MANO DE OBRA:</v>
          </cell>
          <cell r="G1009">
            <v>3301</v>
          </cell>
          <cell r="H1009">
            <v>3300</v>
          </cell>
        </row>
        <row r="1011">
          <cell r="B1011" t="str">
            <v>HERRAMIENTA Y EQUIPO</v>
          </cell>
        </row>
        <row r="1012">
          <cell r="B1012" t="str">
            <v>DESCRIPCION</v>
          </cell>
          <cell r="D1012" t="str">
            <v>TIPO</v>
          </cell>
          <cell r="E1012" t="str">
            <v>TARIFA</v>
          </cell>
          <cell r="F1012" t="str">
            <v>RENDIMIENTO</v>
          </cell>
          <cell r="G1012" t="str">
            <v>VR PARCIAL</v>
          </cell>
        </row>
        <row r="1013">
          <cell r="B1013" t="str">
            <v>Herramienta menor</v>
          </cell>
          <cell r="E1013">
            <v>3301</v>
          </cell>
          <cell r="F1013">
            <v>0.05</v>
          </cell>
          <cell r="G1013">
            <v>165.05</v>
          </cell>
        </row>
        <row r="1014">
          <cell r="D1014">
            <v>0</v>
          </cell>
          <cell r="E1014">
            <v>0</v>
          </cell>
          <cell r="G1014">
            <v>0</v>
          </cell>
        </row>
        <row r="1015">
          <cell r="D1015">
            <v>0</v>
          </cell>
          <cell r="E1015">
            <v>0</v>
          </cell>
          <cell r="F1015">
            <v>0</v>
          </cell>
          <cell r="G1015">
            <v>0</v>
          </cell>
        </row>
        <row r="1016">
          <cell r="D1016" t="str">
            <v xml:space="preserve">                      TOTAL HERRAMIENTA Y EQUIPO:</v>
          </cell>
          <cell r="G1016">
            <v>165</v>
          </cell>
        </row>
        <row r="1018">
          <cell r="B1018" t="str">
            <v>TRANSPORTE</v>
          </cell>
        </row>
        <row r="1019">
          <cell r="B1019" t="str">
            <v>MATERIAL</v>
          </cell>
          <cell r="D1019" t="str">
            <v>CANTIDAD</v>
          </cell>
          <cell r="E1019" t="str">
            <v>DISTANCIA</v>
          </cell>
          <cell r="F1019" t="str">
            <v>M3/KM</v>
          </cell>
          <cell r="G1019" t="str">
            <v>VR UNITARIO</v>
          </cell>
        </row>
        <row r="1022">
          <cell r="E1022" t="str">
            <v xml:space="preserve">                  TOTAL TRANSPORTE:</v>
          </cell>
          <cell r="G1022">
            <v>0</v>
          </cell>
        </row>
        <row r="1024">
          <cell r="E1024" t="str">
            <v>TOTAL COSTO DIRECTO:</v>
          </cell>
          <cell r="G1024">
            <v>5379</v>
          </cell>
        </row>
        <row r="1026">
          <cell r="B1026" t="str">
            <v>COSTOS INDIRECTOS</v>
          </cell>
        </row>
        <row r="1027">
          <cell r="B1027" t="str">
            <v>DESCRIPCION</v>
          </cell>
          <cell r="D1027" t="str">
            <v>PORCENTAJE</v>
          </cell>
          <cell r="F1027" t="str">
            <v>VR PARCIAL</v>
          </cell>
        </row>
        <row r="1028">
          <cell r="B1028" t="str">
            <v>ADMINISTRACION</v>
          </cell>
          <cell r="E1028">
            <v>0.12</v>
          </cell>
          <cell r="G1028">
            <v>645.48</v>
          </cell>
        </row>
        <row r="1029">
          <cell r="B1029" t="str">
            <v>IMPREVISTOS</v>
          </cell>
          <cell r="E1029">
            <v>0.08</v>
          </cell>
          <cell r="G1029">
            <v>430.32</v>
          </cell>
        </row>
        <row r="1030">
          <cell r="B1030" t="str">
            <v>UTILIDAD</v>
          </cell>
          <cell r="E1030">
            <v>0.05</v>
          </cell>
          <cell r="G1030">
            <v>268.95</v>
          </cell>
        </row>
        <row r="1031">
          <cell r="F1031" t="str">
            <v>TOTAL COSTO INDIRECTO:</v>
          </cell>
          <cell r="G1031">
            <v>1345</v>
          </cell>
        </row>
        <row r="1034">
          <cell r="B1034" t="str">
            <v>PROPONENTE</v>
          </cell>
          <cell r="F1034" t="str">
            <v>ANALISIS DE PRECIO UNITARIO:</v>
          </cell>
          <cell r="G1034">
            <v>6724</v>
          </cell>
        </row>
        <row r="1037">
          <cell r="B1037" t="str">
            <v>REPUBLICA DE COLOMBIA</v>
          </cell>
        </row>
        <row r="1038">
          <cell r="B1038" t="str">
            <v>GOBERNACION DEL PUTUMAYO</v>
          </cell>
        </row>
        <row r="1039">
          <cell r="B1039" t="str">
            <v>SECRETARIA DE INFRAESTRUCTURA DEPARTAMENTAL</v>
          </cell>
        </row>
        <row r="1041">
          <cell r="B1041" t="str">
            <v>OBJETO:</v>
          </cell>
          <cell r="C1041" t="str">
            <v>CONSTRUCCION DE LA PLAZA DE MERCADO DE GANADO EN EL MUNICIPIO DE SIBUNDOY, DEPARTAMENTO DEL PUTUMAYO</v>
          </cell>
        </row>
        <row r="1042">
          <cell r="F1042" t="str">
            <v>FECHA:</v>
          </cell>
          <cell r="G1042" t="str">
            <v>NOVIEMBRE 20 / 2003</v>
          </cell>
        </row>
        <row r="1043">
          <cell r="A1043" t="str">
            <v>7,6</v>
          </cell>
          <cell r="B1043" t="str">
            <v>ITE M:</v>
          </cell>
          <cell r="C1043" t="str">
            <v>INSTALACION DE LLAVE DE PASO 1/2"</v>
          </cell>
          <cell r="F1043" t="str">
            <v>UNIDAD:</v>
          </cell>
          <cell r="G1043" t="str">
            <v>UND</v>
          </cell>
          <cell r="H1043">
            <v>12127</v>
          </cell>
        </row>
        <row r="1044">
          <cell r="H1044">
            <v>1</v>
          </cell>
        </row>
        <row r="1045">
          <cell r="B1045" t="str">
            <v>MATERIALES</v>
          </cell>
        </row>
        <row r="1046">
          <cell r="B1046" t="str">
            <v>DESCRIPCION</v>
          </cell>
          <cell r="D1046" t="str">
            <v>UND</v>
          </cell>
          <cell r="E1046" t="str">
            <v>CANTIDAD</v>
          </cell>
          <cell r="F1046" t="str">
            <v>VR UNITARIO</v>
          </cell>
          <cell r="G1046" t="str">
            <v>VR UNITARIO</v>
          </cell>
        </row>
        <row r="1047">
          <cell r="B1047" t="str">
            <v>Llave de paso 1/2"</v>
          </cell>
          <cell r="D1047" t="str">
            <v>Un</v>
          </cell>
          <cell r="E1047">
            <v>1</v>
          </cell>
          <cell r="F1047">
            <v>9595</v>
          </cell>
          <cell r="G1047">
            <v>9595</v>
          </cell>
        </row>
        <row r="1048">
          <cell r="B1048" t="str">
            <v>Tubo PVC presión 1/2"</v>
          </cell>
          <cell r="D1048" t="str">
            <v>ML</v>
          </cell>
          <cell r="E1048">
            <v>0.5</v>
          </cell>
          <cell r="F1048">
            <v>1807.8999999999999</v>
          </cell>
          <cell r="G1048">
            <v>903.94999999999993</v>
          </cell>
        </row>
        <row r="1049">
          <cell r="B1049" t="str">
            <v>Soldadura PVC 1/4 Gn</v>
          </cell>
          <cell r="D1049" t="str">
            <v>Un</v>
          </cell>
          <cell r="E1049">
            <v>0.01</v>
          </cell>
          <cell r="F1049">
            <v>5353</v>
          </cell>
          <cell r="G1049">
            <v>53.53</v>
          </cell>
        </row>
        <row r="1050">
          <cell r="D1050">
            <v>0</v>
          </cell>
          <cell r="E1050" t="str">
            <v xml:space="preserve">                 TOTAL MATERIALES:</v>
          </cell>
          <cell r="G1050">
            <v>10552</v>
          </cell>
        </row>
        <row r="1052">
          <cell r="B1052" t="str">
            <v>MANO DE OBRA</v>
          </cell>
        </row>
        <row r="1053">
          <cell r="B1053" t="str">
            <v>DESCRIPCION</v>
          </cell>
          <cell r="C1053" t="str">
            <v>JORNAL</v>
          </cell>
          <cell r="D1053" t="str">
            <v>PRESTACIONES</v>
          </cell>
          <cell r="E1053" t="str">
            <v>CANTIDAD</v>
          </cell>
          <cell r="F1053" t="str">
            <v>RENDIMIENTO</v>
          </cell>
          <cell r="G1053" t="str">
            <v>VR PARCIAL</v>
          </cell>
        </row>
        <row r="1054">
          <cell r="B1054" t="str">
            <v>Ayudante</v>
          </cell>
          <cell r="C1054">
            <v>15000</v>
          </cell>
          <cell r="D1054">
            <v>0.7</v>
          </cell>
          <cell r="E1054">
            <v>1</v>
          </cell>
          <cell r="F1054">
            <v>45.88</v>
          </cell>
          <cell r="G1054">
            <v>555.79773321708808</v>
          </cell>
        </row>
        <row r="1055">
          <cell r="B1055" t="str">
            <v xml:space="preserve">Oficial </v>
          </cell>
          <cell r="C1055">
            <v>25480.000000000004</v>
          </cell>
          <cell r="D1055">
            <v>0.7</v>
          </cell>
          <cell r="E1055">
            <v>1</v>
          </cell>
          <cell r="F1055">
            <v>45.88</v>
          </cell>
          <cell r="G1055">
            <v>944.11508282476018</v>
          </cell>
        </row>
        <row r="1056">
          <cell r="C1056">
            <v>0</v>
          </cell>
          <cell r="E1056">
            <v>0</v>
          </cell>
          <cell r="G1056">
            <v>0</v>
          </cell>
        </row>
        <row r="1057">
          <cell r="E1057" t="str">
            <v xml:space="preserve">              TOTAL MANO DE OBRA:</v>
          </cell>
          <cell r="G1057">
            <v>1500</v>
          </cell>
          <cell r="H1057">
            <v>1500</v>
          </cell>
        </row>
        <row r="1059">
          <cell r="B1059" t="str">
            <v>HERRAMIENTA Y EQUIPO</v>
          </cell>
        </row>
        <row r="1060">
          <cell r="B1060" t="str">
            <v>DESCRIPCION</v>
          </cell>
          <cell r="D1060" t="str">
            <v>TIPO</v>
          </cell>
          <cell r="E1060" t="str">
            <v>TARIFA</v>
          </cell>
          <cell r="F1060" t="str">
            <v>RENDIMIENTO</v>
          </cell>
          <cell r="G1060" t="str">
            <v>VR PARCIAL</v>
          </cell>
        </row>
        <row r="1061">
          <cell r="B1061" t="str">
            <v>Herramienta menor</v>
          </cell>
          <cell r="E1061">
            <v>1500</v>
          </cell>
          <cell r="F1061">
            <v>0.05</v>
          </cell>
          <cell r="G1061">
            <v>75</v>
          </cell>
        </row>
        <row r="1062">
          <cell r="D1062">
            <v>0</v>
          </cell>
          <cell r="E1062">
            <v>0</v>
          </cell>
          <cell r="G1062">
            <v>0</v>
          </cell>
        </row>
        <row r="1063">
          <cell r="D1063">
            <v>0</v>
          </cell>
          <cell r="E1063">
            <v>0</v>
          </cell>
          <cell r="F1063">
            <v>0</v>
          </cell>
          <cell r="G1063">
            <v>0</v>
          </cell>
        </row>
        <row r="1064">
          <cell r="D1064" t="str">
            <v xml:space="preserve">                      TOTAL HERRAMIENTA Y EQUIPO:</v>
          </cell>
          <cell r="G1064">
            <v>75</v>
          </cell>
        </row>
        <row r="1066">
          <cell r="B1066" t="str">
            <v>TRANSPORTE</v>
          </cell>
        </row>
        <row r="1067">
          <cell r="B1067" t="str">
            <v>MATERIAL</v>
          </cell>
          <cell r="D1067" t="str">
            <v>CANTIDAD</v>
          </cell>
          <cell r="E1067" t="str">
            <v>DISTANCIA</v>
          </cell>
          <cell r="F1067" t="str">
            <v>M3/KM</v>
          </cell>
          <cell r="G1067" t="str">
            <v>VR UNITARIO</v>
          </cell>
        </row>
        <row r="1070">
          <cell r="E1070" t="str">
            <v xml:space="preserve">                  TOTAL TRANSPORTE:</v>
          </cell>
          <cell r="G1070">
            <v>0</v>
          </cell>
        </row>
        <row r="1072">
          <cell r="E1072" t="str">
            <v>TOTAL COSTO DIRECTO:</v>
          </cell>
          <cell r="G1072">
            <v>12127</v>
          </cell>
        </row>
        <row r="1074">
          <cell r="B1074" t="str">
            <v>COSTOS INDIRECTOS</v>
          </cell>
        </row>
        <row r="1075">
          <cell r="B1075" t="str">
            <v>DESCRIPCION</v>
          </cell>
          <cell r="D1075" t="str">
            <v>PORCENTAJE</v>
          </cell>
          <cell r="F1075" t="str">
            <v>VR PARCIAL</v>
          </cell>
        </row>
        <row r="1076">
          <cell r="B1076" t="str">
            <v>ADMINISTRACION</v>
          </cell>
          <cell r="E1076">
            <v>0.12</v>
          </cell>
          <cell r="G1076">
            <v>1455.24</v>
          </cell>
        </row>
        <row r="1077">
          <cell r="B1077" t="str">
            <v>IMPREVISTOS</v>
          </cell>
          <cell r="E1077">
            <v>0.08</v>
          </cell>
          <cell r="G1077">
            <v>970.16</v>
          </cell>
        </row>
        <row r="1078">
          <cell r="B1078" t="str">
            <v>UTILIDAD</v>
          </cell>
          <cell r="E1078">
            <v>0.05</v>
          </cell>
          <cell r="G1078">
            <v>606.35</v>
          </cell>
        </row>
        <row r="1079">
          <cell r="F1079" t="str">
            <v>TOTAL COSTO INDIRECTO:</v>
          </cell>
          <cell r="G1079">
            <v>3032</v>
          </cell>
        </row>
        <row r="1082">
          <cell r="B1082" t="str">
            <v>PROPONENTE</v>
          </cell>
          <cell r="F1082" t="str">
            <v>ANALISIS DE PRECIO UNITARIO:</v>
          </cell>
          <cell r="G1082">
            <v>15159</v>
          </cell>
        </row>
        <row r="1085">
          <cell r="B1085" t="str">
            <v>REPUBLICA DE COLOMBIA</v>
          </cell>
        </row>
        <row r="1086">
          <cell r="B1086" t="str">
            <v>GOBERNACION DEL PUTUMAYO</v>
          </cell>
        </row>
        <row r="1087">
          <cell r="B1087" t="str">
            <v>SECRETARIA DE INFRAESTRUCTURA DEPARTAMENTAL</v>
          </cell>
        </row>
        <row r="1089">
          <cell r="B1089" t="str">
            <v>OBJETO:</v>
          </cell>
          <cell r="C1089" t="str">
            <v>CONSTRUCCION DE LA PLAZA DE MERCADO DE GANADO EN EL MUNICIPIO DE SIBUNDOY, DEPARTAMENTO DEL PUTUMAYO</v>
          </cell>
        </row>
        <row r="1090">
          <cell r="F1090" t="str">
            <v>FECHA:</v>
          </cell>
          <cell r="G1090" t="str">
            <v>NOVIEMBRE 20 / 2003</v>
          </cell>
        </row>
        <row r="1091">
          <cell r="A1091" t="str">
            <v>7,7</v>
          </cell>
          <cell r="B1091" t="str">
            <v>ITE M:</v>
          </cell>
          <cell r="C1091" t="str">
            <v>PUNTO HIDRAULICO 1/2"</v>
          </cell>
          <cell r="F1091" t="str">
            <v>UNIDAD:</v>
          </cell>
          <cell r="G1091" t="str">
            <v>UND</v>
          </cell>
          <cell r="H1091">
            <v>17943</v>
          </cell>
        </row>
        <row r="1092">
          <cell r="H1092">
            <v>10</v>
          </cell>
        </row>
        <row r="1093">
          <cell r="B1093" t="str">
            <v>MATERIALES</v>
          </cell>
        </row>
        <row r="1094">
          <cell r="B1094" t="str">
            <v>DESCRIPCION</v>
          </cell>
          <cell r="D1094" t="str">
            <v>UND</v>
          </cell>
          <cell r="E1094" t="str">
            <v>CANTIDAD</v>
          </cell>
          <cell r="F1094" t="str">
            <v>VR UNITARIO</v>
          </cell>
          <cell r="G1094" t="str">
            <v>VR UNITARIO</v>
          </cell>
        </row>
        <row r="1095">
          <cell r="B1095" t="str">
            <v>Tubo PVC presión 1/2"</v>
          </cell>
          <cell r="D1095" t="str">
            <v>ML</v>
          </cell>
          <cell r="E1095">
            <v>2.7</v>
          </cell>
          <cell r="F1095">
            <v>1807.8999999999999</v>
          </cell>
          <cell r="G1095">
            <v>4881.33</v>
          </cell>
        </row>
        <row r="1096">
          <cell r="B1096" t="str">
            <v>Codo 45º PVC presión 1/2"</v>
          </cell>
          <cell r="D1096" t="str">
            <v>Un</v>
          </cell>
          <cell r="E1096">
            <v>0.74</v>
          </cell>
          <cell r="F1096">
            <v>232.29999999999998</v>
          </cell>
          <cell r="G1096">
            <v>171.90199999999999</v>
          </cell>
        </row>
        <row r="1097">
          <cell r="B1097" t="str">
            <v>Union PVC presión 1/2"</v>
          </cell>
          <cell r="D1097" t="str">
            <v>Un</v>
          </cell>
          <cell r="E1097">
            <v>0.74</v>
          </cell>
          <cell r="F1097">
            <v>232.29999999999998</v>
          </cell>
          <cell r="G1097">
            <v>171.90199999999999</v>
          </cell>
        </row>
        <row r="1098">
          <cell r="B1098" t="str">
            <v>Soldadura PVC 1/4 Gn</v>
          </cell>
          <cell r="D1098" t="str">
            <v>Un</v>
          </cell>
          <cell r="E1098">
            <v>0.02</v>
          </cell>
          <cell r="F1098">
            <v>5353</v>
          </cell>
          <cell r="G1098">
            <v>107.06</v>
          </cell>
        </row>
        <row r="1099">
          <cell r="D1099">
            <v>0</v>
          </cell>
          <cell r="E1099" t="str">
            <v xml:space="preserve">                 TOTAL MATERIALES:</v>
          </cell>
          <cell r="G1099">
            <v>5332</v>
          </cell>
        </row>
        <row r="1101">
          <cell r="B1101" t="str">
            <v>MANO DE OBRA</v>
          </cell>
        </row>
        <row r="1102">
          <cell r="B1102" t="str">
            <v>DESCRIPCION</v>
          </cell>
          <cell r="C1102" t="str">
            <v>JORNAL</v>
          </cell>
          <cell r="D1102" t="str">
            <v>PRESTACIONES</v>
          </cell>
          <cell r="E1102" t="str">
            <v>CANTIDAD</v>
          </cell>
          <cell r="F1102" t="str">
            <v>RENDIMIENTO</v>
          </cell>
          <cell r="G1102" t="str">
            <v>VR PARCIAL</v>
          </cell>
        </row>
        <row r="1103">
          <cell r="B1103" t="str">
            <v>Ayudante</v>
          </cell>
          <cell r="C1103">
            <v>15000</v>
          </cell>
          <cell r="D1103">
            <v>0.7</v>
          </cell>
          <cell r="E1103">
            <v>1</v>
          </cell>
          <cell r="F1103">
            <v>5.73</v>
          </cell>
          <cell r="G1103">
            <v>4450.2617801047118</v>
          </cell>
        </row>
        <row r="1104">
          <cell r="B1104" t="str">
            <v xml:space="preserve">Oficial </v>
          </cell>
          <cell r="C1104">
            <v>25480.000000000004</v>
          </cell>
          <cell r="D1104">
            <v>0.7</v>
          </cell>
          <cell r="E1104">
            <v>1</v>
          </cell>
          <cell r="F1104">
            <v>5.73</v>
          </cell>
          <cell r="G1104">
            <v>7559.5113438045373</v>
          </cell>
        </row>
        <row r="1105">
          <cell r="C1105">
            <v>0</v>
          </cell>
          <cell r="E1105">
            <v>0</v>
          </cell>
          <cell r="G1105">
            <v>0</v>
          </cell>
        </row>
        <row r="1106">
          <cell r="E1106" t="str">
            <v xml:space="preserve">              TOTAL MANO DE OBRA:</v>
          </cell>
          <cell r="G1106">
            <v>12010</v>
          </cell>
          <cell r="H1106">
            <v>12000</v>
          </cell>
        </row>
        <row r="1108">
          <cell r="B1108" t="str">
            <v>HERRAMIENTA Y EQUIPO</v>
          </cell>
        </row>
        <row r="1109">
          <cell r="B1109" t="str">
            <v>DESCRIPCION</v>
          </cell>
          <cell r="D1109" t="str">
            <v>TIPO</v>
          </cell>
          <cell r="E1109" t="str">
            <v>TARIFA</v>
          </cell>
          <cell r="F1109" t="str">
            <v>RENDIMIENTO</v>
          </cell>
          <cell r="G1109" t="str">
            <v>VR PARCIAL</v>
          </cell>
        </row>
        <row r="1110">
          <cell r="B1110" t="str">
            <v>Herramienta menor</v>
          </cell>
          <cell r="E1110">
            <v>12010</v>
          </cell>
          <cell r="F1110">
            <v>0.05</v>
          </cell>
          <cell r="G1110">
            <v>600.5</v>
          </cell>
        </row>
        <row r="1111">
          <cell r="D1111">
            <v>0</v>
          </cell>
          <cell r="E1111">
            <v>0</v>
          </cell>
          <cell r="G1111">
            <v>0</v>
          </cell>
        </row>
        <row r="1112">
          <cell r="D1112">
            <v>0</v>
          </cell>
          <cell r="E1112">
            <v>0</v>
          </cell>
          <cell r="F1112">
            <v>0</v>
          </cell>
          <cell r="G1112">
            <v>0</v>
          </cell>
        </row>
        <row r="1113">
          <cell r="D1113" t="str">
            <v xml:space="preserve">                      TOTAL HERRAMIENTA Y EQUIPO:</v>
          </cell>
          <cell r="G1113">
            <v>601</v>
          </cell>
        </row>
        <row r="1115">
          <cell r="B1115" t="str">
            <v>TRANSPORTE</v>
          </cell>
        </row>
        <row r="1116">
          <cell r="B1116" t="str">
            <v>MATERIAL</v>
          </cell>
          <cell r="D1116" t="str">
            <v>CANTIDAD</v>
          </cell>
          <cell r="E1116" t="str">
            <v>DISTANCIA</v>
          </cell>
          <cell r="F1116" t="str">
            <v>M3/KM</v>
          </cell>
          <cell r="G1116" t="str">
            <v>VR UNITARIO</v>
          </cell>
        </row>
        <row r="1119">
          <cell r="E1119" t="str">
            <v xml:space="preserve">                  TOTAL TRANSPORTE:</v>
          </cell>
          <cell r="G1119">
            <v>0</v>
          </cell>
        </row>
        <row r="1121">
          <cell r="E1121" t="str">
            <v>TOTAL COSTO DIRECTO:</v>
          </cell>
          <cell r="G1121">
            <v>17943</v>
          </cell>
        </row>
        <row r="1123">
          <cell r="B1123" t="str">
            <v>COSTOS INDIRECTOS</v>
          </cell>
        </row>
        <row r="1124">
          <cell r="B1124" t="str">
            <v>DESCRIPCION</v>
          </cell>
          <cell r="D1124" t="str">
            <v>PORCENTAJE</v>
          </cell>
          <cell r="F1124" t="str">
            <v>VR PARCIAL</v>
          </cell>
        </row>
        <row r="1125">
          <cell r="B1125" t="str">
            <v>ADMINISTRACION</v>
          </cell>
          <cell r="E1125">
            <v>0.12</v>
          </cell>
          <cell r="G1125">
            <v>2153.16</v>
          </cell>
        </row>
        <row r="1126">
          <cell r="B1126" t="str">
            <v>IMPREVISTOS</v>
          </cell>
          <cell r="E1126">
            <v>0.08</v>
          </cell>
          <cell r="G1126">
            <v>1435.44</v>
          </cell>
        </row>
        <row r="1127">
          <cell r="B1127" t="str">
            <v>UTILIDAD</v>
          </cell>
          <cell r="E1127">
            <v>0.05</v>
          </cell>
          <cell r="G1127">
            <v>897.15000000000009</v>
          </cell>
        </row>
        <row r="1128">
          <cell r="F1128" t="str">
            <v>TOTAL COSTO INDIRECTO:</v>
          </cell>
          <cell r="G1128">
            <v>4486</v>
          </cell>
        </row>
        <row r="1131">
          <cell r="B1131" t="str">
            <v>PROPONENTE</v>
          </cell>
          <cell r="F1131" t="str">
            <v>ANALISIS DE PRECIO UNITARIO:</v>
          </cell>
          <cell r="G1131">
            <v>22429</v>
          </cell>
        </row>
        <row r="1134">
          <cell r="B1134" t="str">
            <v>REPUBLICA DE COLOMBIA</v>
          </cell>
        </row>
        <row r="1135">
          <cell r="B1135" t="str">
            <v>GOBERNACION DEL PUTUMAYO</v>
          </cell>
        </row>
        <row r="1136">
          <cell r="B1136" t="str">
            <v>SECRETARIA DE INFRAESTRUCTURA DEPARTAMENTAL</v>
          </cell>
        </row>
        <row r="1138">
          <cell r="B1138" t="str">
            <v>OBJETO:</v>
          </cell>
          <cell r="C1138" t="str">
            <v>CONSTRUCCION DE LA PLAZA DE MERCADO DE GANADO EN EL MUNICIPIO DE SIBUNDOY, DEPARTAMENTO DEL PUTUMAYO</v>
          </cell>
        </row>
        <row r="1139">
          <cell r="F1139" t="str">
            <v>FECHA:</v>
          </cell>
          <cell r="G1139" t="str">
            <v>NOVIEMBRE 20 / 2003</v>
          </cell>
        </row>
        <row r="1140">
          <cell r="A1140" t="str">
            <v>8,1</v>
          </cell>
          <cell r="B1140" t="str">
            <v>ITE M:</v>
          </cell>
          <cell r="C1140" t="str">
            <v>CABLE No 12</v>
          </cell>
          <cell r="F1140" t="str">
            <v>UNIDAD:</v>
          </cell>
          <cell r="G1140" t="str">
            <v>ML</v>
          </cell>
          <cell r="H1140">
            <v>1333</v>
          </cell>
        </row>
        <row r="1141">
          <cell r="H1141">
            <v>40.5</v>
          </cell>
        </row>
        <row r="1142">
          <cell r="B1142" t="str">
            <v>MATERIALES</v>
          </cell>
        </row>
        <row r="1143">
          <cell r="B1143" t="str">
            <v>DESCRIPCION</v>
          </cell>
          <cell r="D1143" t="str">
            <v>UND</v>
          </cell>
          <cell r="E1143" t="str">
            <v>CANTIDAD</v>
          </cell>
          <cell r="F1143" t="str">
            <v>VR UNITARIO</v>
          </cell>
          <cell r="G1143" t="str">
            <v>VR UNITARIO</v>
          </cell>
        </row>
        <row r="1144">
          <cell r="B1144" t="str">
            <v>Cable No 12</v>
          </cell>
          <cell r="D1144" t="str">
            <v>Ml</v>
          </cell>
          <cell r="E1144">
            <v>2</v>
          </cell>
          <cell r="F1144">
            <v>404</v>
          </cell>
          <cell r="G1144">
            <v>808</v>
          </cell>
        </row>
        <row r="1145">
          <cell r="D1145">
            <v>0</v>
          </cell>
          <cell r="F1145">
            <v>0</v>
          </cell>
          <cell r="G1145">
            <v>0</v>
          </cell>
        </row>
        <row r="1146">
          <cell r="D1146">
            <v>0</v>
          </cell>
          <cell r="F1146">
            <v>0</v>
          </cell>
          <cell r="G1146">
            <v>0</v>
          </cell>
        </row>
        <row r="1147">
          <cell r="D1147">
            <v>0</v>
          </cell>
          <cell r="E1147" t="str">
            <v xml:space="preserve">                 TOTAL MATERIALES:</v>
          </cell>
          <cell r="G1147">
            <v>808</v>
          </cell>
        </row>
        <row r="1149">
          <cell r="B1149" t="str">
            <v>MANO DE OBRA</v>
          </cell>
        </row>
        <row r="1150">
          <cell r="B1150" t="str">
            <v>DESCRIPCION</v>
          </cell>
          <cell r="C1150" t="str">
            <v>JORNAL</v>
          </cell>
          <cell r="D1150" t="str">
            <v>PRESTACIONES</v>
          </cell>
          <cell r="E1150" t="str">
            <v>CANTIDAD</v>
          </cell>
          <cell r="F1150" t="str">
            <v>RENDIMIENTO</v>
          </cell>
          <cell r="G1150" t="str">
            <v>VR PARCIAL</v>
          </cell>
        </row>
        <row r="1151">
          <cell r="B1151" t="str">
            <v>Ayudante</v>
          </cell>
          <cell r="C1151">
            <v>15000</v>
          </cell>
          <cell r="D1151">
            <v>0.7</v>
          </cell>
          <cell r="E1151">
            <v>1</v>
          </cell>
          <cell r="F1151">
            <v>137.63</v>
          </cell>
          <cell r="G1151">
            <v>185.27937222989175</v>
          </cell>
        </row>
        <row r="1152">
          <cell r="B1152" t="str">
            <v>Técnico electricista</v>
          </cell>
          <cell r="C1152">
            <v>25480.000000000004</v>
          </cell>
          <cell r="D1152">
            <v>0.7</v>
          </cell>
          <cell r="E1152">
            <v>1</v>
          </cell>
          <cell r="F1152">
            <v>137.63</v>
          </cell>
          <cell r="G1152">
            <v>314.72789362784278</v>
          </cell>
        </row>
        <row r="1153">
          <cell r="C1153">
            <v>0</v>
          </cell>
          <cell r="E1153">
            <v>0</v>
          </cell>
          <cell r="G1153">
            <v>0</v>
          </cell>
        </row>
        <row r="1154">
          <cell r="E1154" t="str">
            <v xml:space="preserve">              TOTAL MANO DE OBRA:</v>
          </cell>
          <cell r="G1154">
            <v>500</v>
          </cell>
          <cell r="H1154">
            <v>500</v>
          </cell>
        </row>
        <row r="1156">
          <cell r="B1156" t="str">
            <v>HERRAMIENTA Y EQUIPO</v>
          </cell>
        </row>
        <row r="1157">
          <cell r="B1157" t="str">
            <v>DESCRIPCION</v>
          </cell>
          <cell r="D1157" t="str">
            <v>TIPO</v>
          </cell>
          <cell r="E1157" t="str">
            <v>TARIFA</v>
          </cell>
          <cell r="F1157" t="str">
            <v>RENDIMIENTO</v>
          </cell>
          <cell r="G1157" t="str">
            <v>VR PARCIAL</v>
          </cell>
        </row>
        <row r="1158">
          <cell r="B1158" t="str">
            <v>Herramienta menor</v>
          </cell>
          <cell r="E1158">
            <v>500</v>
          </cell>
          <cell r="F1158">
            <v>0.05</v>
          </cell>
          <cell r="G1158">
            <v>25</v>
          </cell>
        </row>
        <row r="1159">
          <cell r="D1159">
            <v>0</v>
          </cell>
          <cell r="E1159">
            <v>0</v>
          </cell>
          <cell r="G1159">
            <v>0</v>
          </cell>
        </row>
        <row r="1160">
          <cell r="D1160">
            <v>0</v>
          </cell>
          <cell r="E1160">
            <v>0</v>
          </cell>
          <cell r="F1160">
            <v>0</v>
          </cell>
          <cell r="G1160">
            <v>0</v>
          </cell>
        </row>
        <row r="1161">
          <cell r="D1161" t="str">
            <v xml:space="preserve">                      TOTAL HERRAMIENTA Y EQUIPO:</v>
          </cell>
          <cell r="G1161">
            <v>25</v>
          </cell>
        </row>
        <row r="1163">
          <cell r="B1163" t="str">
            <v>TRANSPORTE</v>
          </cell>
        </row>
        <row r="1164">
          <cell r="B1164" t="str">
            <v>MATERIAL</v>
          </cell>
          <cell r="D1164" t="str">
            <v>CANTIDAD</v>
          </cell>
          <cell r="E1164" t="str">
            <v>DISTANCIA</v>
          </cell>
          <cell r="F1164" t="str">
            <v>M3/KM</v>
          </cell>
          <cell r="G1164" t="str">
            <v>VR UNITARIO</v>
          </cell>
        </row>
        <row r="1167">
          <cell r="E1167" t="str">
            <v xml:space="preserve">                  TOTAL TRANSPORTE:</v>
          </cell>
          <cell r="G1167">
            <v>0</v>
          </cell>
        </row>
        <row r="1169">
          <cell r="E1169" t="str">
            <v>TOTAL COSTO DIRECTO:</v>
          </cell>
          <cell r="G1169">
            <v>1333</v>
          </cell>
        </row>
        <row r="1171">
          <cell r="B1171" t="str">
            <v>COSTOS INDIRECTOS</v>
          </cell>
        </row>
        <row r="1172">
          <cell r="B1172" t="str">
            <v>DESCRIPCION</v>
          </cell>
          <cell r="D1172" t="str">
            <v>PORCENTAJE</v>
          </cell>
          <cell r="F1172" t="str">
            <v>VR PARCIAL</v>
          </cell>
        </row>
        <row r="1173">
          <cell r="B1173" t="str">
            <v>ADMINISTRACION</v>
          </cell>
          <cell r="E1173">
            <v>0.12</v>
          </cell>
          <cell r="G1173">
            <v>159.96</v>
          </cell>
        </row>
        <row r="1174">
          <cell r="B1174" t="str">
            <v>IMPREVISTOS</v>
          </cell>
          <cell r="E1174">
            <v>0.08</v>
          </cell>
          <cell r="G1174">
            <v>106.64</v>
          </cell>
        </row>
        <row r="1175">
          <cell r="B1175" t="str">
            <v>UTILIDAD</v>
          </cell>
          <cell r="E1175">
            <v>0.05</v>
          </cell>
          <cell r="G1175">
            <v>66.650000000000006</v>
          </cell>
        </row>
        <row r="1176">
          <cell r="F1176" t="str">
            <v>TOTAL COSTO INDIRECTO:</v>
          </cell>
          <cell r="G1176">
            <v>333</v>
          </cell>
        </row>
        <row r="1179">
          <cell r="B1179" t="str">
            <v>PROPONENTE</v>
          </cell>
          <cell r="F1179" t="str">
            <v>ANALISIS DE PRECIO UNITARIO:</v>
          </cell>
          <cell r="G1179">
            <v>1666</v>
          </cell>
        </row>
        <row r="1182">
          <cell r="B1182" t="str">
            <v>REPUBLICA DE COLOMBIA</v>
          </cell>
        </row>
        <row r="1183">
          <cell r="B1183" t="str">
            <v>GOBERNACION DEL PUTUMAYO</v>
          </cell>
        </row>
        <row r="1184">
          <cell r="B1184" t="str">
            <v>SECRETARIA DE INFRAESTRUCTURA DEPARTAMENTAL</v>
          </cell>
        </row>
        <row r="1186">
          <cell r="B1186" t="str">
            <v>OBJETO:</v>
          </cell>
          <cell r="C1186" t="str">
            <v>CONSTRUCCION DE LA PLAZA DE MERCADO DE GANADO EN EL MUNICIPIO DE SIBUNDOY, DEPARTAMENTO DEL PUTUMAYO</v>
          </cell>
        </row>
        <row r="1187">
          <cell r="F1187" t="str">
            <v>FECHA:</v>
          </cell>
          <cell r="G1187" t="str">
            <v>NOVIEMBRE 20 / 2003</v>
          </cell>
        </row>
        <row r="1188">
          <cell r="A1188" t="str">
            <v>8,2</v>
          </cell>
          <cell r="B1188" t="str">
            <v>ITE M:</v>
          </cell>
          <cell r="C1188" t="str">
            <v>CABLE No 10</v>
          </cell>
          <cell r="F1188" t="str">
            <v>UNIDAD:</v>
          </cell>
          <cell r="G1188" t="str">
            <v>ML</v>
          </cell>
          <cell r="H1188">
            <v>1636</v>
          </cell>
        </row>
        <row r="1189">
          <cell r="H1189">
            <v>20</v>
          </cell>
        </row>
        <row r="1190">
          <cell r="B1190" t="str">
            <v>MATERIALES</v>
          </cell>
        </row>
        <row r="1191">
          <cell r="B1191" t="str">
            <v>DESCRIPCION</v>
          </cell>
          <cell r="D1191" t="str">
            <v>UND</v>
          </cell>
          <cell r="E1191" t="str">
            <v>CANTIDAD</v>
          </cell>
          <cell r="F1191" t="str">
            <v>VR UNITARIO</v>
          </cell>
          <cell r="G1191" t="str">
            <v>VR UNITARIO</v>
          </cell>
        </row>
        <row r="1192">
          <cell r="B1192" t="str">
            <v>Cable No 10</v>
          </cell>
          <cell r="D1192" t="str">
            <v>Ml</v>
          </cell>
          <cell r="E1192">
            <v>2</v>
          </cell>
          <cell r="F1192">
            <v>555.5</v>
          </cell>
          <cell r="G1192">
            <v>1111</v>
          </cell>
        </row>
        <row r="1193">
          <cell r="D1193">
            <v>0</v>
          </cell>
          <cell r="F1193">
            <v>0</v>
          </cell>
          <cell r="G1193">
            <v>0</v>
          </cell>
        </row>
        <row r="1194">
          <cell r="D1194">
            <v>0</v>
          </cell>
          <cell r="F1194">
            <v>0</v>
          </cell>
          <cell r="G1194">
            <v>0</v>
          </cell>
        </row>
        <row r="1195">
          <cell r="D1195">
            <v>0</v>
          </cell>
          <cell r="E1195" t="str">
            <v xml:space="preserve">                 TOTAL MATERIALES:</v>
          </cell>
          <cell r="G1195">
            <v>1111</v>
          </cell>
        </row>
        <row r="1197">
          <cell r="B1197" t="str">
            <v>MANO DE OBRA</v>
          </cell>
        </row>
        <row r="1198">
          <cell r="B1198" t="str">
            <v>DESCRIPCION</v>
          </cell>
          <cell r="C1198" t="str">
            <v>JORNAL</v>
          </cell>
          <cell r="D1198" t="str">
            <v>PRESTACIONES</v>
          </cell>
          <cell r="E1198" t="str">
            <v>CANTIDAD</v>
          </cell>
          <cell r="F1198" t="str">
            <v>RENDIMIENTO</v>
          </cell>
          <cell r="G1198" t="str">
            <v>VR PARCIAL</v>
          </cell>
        </row>
        <row r="1199">
          <cell r="B1199" t="str">
            <v>Ayudante</v>
          </cell>
          <cell r="C1199">
            <v>15000</v>
          </cell>
          <cell r="D1199">
            <v>0.7</v>
          </cell>
          <cell r="E1199">
            <v>1</v>
          </cell>
          <cell r="F1199">
            <v>137.63</v>
          </cell>
          <cell r="G1199">
            <v>185.27937222989175</v>
          </cell>
        </row>
        <row r="1200">
          <cell r="B1200" t="str">
            <v>Técnico electricista</v>
          </cell>
          <cell r="C1200">
            <v>25480.000000000004</v>
          </cell>
          <cell r="D1200">
            <v>0.7</v>
          </cell>
          <cell r="E1200">
            <v>1</v>
          </cell>
          <cell r="F1200">
            <v>137.63</v>
          </cell>
          <cell r="G1200">
            <v>314.72789362784278</v>
          </cell>
        </row>
        <row r="1201">
          <cell r="C1201">
            <v>0</v>
          </cell>
          <cell r="E1201">
            <v>0</v>
          </cell>
          <cell r="G1201">
            <v>0</v>
          </cell>
        </row>
        <row r="1202">
          <cell r="E1202" t="str">
            <v xml:space="preserve">              TOTAL MANO DE OBRA:</v>
          </cell>
          <cell r="G1202">
            <v>500</v>
          </cell>
          <cell r="H1202">
            <v>500</v>
          </cell>
        </row>
        <row r="1204">
          <cell r="B1204" t="str">
            <v>HERRAMIENTA Y EQUIPO</v>
          </cell>
        </row>
        <row r="1205">
          <cell r="B1205" t="str">
            <v>DESCRIPCION</v>
          </cell>
          <cell r="D1205" t="str">
            <v>TIPO</v>
          </cell>
          <cell r="E1205" t="str">
            <v>TARIFA</v>
          </cell>
          <cell r="F1205" t="str">
            <v>RENDIMIENTO</v>
          </cell>
          <cell r="G1205" t="str">
            <v>VR PARCIAL</v>
          </cell>
        </row>
        <row r="1206">
          <cell r="B1206" t="str">
            <v>Herramienta menor</v>
          </cell>
          <cell r="E1206">
            <v>500</v>
          </cell>
          <cell r="F1206">
            <v>0.05</v>
          </cell>
          <cell r="G1206">
            <v>25</v>
          </cell>
        </row>
        <row r="1207">
          <cell r="D1207">
            <v>0</v>
          </cell>
          <cell r="E1207">
            <v>0</v>
          </cell>
          <cell r="G1207">
            <v>0</v>
          </cell>
        </row>
        <row r="1208">
          <cell r="D1208">
            <v>0</v>
          </cell>
          <cell r="E1208">
            <v>0</v>
          </cell>
          <cell r="F1208">
            <v>0</v>
          </cell>
          <cell r="G1208">
            <v>0</v>
          </cell>
        </row>
        <row r="1209">
          <cell r="D1209" t="str">
            <v xml:space="preserve">                      TOTAL HERRAMIENTA Y EQUIPO:</v>
          </cell>
          <cell r="G1209">
            <v>25</v>
          </cell>
        </row>
        <row r="1211">
          <cell r="B1211" t="str">
            <v>TRANSPORTE</v>
          </cell>
        </row>
        <row r="1212">
          <cell r="B1212" t="str">
            <v>MATERIAL</v>
          </cell>
          <cell r="D1212" t="str">
            <v>CANTIDAD</v>
          </cell>
          <cell r="E1212" t="str">
            <v>DISTANCIA</v>
          </cell>
          <cell r="F1212" t="str">
            <v>M3/KM</v>
          </cell>
          <cell r="G1212" t="str">
            <v>VR UNITARIO</v>
          </cell>
        </row>
        <row r="1215">
          <cell r="E1215" t="str">
            <v xml:space="preserve">                  TOTAL TRANSPORTE:</v>
          </cell>
          <cell r="G1215">
            <v>0</v>
          </cell>
        </row>
        <row r="1217">
          <cell r="E1217" t="str">
            <v>TOTAL COSTO DIRECTO:</v>
          </cell>
          <cell r="G1217">
            <v>1636</v>
          </cell>
        </row>
        <row r="1219">
          <cell r="B1219" t="str">
            <v>COSTOS INDIRECTOS</v>
          </cell>
        </row>
        <row r="1220">
          <cell r="B1220" t="str">
            <v>DESCRIPCION</v>
          </cell>
          <cell r="D1220" t="str">
            <v>PORCENTAJE</v>
          </cell>
          <cell r="F1220" t="str">
            <v>VR PARCIAL</v>
          </cell>
        </row>
        <row r="1221">
          <cell r="B1221" t="str">
            <v>ADMINISTRACION</v>
          </cell>
          <cell r="E1221">
            <v>0.12</v>
          </cell>
          <cell r="G1221">
            <v>196.32</v>
          </cell>
        </row>
        <row r="1222">
          <cell r="B1222" t="str">
            <v>IMPREVISTOS</v>
          </cell>
          <cell r="E1222">
            <v>0.08</v>
          </cell>
          <cell r="G1222">
            <v>130.88</v>
          </cell>
        </row>
        <row r="1223">
          <cell r="B1223" t="str">
            <v>UTILIDAD</v>
          </cell>
          <cell r="E1223">
            <v>0.05</v>
          </cell>
          <cell r="G1223">
            <v>81.800000000000011</v>
          </cell>
        </row>
        <row r="1224">
          <cell r="F1224" t="str">
            <v>TOTAL COSTO INDIRECTO:</v>
          </cell>
          <cell r="G1224">
            <v>409</v>
          </cell>
        </row>
        <row r="1227">
          <cell r="B1227" t="str">
            <v>PROPONENTE</v>
          </cell>
          <cell r="F1227" t="str">
            <v>ANALISIS DE PRECIO UNITARIO:</v>
          </cell>
          <cell r="G1227">
            <v>2045</v>
          </cell>
        </row>
        <row r="1230">
          <cell r="B1230" t="str">
            <v>REPUBLICA DE COLOMBIA</v>
          </cell>
        </row>
        <row r="1231">
          <cell r="B1231" t="str">
            <v>GOBERNACION DEL PUTUMAYO</v>
          </cell>
        </row>
        <row r="1232">
          <cell r="B1232" t="str">
            <v>SECRETARIA DE INFRAESTRUCTURA DEPARTAMENTAL</v>
          </cell>
        </row>
        <row r="1234">
          <cell r="B1234" t="str">
            <v>OBJETO:</v>
          </cell>
          <cell r="C1234" t="str">
            <v>CONSTRUCCION DE LA PLAZA DE MERCADO DE GANADO EN EL MUNICIPIO DE SIBUNDOY, DEPARTAMENTO DEL PUTUMAYO</v>
          </cell>
        </row>
        <row r="1235">
          <cell r="F1235" t="str">
            <v>FECHA:</v>
          </cell>
          <cell r="G1235" t="str">
            <v>NOVIEMBRE 20 / 2003</v>
          </cell>
        </row>
        <row r="1236">
          <cell r="A1236" t="str">
            <v>8,3</v>
          </cell>
          <cell r="B1236" t="str">
            <v>ITE M:</v>
          </cell>
          <cell r="C1236" t="str">
            <v>TABLERO DE 3 CIRCUITOS</v>
          </cell>
          <cell r="F1236" t="str">
            <v>UNIDAD:</v>
          </cell>
          <cell r="G1236" t="str">
            <v>UND</v>
          </cell>
          <cell r="H1236">
            <v>71868</v>
          </cell>
        </row>
        <row r="1237">
          <cell r="H1237">
            <v>1</v>
          </cell>
        </row>
        <row r="1238">
          <cell r="B1238" t="str">
            <v>MATERIALES</v>
          </cell>
        </row>
        <row r="1239">
          <cell r="B1239" t="str">
            <v>DESCRIPCION</v>
          </cell>
          <cell r="D1239" t="str">
            <v>UND</v>
          </cell>
          <cell r="E1239" t="str">
            <v>CANTIDAD</v>
          </cell>
          <cell r="F1239" t="str">
            <v>VR UNITARIO</v>
          </cell>
          <cell r="G1239" t="str">
            <v>VR UNITARIO</v>
          </cell>
        </row>
        <row r="1240">
          <cell r="B1240" t="str">
            <v>Cortacicuito atornillado 1 polo</v>
          </cell>
          <cell r="D1240" t="str">
            <v>Un</v>
          </cell>
          <cell r="E1240">
            <v>1</v>
          </cell>
          <cell r="F1240">
            <v>7575</v>
          </cell>
          <cell r="G1240">
            <v>7575</v>
          </cell>
        </row>
        <row r="1241">
          <cell r="B1241" t="str">
            <v>Caja taco 3 puestos</v>
          </cell>
          <cell r="D1241" t="str">
            <v>Un</v>
          </cell>
          <cell r="E1241">
            <v>3</v>
          </cell>
          <cell r="F1241">
            <v>15655</v>
          </cell>
          <cell r="G1241">
            <v>46965</v>
          </cell>
        </row>
        <row r="1242">
          <cell r="D1242">
            <v>0</v>
          </cell>
          <cell r="F1242">
            <v>0</v>
          </cell>
          <cell r="G1242">
            <v>0</v>
          </cell>
        </row>
        <row r="1243">
          <cell r="D1243">
            <v>0</v>
          </cell>
          <cell r="E1243" t="str">
            <v xml:space="preserve">                 TOTAL MATERIALES:</v>
          </cell>
          <cell r="G1243">
            <v>54540</v>
          </cell>
        </row>
        <row r="1245">
          <cell r="B1245" t="str">
            <v>MANO DE OBRA</v>
          </cell>
        </row>
        <row r="1246">
          <cell r="B1246" t="str">
            <v>DESCRIPCION</v>
          </cell>
          <cell r="C1246" t="str">
            <v>JORNAL</v>
          </cell>
          <cell r="D1246" t="str">
            <v>PRESTACIONES</v>
          </cell>
          <cell r="E1246" t="str">
            <v>CANTIDAD</v>
          </cell>
          <cell r="F1246" t="str">
            <v>RENDIMIENTO</v>
          </cell>
          <cell r="G1246" t="str">
            <v>VR PARCIAL</v>
          </cell>
        </row>
        <row r="1247">
          <cell r="B1247" t="str">
            <v>Ayudante</v>
          </cell>
          <cell r="C1247">
            <v>15000</v>
          </cell>
          <cell r="D1247">
            <v>0.7</v>
          </cell>
          <cell r="E1247">
            <v>1</v>
          </cell>
          <cell r="F1247">
            <v>4.17</v>
          </cell>
          <cell r="G1247">
            <v>6115.1079136690651</v>
          </cell>
        </row>
        <row r="1248">
          <cell r="B1248" t="str">
            <v>Técnico electricista</v>
          </cell>
          <cell r="C1248">
            <v>25480.000000000004</v>
          </cell>
          <cell r="D1248">
            <v>0.7</v>
          </cell>
          <cell r="E1248">
            <v>1</v>
          </cell>
          <cell r="F1248">
            <v>4.17</v>
          </cell>
          <cell r="G1248">
            <v>10387.529976019185</v>
          </cell>
        </row>
        <row r="1249">
          <cell r="C1249">
            <v>0</v>
          </cell>
          <cell r="E1249">
            <v>0</v>
          </cell>
          <cell r="G1249">
            <v>0</v>
          </cell>
        </row>
        <row r="1250">
          <cell r="E1250" t="str">
            <v xml:space="preserve">              TOTAL MANO DE OBRA:</v>
          </cell>
          <cell r="G1250">
            <v>16503</v>
          </cell>
          <cell r="H1250">
            <v>16500</v>
          </cell>
        </row>
        <row r="1252">
          <cell r="B1252" t="str">
            <v>HERRAMIENTA Y EQUIPO</v>
          </cell>
        </row>
        <row r="1253">
          <cell r="B1253" t="str">
            <v>DESCRIPCION</v>
          </cell>
          <cell r="D1253" t="str">
            <v>TIPO</v>
          </cell>
          <cell r="E1253" t="str">
            <v>TARIFA</v>
          </cell>
          <cell r="F1253" t="str">
            <v>RENDIMIENTO</v>
          </cell>
          <cell r="G1253" t="str">
            <v>VR PARCIAL</v>
          </cell>
        </row>
        <row r="1254">
          <cell r="B1254" t="str">
            <v>Herramienta menor</v>
          </cell>
          <cell r="E1254">
            <v>16503</v>
          </cell>
          <cell r="F1254">
            <v>0.05</v>
          </cell>
          <cell r="G1254">
            <v>825.15000000000009</v>
          </cell>
        </row>
        <row r="1255">
          <cell r="D1255">
            <v>0</v>
          </cell>
          <cell r="E1255">
            <v>0</v>
          </cell>
          <cell r="G1255">
            <v>0</v>
          </cell>
        </row>
        <row r="1256">
          <cell r="D1256">
            <v>0</v>
          </cell>
          <cell r="E1256">
            <v>0</v>
          </cell>
          <cell r="F1256">
            <v>0</v>
          </cell>
          <cell r="G1256">
            <v>0</v>
          </cell>
        </row>
        <row r="1257">
          <cell r="D1257" t="str">
            <v xml:space="preserve">                      TOTAL HERRAMIENTA Y EQUIPO:</v>
          </cell>
          <cell r="G1257">
            <v>825</v>
          </cell>
        </row>
        <row r="1259">
          <cell r="B1259" t="str">
            <v>TRANSPORTE</v>
          </cell>
        </row>
        <row r="1260">
          <cell r="B1260" t="str">
            <v>MATERIAL</v>
          </cell>
          <cell r="D1260" t="str">
            <v>CANTIDAD</v>
          </cell>
          <cell r="E1260" t="str">
            <v>DISTANCIA</v>
          </cell>
          <cell r="F1260" t="str">
            <v>M3/KM</v>
          </cell>
          <cell r="G1260" t="str">
            <v>VR UNITARIO</v>
          </cell>
        </row>
        <row r="1263">
          <cell r="E1263" t="str">
            <v xml:space="preserve">                  TOTAL TRANSPORTE:</v>
          </cell>
          <cell r="G1263">
            <v>0</v>
          </cell>
        </row>
        <row r="1265">
          <cell r="E1265" t="str">
            <v>TOTAL COSTO DIRECTO:</v>
          </cell>
          <cell r="G1265">
            <v>71868</v>
          </cell>
        </row>
        <row r="1267">
          <cell r="B1267" t="str">
            <v>COSTOS INDIRECTOS</v>
          </cell>
        </row>
        <row r="1268">
          <cell r="B1268" t="str">
            <v>DESCRIPCION</v>
          </cell>
          <cell r="D1268" t="str">
            <v>PORCENTAJE</v>
          </cell>
          <cell r="F1268" t="str">
            <v>VR PARCIAL</v>
          </cell>
        </row>
        <row r="1269">
          <cell r="B1269" t="str">
            <v>ADMINISTRACION</v>
          </cell>
          <cell r="E1269">
            <v>0.12</v>
          </cell>
          <cell r="G1269">
            <v>8624.16</v>
          </cell>
        </row>
        <row r="1270">
          <cell r="B1270" t="str">
            <v>IMPREVISTOS</v>
          </cell>
          <cell r="E1270">
            <v>0.08</v>
          </cell>
          <cell r="G1270">
            <v>5749.4400000000005</v>
          </cell>
        </row>
        <row r="1271">
          <cell r="B1271" t="str">
            <v>UTILIDAD</v>
          </cell>
          <cell r="E1271">
            <v>0.05</v>
          </cell>
          <cell r="G1271">
            <v>3593.4</v>
          </cell>
        </row>
        <row r="1272">
          <cell r="F1272" t="str">
            <v>TOTAL COSTO INDIRECTO:</v>
          </cell>
          <cell r="G1272">
            <v>17967</v>
          </cell>
        </row>
        <row r="1275">
          <cell r="B1275" t="str">
            <v>PROPONENTE</v>
          </cell>
          <cell r="F1275" t="str">
            <v>ANALISIS DE PRECIO UNITARIO:</v>
          </cell>
          <cell r="G1275">
            <v>89835</v>
          </cell>
        </row>
        <row r="1278">
          <cell r="B1278" t="str">
            <v>REPUBLICA DE COLOMBIA</v>
          </cell>
        </row>
        <row r="1279">
          <cell r="B1279" t="str">
            <v>GOBERNACION DEL PUTUMAYO</v>
          </cell>
        </row>
        <row r="1280">
          <cell r="B1280" t="str">
            <v>SECRETARIA DE INFRAESTRUCTURA DEPARTAMENTAL</v>
          </cell>
        </row>
        <row r="1282">
          <cell r="B1282" t="str">
            <v>OBJETO:</v>
          </cell>
          <cell r="C1282" t="str">
            <v>CONSTRUCCION DE LA PLAZA DE MERCADO DE GANADO EN EL MUNICIPIO DE SIBUNDOY, DEPARTAMENTO DEL PUTUMAYO</v>
          </cell>
        </row>
        <row r="1283">
          <cell r="F1283" t="str">
            <v>FECHA:</v>
          </cell>
          <cell r="G1283" t="str">
            <v>NOVIEMBRE 20 / 2003</v>
          </cell>
        </row>
        <row r="1284">
          <cell r="A1284" t="str">
            <v>8,4</v>
          </cell>
          <cell r="B1284" t="str">
            <v>ITE M:</v>
          </cell>
          <cell r="C1284" t="str">
            <v>PUNTO ELECTRICO</v>
          </cell>
          <cell r="F1284" t="str">
            <v>UNIDAD:</v>
          </cell>
          <cell r="G1284" t="str">
            <v>UND</v>
          </cell>
          <cell r="H1284">
            <v>28861</v>
          </cell>
        </row>
        <row r="1285">
          <cell r="H1285">
            <v>10</v>
          </cell>
        </row>
        <row r="1286">
          <cell r="B1286" t="str">
            <v>MATERIALES</v>
          </cell>
        </row>
        <row r="1287">
          <cell r="B1287" t="str">
            <v>DESCRIPCION</v>
          </cell>
          <cell r="D1287" t="str">
            <v>UND</v>
          </cell>
          <cell r="E1287" t="str">
            <v>CANTIDAD</v>
          </cell>
          <cell r="F1287" t="str">
            <v>VR UNITARIO</v>
          </cell>
          <cell r="G1287" t="str">
            <v>VR UNITARIO</v>
          </cell>
        </row>
        <row r="1288">
          <cell r="B1288" t="str">
            <v>Aparato eléctico</v>
          </cell>
          <cell r="D1288" t="str">
            <v>Un</v>
          </cell>
          <cell r="E1288">
            <v>1.01</v>
          </cell>
          <cell r="F1288">
            <v>7070</v>
          </cell>
          <cell r="G1288">
            <v>7140.7</v>
          </cell>
        </row>
        <row r="1289">
          <cell r="B1289" t="str">
            <v>Caja galvanizada</v>
          </cell>
          <cell r="D1289" t="str">
            <v>Un</v>
          </cell>
          <cell r="E1289">
            <v>1.02</v>
          </cell>
          <cell r="F1289">
            <v>656.5</v>
          </cell>
          <cell r="G1289">
            <v>669.63</v>
          </cell>
        </row>
        <row r="1290">
          <cell r="B1290" t="str">
            <v>Tubo conduit 1/2"</v>
          </cell>
          <cell r="D1290" t="str">
            <v>Ml</v>
          </cell>
          <cell r="E1290">
            <v>3.06</v>
          </cell>
          <cell r="F1290">
            <v>1287.75</v>
          </cell>
          <cell r="G1290">
            <v>3940.5149999999999</v>
          </cell>
        </row>
        <row r="1291">
          <cell r="B1291" t="str">
            <v>Cable No 12</v>
          </cell>
          <cell r="D1291" t="str">
            <v>Ml</v>
          </cell>
          <cell r="E1291">
            <v>3.15</v>
          </cell>
          <cell r="F1291">
            <v>404</v>
          </cell>
          <cell r="G1291">
            <v>1272.5999999999999</v>
          </cell>
        </row>
        <row r="1292">
          <cell r="B1292" t="str">
            <v>Cable No 14</v>
          </cell>
          <cell r="D1292" t="str">
            <v>Ml</v>
          </cell>
          <cell r="E1292">
            <v>3.15</v>
          </cell>
          <cell r="F1292">
            <v>303</v>
          </cell>
          <cell r="G1292">
            <v>954.44999999999993</v>
          </cell>
        </row>
        <row r="1293">
          <cell r="B1293" t="str">
            <v>Plafón</v>
          </cell>
          <cell r="D1293" t="str">
            <v>Un</v>
          </cell>
          <cell r="E1293">
            <v>1.01</v>
          </cell>
          <cell r="F1293">
            <v>1212</v>
          </cell>
          <cell r="G1293">
            <v>1224.1200000000001</v>
          </cell>
        </row>
        <row r="1294">
          <cell r="D1294">
            <v>0</v>
          </cell>
          <cell r="E1294" t="str">
            <v xml:space="preserve">                 TOTAL MATERIALES:</v>
          </cell>
          <cell r="G1294">
            <v>15202</v>
          </cell>
        </row>
        <row r="1296">
          <cell r="B1296" t="str">
            <v>MANO DE OBRA</v>
          </cell>
        </row>
        <row r="1297">
          <cell r="B1297" t="str">
            <v>DESCRIPCION</v>
          </cell>
          <cell r="C1297" t="str">
            <v>JORNAL</v>
          </cell>
          <cell r="D1297" t="str">
            <v>PRESTACIONES</v>
          </cell>
          <cell r="E1297" t="str">
            <v>CANTIDAD</v>
          </cell>
          <cell r="F1297" t="str">
            <v>RENDIMIENTO</v>
          </cell>
          <cell r="G1297" t="str">
            <v>VR PARCIAL</v>
          </cell>
        </row>
        <row r="1298">
          <cell r="B1298" t="str">
            <v>Ayudante</v>
          </cell>
          <cell r="C1298">
            <v>15000</v>
          </cell>
          <cell r="D1298">
            <v>0.7</v>
          </cell>
          <cell r="E1298">
            <v>1</v>
          </cell>
          <cell r="F1298">
            <v>5.29</v>
          </cell>
          <cell r="G1298">
            <v>4820.4158790170131</v>
          </cell>
        </row>
        <row r="1299">
          <cell r="B1299" t="str">
            <v>Técnico electricista</v>
          </cell>
          <cell r="C1299">
            <v>25480.000000000004</v>
          </cell>
          <cell r="D1299">
            <v>0.7</v>
          </cell>
          <cell r="E1299">
            <v>1</v>
          </cell>
          <cell r="F1299">
            <v>5.29</v>
          </cell>
          <cell r="G1299">
            <v>8188.2797731568999</v>
          </cell>
        </row>
        <row r="1300">
          <cell r="C1300">
            <v>0</v>
          </cell>
          <cell r="E1300">
            <v>0</v>
          </cell>
          <cell r="G1300">
            <v>0</v>
          </cell>
        </row>
        <row r="1301">
          <cell r="E1301" t="str">
            <v xml:space="preserve">              TOTAL MANO DE OBRA:</v>
          </cell>
          <cell r="G1301">
            <v>13009</v>
          </cell>
          <cell r="H1301">
            <v>13000</v>
          </cell>
        </row>
        <row r="1303">
          <cell r="B1303" t="str">
            <v>HERRAMIENTA Y EQUIPO</v>
          </cell>
        </row>
        <row r="1304">
          <cell r="B1304" t="str">
            <v>DESCRIPCION</v>
          </cell>
          <cell r="D1304" t="str">
            <v>TIPO</v>
          </cell>
          <cell r="E1304" t="str">
            <v>TARIFA</v>
          </cell>
          <cell r="F1304" t="str">
            <v>RENDIMIENTO</v>
          </cell>
          <cell r="G1304" t="str">
            <v>VR PARCIAL</v>
          </cell>
        </row>
        <row r="1305">
          <cell r="B1305" t="str">
            <v>Herramienta menor</v>
          </cell>
          <cell r="E1305">
            <v>13009</v>
          </cell>
          <cell r="F1305">
            <v>0.05</v>
          </cell>
          <cell r="G1305">
            <v>650.45000000000005</v>
          </cell>
        </row>
        <row r="1306">
          <cell r="D1306">
            <v>0</v>
          </cell>
          <cell r="E1306">
            <v>0</v>
          </cell>
          <cell r="G1306">
            <v>0</v>
          </cell>
        </row>
        <row r="1307">
          <cell r="D1307">
            <v>0</v>
          </cell>
          <cell r="E1307">
            <v>0</v>
          </cell>
          <cell r="F1307">
            <v>0</v>
          </cell>
          <cell r="G1307">
            <v>0</v>
          </cell>
        </row>
        <row r="1308">
          <cell r="D1308" t="str">
            <v xml:space="preserve">                      TOTAL HERRAMIENTA Y EQUIPO:</v>
          </cell>
          <cell r="G1308">
            <v>650</v>
          </cell>
        </row>
        <row r="1310">
          <cell r="B1310" t="str">
            <v>TRANSPORTE</v>
          </cell>
        </row>
        <row r="1311">
          <cell r="B1311" t="str">
            <v>MATERIAL</v>
          </cell>
          <cell r="D1311" t="str">
            <v>CANTIDAD</v>
          </cell>
          <cell r="E1311" t="str">
            <v>DISTANCIA</v>
          </cell>
          <cell r="F1311" t="str">
            <v>M3/KM</v>
          </cell>
          <cell r="G1311" t="str">
            <v>VR UNITARIO</v>
          </cell>
        </row>
        <row r="1314">
          <cell r="E1314" t="str">
            <v xml:space="preserve">                  TOTAL TRANSPORTE:</v>
          </cell>
          <cell r="G1314">
            <v>0</v>
          </cell>
        </row>
        <row r="1316">
          <cell r="E1316" t="str">
            <v>TOTAL COSTO DIRECTO:</v>
          </cell>
          <cell r="G1316">
            <v>28861</v>
          </cell>
        </row>
        <row r="1318">
          <cell r="B1318" t="str">
            <v>COSTOS INDIRECTOS</v>
          </cell>
        </row>
        <row r="1319">
          <cell r="B1319" t="str">
            <v>DESCRIPCION</v>
          </cell>
          <cell r="D1319" t="str">
            <v>PORCENTAJE</v>
          </cell>
          <cell r="F1319" t="str">
            <v>VR PARCIAL</v>
          </cell>
        </row>
        <row r="1320">
          <cell r="B1320" t="str">
            <v>ADMINISTRACION</v>
          </cell>
          <cell r="E1320">
            <v>0.12</v>
          </cell>
          <cell r="G1320">
            <v>3463.3199999999997</v>
          </cell>
        </row>
        <row r="1321">
          <cell r="B1321" t="str">
            <v>IMPREVISTOS</v>
          </cell>
          <cell r="E1321">
            <v>0.08</v>
          </cell>
          <cell r="G1321">
            <v>2308.88</v>
          </cell>
        </row>
        <row r="1322">
          <cell r="B1322" t="str">
            <v>UTILIDAD</v>
          </cell>
          <cell r="E1322">
            <v>0.05</v>
          </cell>
          <cell r="G1322">
            <v>1443.0500000000002</v>
          </cell>
        </row>
        <row r="1323">
          <cell r="F1323" t="str">
            <v>TOTAL COSTO INDIRECTO:</v>
          </cell>
          <cell r="G1323">
            <v>7215</v>
          </cell>
        </row>
        <row r="1326">
          <cell r="B1326" t="str">
            <v>PROPONENTE</v>
          </cell>
          <cell r="F1326" t="str">
            <v>ANALISIS DE PRECIO UNITARIO:</v>
          </cell>
          <cell r="G1326">
            <v>36076</v>
          </cell>
        </row>
      </sheetData>
      <sheetData sheetId="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4"/>
      <sheetName val="PRESUP"/>
      <sheetName val="APU"/>
      <sheetName val="MATERIALES"/>
    </sheetNames>
    <sheetDataSet>
      <sheetData sheetId="0" refreshError="1"/>
      <sheetData sheetId="1" refreshError="1"/>
      <sheetData sheetId="2" refreshError="1">
        <row r="1">
          <cell r="B1" t="str">
            <v>REPUBLICA DE COLOMBIA</v>
          </cell>
        </row>
        <row r="2">
          <cell r="B2" t="str">
            <v>GOBERNACION DEL PUTUMAYO</v>
          </cell>
        </row>
        <row r="3">
          <cell r="B3" t="str">
            <v>SECRETARIA DE INFRAESTRUCTURA DEPARTAMENTAL</v>
          </cell>
        </row>
        <row r="5">
          <cell r="B5" t="str">
            <v>OBJETO:</v>
          </cell>
          <cell r="C5" t="str">
            <v>CONSTRUCCION DE LA PLAZA DE MERCADO DE GANADO EN EL MUNICIPIO DE SIBUNDOY, DEPARTAMENTO DEL PUTUMAYO</v>
          </cell>
        </row>
        <row r="6">
          <cell r="F6" t="str">
            <v>FECHA:</v>
          </cell>
          <cell r="G6" t="str">
            <v>NOVIEMBRE 20 / 2003</v>
          </cell>
        </row>
        <row r="7">
          <cell r="A7" t="str">
            <v>1,1</v>
          </cell>
          <cell r="B7" t="str">
            <v>ITE M:</v>
          </cell>
          <cell r="C7" t="str">
            <v>LOCALIZACION Y REPLANTEO</v>
          </cell>
          <cell r="F7" t="str">
            <v>UNIDAD:</v>
          </cell>
          <cell r="G7" t="str">
            <v>M2</v>
          </cell>
          <cell r="H7">
            <v>650</v>
          </cell>
        </row>
        <row r="8">
          <cell r="H8">
            <v>158.6</v>
          </cell>
        </row>
        <row r="9">
          <cell r="B9" t="str">
            <v>MATERIALES</v>
          </cell>
        </row>
        <row r="10">
          <cell r="B10" t="str">
            <v>DESCRIPCION</v>
          </cell>
          <cell r="D10" t="str">
            <v>UND</v>
          </cell>
          <cell r="E10" t="str">
            <v>CANTIDAD</v>
          </cell>
          <cell r="F10" t="str">
            <v>VR UNITARIO</v>
          </cell>
          <cell r="G10" t="str">
            <v>VR UNITARIO</v>
          </cell>
        </row>
        <row r="11">
          <cell r="B11" t="str">
            <v>Alambre negro</v>
          </cell>
          <cell r="D11" t="str">
            <v>Kg</v>
          </cell>
          <cell r="E11">
            <v>0.01</v>
          </cell>
          <cell r="F11">
            <v>1800</v>
          </cell>
          <cell r="G11">
            <v>18</v>
          </cell>
        </row>
        <row r="12">
          <cell r="B12" t="str">
            <v>Durmiente ordinario 4x.04x.04 m</v>
          </cell>
          <cell r="D12" t="str">
            <v>Un</v>
          </cell>
          <cell r="E12">
            <v>0.5</v>
          </cell>
          <cell r="F12">
            <v>404</v>
          </cell>
          <cell r="G12">
            <v>202</v>
          </cell>
        </row>
        <row r="13">
          <cell r="B13" t="str">
            <v>Puntilla c/cabeza</v>
          </cell>
          <cell r="D13" t="str">
            <v>Lb</v>
          </cell>
          <cell r="E13">
            <v>0.01</v>
          </cell>
          <cell r="F13">
            <v>980.00000000000011</v>
          </cell>
          <cell r="G13">
            <v>9.8000000000000007</v>
          </cell>
        </row>
        <row r="14">
          <cell r="D14">
            <v>9.7999954223632813</v>
          </cell>
          <cell r="E14" t="str">
            <v xml:space="preserve">                 TOTAL MATERIALES:</v>
          </cell>
          <cell r="G14">
            <v>230</v>
          </cell>
        </row>
        <row r="16">
          <cell r="B16" t="str">
            <v>MANO DE OBRA</v>
          </cell>
        </row>
        <row r="17">
          <cell r="B17" t="str">
            <v>DESCRIPCION</v>
          </cell>
          <cell r="C17" t="str">
            <v>JORNAL</v>
          </cell>
          <cell r="D17" t="str">
            <v>PRESTACIONES</v>
          </cell>
          <cell r="E17" t="str">
            <v>CANTIDAD</v>
          </cell>
          <cell r="F17" t="str">
            <v>RENDIMIENTO</v>
          </cell>
          <cell r="G17" t="str">
            <v>VR PARCIAL</v>
          </cell>
        </row>
        <row r="18">
          <cell r="B18" t="str">
            <v>Ayudante</v>
          </cell>
          <cell r="C18">
            <v>15000</v>
          </cell>
          <cell r="D18">
            <v>0.7</v>
          </cell>
          <cell r="E18">
            <v>1</v>
          </cell>
          <cell r="F18">
            <v>172.04</v>
          </cell>
          <cell r="G18">
            <v>148.22134387351778</v>
          </cell>
        </row>
        <row r="19">
          <cell r="B19" t="str">
            <v xml:space="preserve">Oficial </v>
          </cell>
          <cell r="C19">
            <v>25480.000000000004</v>
          </cell>
          <cell r="D19">
            <v>0.7</v>
          </cell>
          <cell r="E19">
            <v>1</v>
          </cell>
          <cell r="F19">
            <v>172.04</v>
          </cell>
          <cell r="G19">
            <v>251.77865612648222</v>
          </cell>
        </row>
        <row r="20">
          <cell r="C20">
            <v>0</v>
          </cell>
          <cell r="E20">
            <v>0</v>
          </cell>
          <cell r="G20">
            <v>0</v>
          </cell>
        </row>
        <row r="21">
          <cell r="E21" t="str">
            <v xml:space="preserve">              TOTAL MANO DE OBRA:</v>
          </cell>
          <cell r="G21">
            <v>400</v>
          </cell>
          <cell r="H21">
            <v>400</v>
          </cell>
        </row>
        <row r="23">
          <cell r="B23" t="str">
            <v>HERRAMIENTA Y EQUIPO</v>
          </cell>
        </row>
        <row r="24">
          <cell r="B24" t="str">
            <v>DESCRIPCION</v>
          </cell>
          <cell r="D24" t="str">
            <v>TIPO</v>
          </cell>
          <cell r="E24" t="str">
            <v>TARIFA</v>
          </cell>
          <cell r="F24" t="str">
            <v>RENDIMIENTO</v>
          </cell>
          <cell r="G24" t="str">
            <v>VR PARCIAL</v>
          </cell>
        </row>
        <row r="25">
          <cell r="B25" t="str">
            <v>Herramienta menor</v>
          </cell>
          <cell r="E25">
            <v>400</v>
          </cell>
          <cell r="F25">
            <v>0.05</v>
          </cell>
          <cell r="G25">
            <v>20</v>
          </cell>
        </row>
        <row r="26">
          <cell r="D26">
            <v>20</v>
          </cell>
          <cell r="F26">
            <v>0</v>
          </cell>
          <cell r="G26">
            <v>0</v>
          </cell>
        </row>
        <row r="27">
          <cell r="D27">
            <v>0</v>
          </cell>
          <cell r="F27">
            <v>0</v>
          </cell>
          <cell r="G27">
            <v>0</v>
          </cell>
        </row>
        <row r="28">
          <cell r="D28" t="str">
            <v xml:space="preserve">                      TOTAL HERRAMIENTA Y EQUIPO:</v>
          </cell>
          <cell r="G28">
            <v>20</v>
          </cell>
        </row>
        <row r="30">
          <cell r="B30" t="str">
            <v>TRANSPORTE</v>
          </cell>
        </row>
        <row r="31">
          <cell r="B31" t="str">
            <v>MATERIAL</v>
          </cell>
          <cell r="D31" t="str">
            <v>CANTIDAD</v>
          </cell>
          <cell r="E31" t="str">
            <v>DISTANCIA</v>
          </cell>
          <cell r="F31" t="str">
            <v>M3/KM</v>
          </cell>
          <cell r="G31" t="str">
            <v>VR UNITARIO</v>
          </cell>
        </row>
        <row r="34">
          <cell r="E34" t="str">
            <v xml:space="preserve">                  TOTAL TRANSPORTE:</v>
          </cell>
          <cell r="G34">
            <v>0</v>
          </cell>
        </row>
        <row r="36">
          <cell r="E36" t="str">
            <v>TOTAL COSTO DIRECTO:</v>
          </cell>
          <cell r="G36">
            <v>650</v>
          </cell>
        </row>
        <row r="38">
          <cell r="B38" t="str">
            <v>COSTOS INDIRECTOS</v>
          </cell>
        </row>
        <row r="39">
          <cell r="B39" t="str">
            <v>DESCRIPCION</v>
          </cell>
          <cell r="D39" t="str">
            <v>PORCENTAJE</v>
          </cell>
          <cell r="F39" t="str">
            <v>VR PARCIAL</v>
          </cell>
        </row>
        <row r="40">
          <cell r="B40" t="str">
            <v>ADMINISTRACION</v>
          </cell>
          <cell r="E40">
            <v>0.12</v>
          </cell>
          <cell r="G40">
            <v>78</v>
          </cell>
        </row>
        <row r="41">
          <cell r="B41" t="str">
            <v>IMPREVISTOS</v>
          </cell>
          <cell r="E41">
            <v>0.08</v>
          </cell>
          <cell r="G41">
            <v>52</v>
          </cell>
        </row>
        <row r="42">
          <cell r="B42" t="str">
            <v>UTILIDAD</v>
          </cell>
          <cell r="E42">
            <v>0.05</v>
          </cell>
          <cell r="G42">
            <v>32.5</v>
          </cell>
        </row>
        <row r="43">
          <cell r="F43" t="str">
            <v>TOTAL COSTO INDIRECTO:</v>
          </cell>
          <cell r="G43">
            <v>163</v>
          </cell>
        </row>
        <row r="46">
          <cell r="B46" t="str">
            <v>PROPONENTE</v>
          </cell>
          <cell r="F46" t="str">
            <v>ANALISIS DE PRECIO UNITARIO:</v>
          </cell>
          <cell r="G46">
            <v>813</v>
          </cell>
        </row>
        <row r="49">
          <cell r="B49" t="str">
            <v>REPUBLICA DE COLOMBIA</v>
          </cell>
        </row>
        <row r="50">
          <cell r="B50" t="str">
            <v>GOBERNACION DEL PUTUMAYO</v>
          </cell>
        </row>
        <row r="51">
          <cell r="B51" t="str">
            <v>SECRETARIA DE INFRAESTRUCTURA DEPARTAMENTAL</v>
          </cell>
        </row>
        <row r="53">
          <cell r="B53" t="str">
            <v>OBJETO:</v>
          </cell>
          <cell r="C53" t="str">
            <v>CONSTRUCCION DE LA PLAZA DE MERCADO DE GANADO EN EL MUNICIPIO DE SIBUNDOY, DEPARTAMENTO DEL PUTUMAYO</v>
          </cell>
        </row>
        <row r="54">
          <cell r="F54" t="str">
            <v>FECHA:</v>
          </cell>
          <cell r="G54" t="str">
            <v>NOVIEMBRE 20 / 2003</v>
          </cell>
        </row>
        <row r="55">
          <cell r="A55" t="str">
            <v>1,2</v>
          </cell>
          <cell r="B55" t="str">
            <v>ITE M:</v>
          </cell>
          <cell r="C55" t="str">
            <v>EXPLANACION Y DESCAPOTE</v>
          </cell>
          <cell r="F55" t="str">
            <v>UNIDAD:</v>
          </cell>
          <cell r="G55" t="str">
            <v>M2</v>
          </cell>
          <cell r="H55">
            <v>1313</v>
          </cell>
        </row>
        <row r="56">
          <cell r="H56">
            <v>158.6</v>
          </cell>
        </row>
        <row r="57">
          <cell r="B57" t="str">
            <v>MATERIALES</v>
          </cell>
        </row>
        <row r="58">
          <cell r="B58" t="str">
            <v>DESCRIPCION</v>
          </cell>
          <cell r="D58" t="str">
            <v>UND</v>
          </cell>
          <cell r="E58" t="str">
            <v>CANTIDAD</v>
          </cell>
          <cell r="F58" t="str">
            <v>VR UNITARIO</v>
          </cell>
          <cell r="G58" t="str">
            <v>VR UNITARIO</v>
          </cell>
        </row>
        <row r="59">
          <cell r="F59">
            <v>0</v>
          </cell>
          <cell r="G59">
            <v>0</v>
          </cell>
        </row>
        <row r="60">
          <cell r="F60">
            <v>0</v>
          </cell>
          <cell r="G60">
            <v>0</v>
          </cell>
        </row>
        <row r="61">
          <cell r="F61">
            <v>0</v>
          </cell>
          <cell r="G61">
            <v>0</v>
          </cell>
        </row>
        <row r="62">
          <cell r="D62">
            <v>0</v>
          </cell>
          <cell r="E62" t="str">
            <v xml:space="preserve">                 TOTAL MATERIALES:</v>
          </cell>
          <cell r="G62">
            <v>0</v>
          </cell>
        </row>
        <row r="64">
          <cell r="B64" t="str">
            <v>MANO DE OBRA</v>
          </cell>
        </row>
        <row r="65">
          <cell r="B65" t="str">
            <v>DESCRIPCION</v>
          </cell>
          <cell r="C65" t="str">
            <v>JORNAL</v>
          </cell>
          <cell r="D65" t="str">
            <v>PRESTACIONES</v>
          </cell>
          <cell r="E65" t="str">
            <v>CANTIDAD</v>
          </cell>
          <cell r="F65" t="str">
            <v>RENDIMIENTO</v>
          </cell>
          <cell r="G65" t="str">
            <v>VR PARCIAL</v>
          </cell>
        </row>
        <row r="66">
          <cell r="B66" t="str">
            <v>Ayudante</v>
          </cell>
          <cell r="C66">
            <v>15000</v>
          </cell>
          <cell r="D66">
            <v>0.7</v>
          </cell>
          <cell r="E66">
            <v>1</v>
          </cell>
          <cell r="F66">
            <v>55.05</v>
          </cell>
          <cell r="G66">
            <v>463.21525885558583</v>
          </cell>
        </row>
        <row r="67">
          <cell r="B67" t="str">
            <v xml:space="preserve">Oficial </v>
          </cell>
          <cell r="C67">
            <v>25480.000000000004</v>
          </cell>
          <cell r="D67">
            <v>0.7</v>
          </cell>
          <cell r="E67">
            <v>1</v>
          </cell>
          <cell r="F67">
            <v>55.05</v>
          </cell>
          <cell r="G67">
            <v>786.84831970935522</v>
          </cell>
        </row>
        <row r="68">
          <cell r="C68">
            <v>0</v>
          </cell>
          <cell r="E68">
            <v>0</v>
          </cell>
          <cell r="G68">
            <v>0</v>
          </cell>
        </row>
        <row r="69">
          <cell r="E69" t="str">
            <v xml:space="preserve">              TOTAL MANO DE OBRA:</v>
          </cell>
          <cell r="G69">
            <v>1250</v>
          </cell>
          <cell r="H69">
            <v>1250</v>
          </cell>
        </row>
        <row r="71">
          <cell r="B71" t="str">
            <v>HERRAMIENTA Y EQUIPO</v>
          </cell>
        </row>
        <row r="72">
          <cell r="B72" t="str">
            <v>DESCRIPCION</v>
          </cell>
          <cell r="D72" t="str">
            <v>TIPO</v>
          </cell>
          <cell r="E72" t="str">
            <v>TARIFA</v>
          </cell>
          <cell r="F72" t="str">
            <v>RENDIMIENTO</v>
          </cell>
          <cell r="G72" t="str">
            <v>VR PARCIAL</v>
          </cell>
        </row>
        <row r="73">
          <cell r="B73" t="str">
            <v>Herramienta menor</v>
          </cell>
          <cell r="E73">
            <v>1250</v>
          </cell>
          <cell r="F73">
            <v>0.05</v>
          </cell>
          <cell r="G73">
            <v>62.5</v>
          </cell>
        </row>
        <row r="74">
          <cell r="D74">
            <v>62.5</v>
          </cell>
          <cell r="F74">
            <v>0</v>
          </cell>
          <cell r="G74">
            <v>0</v>
          </cell>
        </row>
        <row r="75">
          <cell r="D75">
            <v>0</v>
          </cell>
          <cell r="F75">
            <v>0</v>
          </cell>
          <cell r="G75">
            <v>0</v>
          </cell>
        </row>
        <row r="76">
          <cell r="D76" t="str">
            <v xml:space="preserve">                      TOTAL HERRAMIENTA Y EQUIPO:</v>
          </cell>
          <cell r="G76">
            <v>63</v>
          </cell>
        </row>
        <row r="78">
          <cell r="B78" t="str">
            <v>TRANSPORTE</v>
          </cell>
        </row>
        <row r="79">
          <cell r="B79" t="str">
            <v>MATERIAL</v>
          </cell>
          <cell r="D79" t="str">
            <v>CANTIDAD</v>
          </cell>
          <cell r="E79" t="str">
            <v>DISTANCIA</v>
          </cell>
          <cell r="F79" t="str">
            <v>M3/KM</v>
          </cell>
          <cell r="G79" t="str">
            <v>VR UNITARIO</v>
          </cell>
        </row>
        <row r="82">
          <cell r="E82" t="str">
            <v xml:space="preserve">                  TOTAL TRANSPORTE:</v>
          </cell>
          <cell r="G82">
            <v>0</v>
          </cell>
        </row>
        <row r="84">
          <cell r="E84" t="str">
            <v>TOTAL COSTO DIRECTO:</v>
          </cell>
          <cell r="G84">
            <v>1313</v>
          </cell>
        </row>
        <row r="86">
          <cell r="B86" t="str">
            <v>COSTOS INDIRECTOS</v>
          </cell>
        </row>
        <row r="87">
          <cell r="B87" t="str">
            <v>DESCRIPCION</v>
          </cell>
          <cell r="D87" t="str">
            <v>PORCENTAJE</v>
          </cell>
          <cell r="F87" t="str">
            <v>VR PARCIAL</v>
          </cell>
        </row>
        <row r="88">
          <cell r="B88" t="str">
            <v>ADMINISTRACION</v>
          </cell>
          <cell r="E88">
            <v>0.12</v>
          </cell>
          <cell r="G88">
            <v>157.56</v>
          </cell>
        </row>
        <row r="89">
          <cell r="B89" t="str">
            <v>IMPREVISTOS</v>
          </cell>
          <cell r="E89">
            <v>0.08</v>
          </cell>
          <cell r="G89">
            <v>105.04</v>
          </cell>
        </row>
        <row r="90">
          <cell r="B90" t="str">
            <v>UTILIDAD</v>
          </cell>
          <cell r="E90">
            <v>0.05</v>
          </cell>
          <cell r="G90">
            <v>65.650000000000006</v>
          </cell>
        </row>
        <row r="91">
          <cell r="F91" t="str">
            <v>TOTAL COSTO INDIRECTO:</v>
          </cell>
          <cell r="G91">
            <v>328</v>
          </cell>
        </row>
        <row r="94">
          <cell r="B94" t="str">
            <v>PROPONENTE</v>
          </cell>
          <cell r="F94" t="str">
            <v>ANALISIS DE PRECIO UNITARIO:</v>
          </cell>
          <cell r="G94">
            <v>1641</v>
          </cell>
        </row>
        <row r="97">
          <cell r="B97" t="str">
            <v>REPUBLICA DE COLOMBIA</v>
          </cell>
        </row>
        <row r="98">
          <cell r="B98" t="str">
            <v>GOBERNACION DEL PUTUMAYO</v>
          </cell>
        </row>
        <row r="99">
          <cell r="B99" t="str">
            <v>SECRETARIA DE INFRAESTRUCTURA DEPARTAMENTAL</v>
          </cell>
        </row>
        <row r="101">
          <cell r="B101" t="str">
            <v>OBJETO:</v>
          </cell>
          <cell r="C101" t="str">
            <v>CONSTRUCCION DE LA PLAZA DE MERCADO DE GANADO EN EL MUNICIPIO DE SIBUNDOY, DEPARTAMENTO DEL PUTUMAYO</v>
          </cell>
        </row>
        <row r="102">
          <cell r="F102" t="str">
            <v>FECHA:</v>
          </cell>
          <cell r="G102" t="str">
            <v>NOVIEMBRE 20 / 2003</v>
          </cell>
        </row>
        <row r="103">
          <cell r="A103" t="str">
            <v>1,3</v>
          </cell>
          <cell r="B103" t="str">
            <v>ITE M:</v>
          </cell>
          <cell r="C103" t="str">
            <v>DESALOJO DE SOBRANTES</v>
          </cell>
          <cell r="F103" t="str">
            <v>UNIDAD:</v>
          </cell>
          <cell r="G103" t="str">
            <v>M3</v>
          </cell>
          <cell r="H103">
            <v>1554</v>
          </cell>
        </row>
        <row r="104">
          <cell r="H104">
            <v>12.69</v>
          </cell>
        </row>
        <row r="105">
          <cell r="B105" t="str">
            <v>MATERIALES</v>
          </cell>
        </row>
        <row r="106">
          <cell r="B106" t="str">
            <v>DESCRIPCION</v>
          </cell>
          <cell r="D106" t="str">
            <v>UND</v>
          </cell>
          <cell r="E106" t="str">
            <v>CANTIDAD</v>
          </cell>
          <cell r="F106" t="str">
            <v>VR UNITARIO</v>
          </cell>
          <cell r="G106" t="str">
            <v>VR UNITARIO</v>
          </cell>
        </row>
        <row r="107">
          <cell r="F107">
            <v>0</v>
          </cell>
          <cell r="G107">
            <v>0</v>
          </cell>
        </row>
        <row r="108">
          <cell r="F108">
            <v>0</v>
          </cell>
          <cell r="G108">
            <v>0</v>
          </cell>
        </row>
        <row r="109">
          <cell r="F109">
            <v>0</v>
          </cell>
          <cell r="G109">
            <v>0</v>
          </cell>
        </row>
        <row r="110">
          <cell r="D110">
            <v>0</v>
          </cell>
          <cell r="E110" t="str">
            <v xml:space="preserve">                 TOTAL MATERIALES:</v>
          </cell>
          <cell r="G110">
            <v>0</v>
          </cell>
        </row>
        <row r="112">
          <cell r="B112" t="str">
            <v>MANO DE OBRA</v>
          </cell>
        </row>
        <row r="113">
          <cell r="B113" t="str">
            <v>DESCRIPCION</v>
          </cell>
          <cell r="C113" t="str">
            <v>JORNAL</v>
          </cell>
          <cell r="D113" t="str">
            <v>PRESTACIONES</v>
          </cell>
          <cell r="E113" t="str">
            <v>CANTIDAD</v>
          </cell>
          <cell r="F113" t="str">
            <v>RENDIMIENTO</v>
          </cell>
          <cell r="G113" t="str">
            <v>VR PARCIAL</v>
          </cell>
        </row>
        <row r="114">
          <cell r="B114" t="str">
            <v>Ayudante</v>
          </cell>
          <cell r="C114">
            <v>15000</v>
          </cell>
          <cell r="D114">
            <v>0.7</v>
          </cell>
          <cell r="E114">
            <v>1</v>
          </cell>
          <cell r="F114">
            <v>17.23</v>
          </cell>
          <cell r="G114">
            <v>1479.9767846778873</v>
          </cell>
        </row>
        <row r="115">
          <cell r="C115">
            <v>0</v>
          </cell>
          <cell r="G115">
            <v>0</v>
          </cell>
        </row>
        <row r="116">
          <cell r="C116">
            <v>0</v>
          </cell>
          <cell r="E116">
            <v>0</v>
          </cell>
          <cell r="G116">
            <v>0</v>
          </cell>
        </row>
        <row r="117">
          <cell r="E117" t="str">
            <v xml:space="preserve">              TOTAL MANO DE OBRA:</v>
          </cell>
          <cell r="G117">
            <v>1480</v>
          </cell>
          <cell r="H117">
            <v>1480</v>
          </cell>
        </row>
        <row r="119">
          <cell r="B119" t="str">
            <v>HERRAMIENTA Y EQUIPO</v>
          </cell>
        </row>
        <row r="120">
          <cell r="B120" t="str">
            <v>DESCRIPCION</v>
          </cell>
          <cell r="D120" t="str">
            <v>TIPO</v>
          </cell>
          <cell r="E120" t="str">
            <v>TARIFA</v>
          </cell>
          <cell r="F120" t="str">
            <v>RENDIMIENTO</v>
          </cell>
          <cell r="G120" t="str">
            <v>VR PARCIAL</v>
          </cell>
        </row>
        <row r="121">
          <cell r="B121" t="str">
            <v>Herramienta menor</v>
          </cell>
          <cell r="E121">
            <v>1480</v>
          </cell>
          <cell r="F121">
            <v>0.05</v>
          </cell>
          <cell r="G121">
            <v>74</v>
          </cell>
        </row>
        <row r="122">
          <cell r="D122">
            <v>74</v>
          </cell>
          <cell r="F122">
            <v>0</v>
          </cell>
          <cell r="G122">
            <v>0</v>
          </cell>
        </row>
        <row r="123">
          <cell r="D123">
            <v>0</v>
          </cell>
          <cell r="F123">
            <v>0</v>
          </cell>
          <cell r="G123">
            <v>0</v>
          </cell>
        </row>
        <row r="124">
          <cell r="D124" t="str">
            <v xml:space="preserve">                      TOTAL HERRAMIENTA Y EQUIPO:</v>
          </cell>
          <cell r="G124">
            <v>74</v>
          </cell>
        </row>
        <row r="126">
          <cell r="B126" t="str">
            <v>TRANSPORTE</v>
          </cell>
        </row>
        <row r="127">
          <cell r="B127" t="str">
            <v>MATERIAL</v>
          </cell>
          <cell r="D127" t="str">
            <v>CANTIDAD</v>
          </cell>
          <cell r="E127" t="str">
            <v>DISTANCIA</v>
          </cell>
          <cell r="F127" t="str">
            <v>M3/KM</v>
          </cell>
          <cell r="G127" t="str">
            <v>VR UNITARIO</v>
          </cell>
        </row>
        <row r="130">
          <cell r="E130" t="str">
            <v xml:space="preserve">                  TOTAL TRANSPORTE:</v>
          </cell>
          <cell r="G130">
            <v>0</v>
          </cell>
        </row>
        <row r="132">
          <cell r="E132" t="str">
            <v>TOTAL COSTO DIRECTO:</v>
          </cell>
          <cell r="G132">
            <v>1554</v>
          </cell>
        </row>
        <row r="134">
          <cell r="B134" t="str">
            <v>COSTOS INDIRECTOS</v>
          </cell>
        </row>
        <row r="135">
          <cell r="B135" t="str">
            <v>DESCRIPCION</v>
          </cell>
          <cell r="D135" t="str">
            <v>PORCENTAJE</v>
          </cell>
          <cell r="F135" t="str">
            <v>VR PARCIAL</v>
          </cell>
        </row>
        <row r="136">
          <cell r="B136" t="str">
            <v>ADMINISTRACION</v>
          </cell>
          <cell r="E136">
            <v>0.12</v>
          </cell>
          <cell r="G136">
            <v>186.48</v>
          </cell>
        </row>
        <row r="137">
          <cell r="B137" t="str">
            <v>IMPREVISTOS</v>
          </cell>
          <cell r="E137">
            <v>0.08</v>
          </cell>
          <cell r="G137">
            <v>124.32000000000001</v>
          </cell>
        </row>
        <row r="138">
          <cell r="B138" t="str">
            <v>UTILIDAD</v>
          </cell>
          <cell r="E138">
            <v>0.05</v>
          </cell>
          <cell r="G138">
            <v>77.7</v>
          </cell>
        </row>
        <row r="139">
          <cell r="F139" t="str">
            <v>TOTAL COSTO INDIRECTO:</v>
          </cell>
          <cell r="G139">
            <v>389</v>
          </cell>
        </row>
        <row r="142">
          <cell r="B142" t="str">
            <v>PROPONENTE</v>
          </cell>
          <cell r="F142" t="str">
            <v>ANALISIS DE PRECIO UNITARIO:</v>
          </cell>
          <cell r="G142">
            <v>1943</v>
          </cell>
        </row>
        <row r="145">
          <cell r="B145" t="str">
            <v>REPUBLICA DE COLOMBIA</v>
          </cell>
        </row>
        <row r="146">
          <cell r="B146" t="str">
            <v>GOBERNACION DEL PUTUMAYO</v>
          </cell>
        </row>
        <row r="147">
          <cell r="B147" t="str">
            <v>SECRETARIA DE INFRAESTRUCTURA DEPARTAMENTAL</v>
          </cell>
        </row>
        <row r="149">
          <cell r="B149" t="str">
            <v>OBJETO:</v>
          </cell>
          <cell r="C149" t="str">
            <v>CONSTRUCCION DE LA PLAZA DE MERCADO DE GANADO EN EL MUNICIPIO DE SIBUNDOY, DEPARTAMENTO DEL PUTUMAYO</v>
          </cell>
        </row>
        <row r="150">
          <cell r="F150" t="str">
            <v>FECHA:</v>
          </cell>
          <cell r="G150" t="str">
            <v>NOVIEMBRE 20 / 2003</v>
          </cell>
        </row>
        <row r="151">
          <cell r="A151" t="str">
            <v>1,4</v>
          </cell>
          <cell r="B151" t="str">
            <v>ITE M:</v>
          </cell>
          <cell r="C151" t="str">
            <v>EXCAVACION EN TIERRA</v>
          </cell>
          <cell r="F151" t="str">
            <v>UNIDAD:</v>
          </cell>
          <cell r="G151" t="str">
            <v>M3</v>
          </cell>
          <cell r="H151">
            <v>5774</v>
          </cell>
        </row>
        <row r="152">
          <cell r="H152">
            <v>9.01</v>
          </cell>
        </row>
        <row r="153">
          <cell r="B153" t="str">
            <v>MATERIALES</v>
          </cell>
        </row>
        <row r="154">
          <cell r="B154" t="str">
            <v>DESCRIPCION</v>
          </cell>
          <cell r="D154" t="str">
            <v>UND</v>
          </cell>
          <cell r="E154" t="str">
            <v>CANTIDAD</v>
          </cell>
          <cell r="F154" t="str">
            <v>VR UNITARIO</v>
          </cell>
          <cell r="G154" t="str">
            <v>VR UNITARIO</v>
          </cell>
        </row>
        <row r="155">
          <cell r="F155">
            <v>0</v>
          </cell>
          <cell r="G155">
            <v>0</v>
          </cell>
        </row>
        <row r="156">
          <cell r="F156">
            <v>0</v>
          </cell>
          <cell r="G156">
            <v>0</v>
          </cell>
        </row>
        <row r="157">
          <cell r="F157">
            <v>0</v>
          </cell>
          <cell r="G157">
            <v>0</v>
          </cell>
        </row>
        <row r="158">
          <cell r="D158">
            <v>0</v>
          </cell>
          <cell r="E158" t="str">
            <v xml:space="preserve">                 TOTAL MATERIALES:</v>
          </cell>
          <cell r="G158">
            <v>0</v>
          </cell>
        </row>
        <row r="160">
          <cell r="B160" t="str">
            <v>MANO DE OBRA</v>
          </cell>
        </row>
        <row r="161">
          <cell r="B161" t="str">
            <v>DESCRIPCION</v>
          </cell>
          <cell r="C161" t="str">
            <v>JORNAL</v>
          </cell>
          <cell r="D161" t="str">
            <v>PRESTACIONES</v>
          </cell>
          <cell r="E161" t="str">
            <v>CANTIDAD</v>
          </cell>
          <cell r="F161" t="str">
            <v>RENDIMIENTO</v>
          </cell>
          <cell r="G161" t="str">
            <v>VR PARCIAL</v>
          </cell>
        </row>
        <row r="162">
          <cell r="B162" t="str">
            <v>Ayudante</v>
          </cell>
          <cell r="C162">
            <v>15000</v>
          </cell>
          <cell r="D162">
            <v>0.7</v>
          </cell>
          <cell r="E162">
            <v>2</v>
          </cell>
          <cell r="F162">
            <v>17.149999999999999</v>
          </cell>
          <cell r="G162">
            <v>2973.7609329446068</v>
          </cell>
        </row>
        <row r="163">
          <cell r="B163" t="str">
            <v xml:space="preserve">Oficial </v>
          </cell>
          <cell r="C163">
            <v>25480.000000000004</v>
          </cell>
          <cell r="D163">
            <v>0.7</v>
          </cell>
          <cell r="E163">
            <v>1</v>
          </cell>
          <cell r="F163">
            <v>17.149999999999999</v>
          </cell>
          <cell r="G163">
            <v>2525.7142857142858</v>
          </cell>
        </row>
        <row r="164">
          <cell r="C164">
            <v>0</v>
          </cell>
          <cell r="E164">
            <v>0</v>
          </cell>
          <cell r="G164">
            <v>0</v>
          </cell>
        </row>
        <row r="165">
          <cell r="E165" t="str">
            <v xml:space="preserve">              TOTAL MANO DE OBRA:</v>
          </cell>
          <cell r="G165">
            <v>5499</v>
          </cell>
          <cell r="H165">
            <v>5500</v>
          </cell>
        </row>
        <row r="167">
          <cell r="B167" t="str">
            <v>HERRAMIENTA Y EQUIPO</v>
          </cell>
        </row>
        <row r="168">
          <cell r="B168" t="str">
            <v>DESCRIPCION</v>
          </cell>
          <cell r="D168" t="str">
            <v>TIPO</v>
          </cell>
          <cell r="E168" t="str">
            <v>TARIFA</v>
          </cell>
          <cell r="F168" t="str">
            <v>RENDIMIENTO</v>
          </cell>
          <cell r="G168" t="str">
            <v>VR PARCIAL</v>
          </cell>
        </row>
        <row r="169">
          <cell r="B169" t="str">
            <v>Herramienta menor</v>
          </cell>
          <cell r="E169">
            <v>5499</v>
          </cell>
          <cell r="F169">
            <v>0.05</v>
          </cell>
          <cell r="G169">
            <v>274.95</v>
          </cell>
        </row>
        <row r="170">
          <cell r="D170">
            <v>274.949951171875</v>
          </cell>
          <cell r="F170">
            <v>0</v>
          </cell>
          <cell r="G170">
            <v>0</v>
          </cell>
        </row>
        <row r="171">
          <cell r="D171">
            <v>0</v>
          </cell>
          <cell r="F171">
            <v>0</v>
          </cell>
          <cell r="G171">
            <v>0</v>
          </cell>
        </row>
        <row r="172">
          <cell r="D172" t="str">
            <v xml:space="preserve">                      TOTAL HERRAMIENTA Y EQUIPO:</v>
          </cell>
          <cell r="G172">
            <v>275</v>
          </cell>
        </row>
        <row r="174">
          <cell r="B174" t="str">
            <v>TRANSPORTE</v>
          </cell>
        </row>
        <row r="175">
          <cell r="B175" t="str">
            <v>MATERIAL</v>
          </cell>
          <cell r="D175" t="str">
            <v>CANTIDAD</v>
          </cell>
          <cell r="E175" t="str">
            <v>DISTANCIA</v>
          </cell>
          <cell r="F175" t="str">
            <v>M3/KM</v>
          </cell>
          <cell r="G175" t="str">
            <v>VR UNITARIO</v>
          </cell>
        </row>
        <row r="178">
          <cell r="E178" t="str">
            <v xml:space="preserve">                  TOTAL TRANSPORTE:</v>
          </cell>
          <cell r="G178">
            <v>0</v>
          </cell>
        </row>
        <row r="180">
          <cell r="E180" t="str">
            <v>TOTAL COSTO DIRECTO:</v>
          </cell>
          <cell r="G180">
            <v>5774</v>
          </cell>
        </row>
        <row r="182">
          <cell r="B182" t="str">
            <v>COSTOS INDIRECTOS</v>
          </cell>
        </row>
        <row r="183">
          <cell r="B183" t="str">
            <v>DESCRIPCION</v>
          </cell>
          <cell r="D183" t="str">
            <v>PORCENTAJE</v>
          </cell>
          <cell r="F183" t="str">
            <v>VR PARCIAL</v>
          </cell>
        </row>
        <row r="184">
          <cell r="B184" t="str">
            <v>ADMINISTRACION</v>
          </cell>
          <cell r="E184">
            <v>0.12</v>
          </cell>
          <cell r="G184">
            <v>692.88</v>
          </cell>
        </row>
        <row r="185">
          <cell r="B185" t="str">
            <v>IMPREVISTOS</v>
          </cell>
          <cell r="E185">
            <v>0.08</v>
          </cell>
          <cell r="G185">
            <v>461.92</v>
          </cell>
        </row>
        <row r="186">
          <cell r="B186" t="str">
            <v>UTILIDAD</v>
          </cell>
          <cell r="E186">
            <v>0.05</v>
          </cell>
          <cell r="G186">
            <v>288.7</v>
          </cell>
        </row>
        <row r="187">
          <cell r="F187" t="str">
            <v>TOTAL COSTO INDIRECTO:</v>
          </cell>
          <cell r="G187">
            <v>1444</v>
          </cell>
        </row>
        <row r="190">
          <cell r="B190" t="str">
            <v>PROPONENTE</v>
          </cell>
          <cell r="F190" t="str">
            <v>ANALISIS DE PRECIO UNITARIO:</v>
          </cell>
          <cell r="G190">
            <v>7218</v>
          </cell>
        </row>
        <row r="193">
          <cell r="B193" t="str">
            <v>REPUBLICA DE COLOMBIA</v>
          </cell>
        </row>
        <row r="194">
          <cell r="B194" t="str">
            <v>GOBERNACION DEL PUTUMAYO</v>
          </cell>
        </row>
        <row r="195">
          <cell r="B195" t="str">
            <v>SECRETARIA DE INFRAESTRUCTURA DEPARTAMENTAL</v>
          </cell>
        </row>
        <row r="197">
          <cell r="B197" t="str">
            <v>OBJETO:</v>
          </cell>
          <cell r="C197" t="str">
            <v>CONSTRUCCION DE LA PLAZA DE MERCADO DE GANADO EN EL MUNICIPIO DE SIBUNDOY, DEPARTAMENTO DEL PUTUMAYO</v>
          </cell>
        </row>
        <row r="198">
          <cell r="F198" t="str">
            <v>FECHA:</v>
          </cell>
          <cell r="G198" t="str">
            <v>NOVIEMBRE 20 / 2003</v>
          </cell>
        </row>
        <row r="199">
          <cell r="A199" t="str">
            <v>1,5</v>
          </cell>
          <cell r="B199" t="str">
            <v>ITE M:</v>
          </cell>
          <cell r="C199" t="str">
            <v>RELLENO CON MATERIAL SOBRANTE</v>
          </cell>
          <cell r="F199" t="str">
            <v>UNIDAD:</v>
          </cell>
          <cell r="G199" t="str">
            <v>M3</v>
          </cell>
          <cell r="H199">
            <v>8619</v>
          </cell>
        </row>
        <row r="200">
          <cell r="H200">
            <v>8.56</v>
          </cell>
        </row>
        <row r="201">
          <cell r="B201" t="str">
            <v>MATERIALES</v>
          </cell>
        </row>
        <row r="202">
          <cell r="B202" t="str">
            <v>DESCRIPCION</v>
          </cell>
          <cell r="D202" t="str">
            <v>UND</v>
          </cell>
          <cell r="E202" t="str">
            <v>CANTIDAD</v>
          </cell>
          <cell r="F202" t="str">
            <v>VR UNITARIO</v>
          </cell>
          <cell r="G202" t="str">
            <v>VR UNITARIO</v>
          </cell>
        </row>
        <row r="203">
          <cell r="D203">
            <v>8.55999755859375</v>
          </cell>
          <cell r="F203">
            <v>0</v>
          </cell>
          <cell r="G203">
            <v>0</v>
          </cell>
        </row>
        <row r="204">
          <cell r="D204">
            <v>0</v>
          </cell>
          <cell r="F204">
            <v>0</v>
          </cell>
          <cell r="G204">
            <v>0</v>
          </cell>
        </row>
        <row r="205">
          <cell r="D205">
            <v>0</v>
          </cell>
          <cell r="F205">
            <v>0</v>
          </cell>
          <cell r="G205">
            <v>0</v>
          </cell>
        </row>
        <row r="206">
          <cell r="D206">
            <v>0</v>
          </cell>
          <cell r="E206" t="str">
            <v xml:space="preserve">                 TOTAL MATERIALES:</v>
          </cell>
          <cell r="G206">
            <v>0</v>
          </cell>
        </row>
        <row r="208">
          <cell r="B208" t="str">
            <v>MANO DE OBRA</v>
          </cell>
        </row>
        <row r="209">
          <cell r="B209" t="str">
            <v>DESCRIPCION</v>
          </cell>
          <cell r="C209" t="str">
            <v>JORNAL</v>
          </cell>
          <cell r="D209" t="str">
            <v>PRESTACIONES</v>
          </cell>
          <cell r="E209" t="str">
            <v>CANTIDAD</v>
          </cell>
          <cell r="F209" t="str">
            <v>RENDIMIENTO</v>
          </cell>
          <cell r="G209" t="str">
            <v>VR PARCIAL</v>
          </cell>
        </row>
        <row r="210">
          <cell r="B210" t="str">
            <v>Ayudante</v>
          </cell>
          <cell r="C210">
            <v>15000</v>
          </cell>
          <cell r="D210">
            <v>0.7</v>
          </cell>
          <cell r="E210">
            <v>1</v>
          </cell>
          <cell r="F210">
            <v>8.82</v>
          </cell>
          <cell r="G210">
            <v>2891.1564625850338</v>
          </cell>
        </row>
        <row r="211">
          <cell r="B211" t="str">
            <v xml:space="preserve">Oficial </v>
          </cell>
          <cell r="C211">
            <v>25480.000000000004</v>
          </cell>
          <cell r="D211">
            <v>0.7</v>
          </cell>
          <cell r="E211">
            <v>1</v>
          </cell>
          <cell r="F211">
            <v>8.82</v>
          </cell>
          <cell r="G211">
            <v>4911.1111111111113</v>
          </cell>
        </row>
        <row r="212">
          <cell r="C212">
            <v>0</v>
          </cell>
          <cell r="E212">
            <v>0</v>
          </cell>
          <cell r="G212">
            <v>0</v>
          </cell>
        </row>
        <row r="213">
          <cell r="E213" t="str">
            <v xml:space="preserve">              TOTAL MANO DE OBRA:</v>
          </cell>
          <cell r="G213">
            <v>7802</v>
          </cell>
          <cell r="H213">
            <v>7800</v>
          </cell>
        </row>
        <row r="215">
          <cell r="B215" t="str">
            <v>HERRAMIENTA Y EQUIPO</v>
          </cell>
        </row>
        <row r="216">
          <cell r="B216" t="str">
            <v>DESCRIPCION</v>
          </cell>
          <cell r="D216" t="str">
            <v>TIPO</v>
          </cell>
          <cell r="E216" t="str">
            <v>TARIFA</v>
          </cell>
          <cell r="F216" t="str">
            <v>RENDIMIENTO</v>
          </cell>
          <cell r="G216" t="str">
            <v>VR PARCIAL</v>
          </cell>
        </row>
        <row r="217">
          <cell r="B217" t="str">
            <v>Herramienta menor</v>
          </cell>
          <cell r="E217">
            <v>7802</v>
          </cell>
          <cell r="F217">
            <v>0.05</v>
          </cell>
          <cell r="G217">
            <v>390.1</v>
          </cell>
        </row>
        <row r="218">
          <cell r="B218" t="str">
            <v>Vibrocompactador</v>
          </cell>
          <cell r="D218" t="str">
            <v>HR</v>
          </cell>
          <cell r="E218">
            <v>5555</v>
          </cell>
          <cell r="F218">
            <v>13</v>
          </cell>
          <cell r="G218">
            <v>427.30769230769232</v>
          </cell>
        </row>
        <row r="219">
          <cell r="D219">
            <v>427.3076171875</v>
          </cell>
          <cell r="E219">
            <v>0</v>
          </cell>
          <cell r="F219">
            <v>0</v>
          </cell>
          <cell r="G219">
            <v>0</v>
          </cell>
        </row>
        <row r="220">
          <cell r="D220" t="str">
            <v xml:space="preserve">                      TOTAL HERRAMIENTA Y EQUIPO:</v>
          </cell>
          <cell r="G220">
            <v>817</v>
          </cell>
        </row>
        <row r="222">
          <cell r="B222" t="str">
            <v>TRANSPORTE</v>
          </cell>
        </row>
        <row r="223">
          <cell r="B223" t="str">
            <v>MATERIAL</v>
          </cell>
          <cell r="D223" t="str">
            <v>CANTIDAD</v>
          </cell>
          <cell r="E223" t="str">
            <v>DISTANCIA</v>
          </cell>
          <cell r="F223" t="str">
            <v>M3/KM</v>
          </cell>
          <cell r="G223" t="str">
            <v>VR UNITARIO</v>
          </cell>
        </row>
        <row r="226">
          <cell r="E226" t="str">
            <v xml:space="preserve">                  TOTAL TRANSPORTE:</v>
          </cell>
          <cell r="G226">
            <v>0</v>
          </cell>
        </row>
        <row r="228">
          <cell r="E228" t="str">
            <v>TOTAL COSTO DIRECTO:</v>
          </cell>
          <cell r="G228">
            <v>8619</v>
          </cell>
        </row>
        <row r="230">
          <cell r="B230" t="str">
            <v>COSTOS INDIRECTOS</v>
          </cell>
        </row>
        <row r="231">
          <cell r="B231" t="str">
            <v>DESCRIPCION</v>
          </cell>
          <cell r="D231" t="str">
            <v>PORCENTAJE</v>
          </cell>
          <cell r="F231" t="str">
            <v>VR PARCIAL</v>
          </cell>
        </row>
        <row r="232">
          <cell r="B232" t="str">
            <v>ADMINISTRACION</v>
          </cell>
          <cell r="E232">
            <v>0.12</v>
          </cell>
          <cell r="G232">
            <v>1034.28</v>
          </cell>
        </row>
        <row r="233">
          <cell r="B233" t="str">
            <v>IMPREVISTOS</v>
          </cell>
          <cell r="E233">
            <v>0.08</v>
          </cell>
          <cell r="G233">
            <v>689.52</v>
          </cell>
        </row>
        <row r="234">
          <cell r="B234" t="str">
            <v>UTILIDAD</v>
          </cell>
          <cell r="E234">
            <v>0.05</v>
          </cell>
          <cell r="G234">
            <v>430.95000000000005</v>
          </cell>
        </row>
        <row r="235">
          <cell r="F235" t="str">
            <v>TOTAL COSTO INDIRECTO:</v>
          </cell>
          <cell r="G235">
            <v>2155</v>
          </cell>
        </row>
        <row r="238">
          <cell r="B238" t="str">
            <v>PROPONENTE</v>
          </cell>
          <cell r="F238" t="str">
            <v>ANALISIS DE PRECIO UNITARIO:</v>
          </cell>
          <cell r="G238">
            <v>10774</v>
          </cell>
        </row>
        <row r="241">
          <cell r="B241" t="str">
            <v>REPUBLICA DE COLOMBIA</v>
          </cell>
        </row>
        <row r="242">
          <cell r="B242" t="str">
            <v>GOBERNACION DEL PUTUMAYO</v>
          </cell>
        </row>
        <row r="243">
          <cell r="B243" t="str">
            <v>SECRETARIA DE INFRAESTRUCTURA DEPARTAMENTAL</v>
          </cell>
        </row>
        <row r="245">
          <cell r="B245" t="str">
            <v>OBJETO:</v>
          </cell>
          <cell r="C245" t="str">
            <v>CONSTRUCCION DE LA PLAZA DE MERCADO DE GANADO EN EL MUNICIPIO DE SIBUNDOY, DEPARTAMENTO DEL PUTUMAYO</v>
          </cell>
        </row>
        <row r="246">
          <cell r="F246" t="str">
            <v>FECHA:</v>
          </cell>
          <cell r="G246" t="str">
            <v>NOVIEMBRE 20 / 2003</v>
          </cell>
        </row>
        <row r="247">
          <cell r="A247" t="str">
            <v>2,1</v>
          </cell>
          <cell r="B247" t="str">
            <v>ITE M:</v>
          </cell>
          <cell r="C247" t="str">
            <v>VIGA AEREA  0,2*0,2 m</v>
          </cell>
          <cell r="F247" t="str">
            <v>UNIDAD:</v>
          </cell>
          <cell r="G247" t="str">
            <v>ML</v>
          </cell>
          <cell r="H247">
            <v>38026</v>
          </cell>
        </row>
        <row r="248">
          <cell r="H248">
            <v>41.72</v>
          </cell>
        </row>
        <row r="249">
          <cell r="B249" t="str">
            <v>MATERIALES</v>
          </cell>
        </row>
        <row r="250">
          <cell r="B250" t="str">
            <v>DESCRIPCION</v>
          </cell>
          <cell r="D250" t="str">
            <v>UND</v>
          </cell>
          <cell r="E250" t="str">
            <v>CANTIDAD</v>
          </cell>
          <cell r="F250" t="str">
            <v>VR UNITARIO</v>
          </cell>
          <cell r="G250" t="str">
            <v>VR UNITARIO</v>
          </cell>
        </row>
        <row r="251">
          <cell r="B251" t="str">
            <v>Agua</v>
          </cell>
          <cell r="D251" t="str">
            <v>Lt</v>
          </cell>
          <cell r="E251">
            <v>8</v>
          </cell>
          <cell r="F251">
            <v>10.4</v>
          </cell>
          <cell r="G251">
            <v>83.2</v>
          </cell>
        </row>
        <row r="252">
          <cell r="B252" t="str">
            <v>Cemento gris</v>
          </cell>
          <cell r="D252" t="str">
            <v>Kg</v>
          </cell>
          <cell r="E252">
            <v>15.4</v>
          </cell>
          <cell r="F252">
            <v>440</v>
          </cell>
          <cell r="G252">
            <v>6776</v>
          </cell>
        </row>
        <row r="253">
          <cell r="B253" t="str">
            <v>Arena de río</v>
          </cell>
          <cell r="D253" t="str">
            <v>M3</v>
          </cell>
          <cell r="E253">
            <v>0.02</v>
          </cell>
          <cell r="F253">
            <v>6240</v>
          </cell>
          <cell r="G253">
            <v>124.8</v>
          </cell>
        </row>
        <row r="254">
          <cell r="B254" t="str">
            <v>Triturado</v>
          </cell>
          <cell r="D254" t="str">
            <v>M3</v>
          </cell>
          <cell r="E254">
            <v>0.04</v>
          </cell>
          <cell r="F254">
            <v>35000</v>
          </cell>
          <cell r="G254">
            <v>1400</v>
          </cell>
        </row>
        <row r="255">
          <cell r="B255" t="str">
            <v>Tabla burra ordinaria</v>
          </cell>
          <cell r="D255" t="str">
            <v>Ml</v>
          </cell>
          <cell r="E255">
            <v>2.2000000000000002</v>
          </cell>
          <cell r="F255">
            <v>2020</v>
          </cell>
          <cell r="G255">
            <v>4444</v>
          </cell>
        </row>
        <row r="256">
          <cell r="B256" t="str">
            <v>Puntilla c/cabeza</v>
          </cell>
          <cell r="D256" t="str">
            <v>Lb</v>
          </cell>
          <cell r="E256">
            <v>0.1</v>
          </cell>
          <cell r="F256">
            <v>980.00000000000011</v>
          </cell>
          <cell r="G256">
            <v>98.000000000000014</v>
          </cell>
        </row>
        <row r="257">
          <cell r="B257" t="str">
            <v>ACPM</v>
          </cell>
          <cell r="D257" t="str">
            <v>Gn</v>
          </cell>
          <cell r="E257">
            <v>0.02</v>
          </cell>
          <cell r="F257">
            <v>3333</v>
          </cell>
          <cell r="G257">
            <v>66.66</v>
          </cell>
        </row>
        <row r="258">
          <cell r="B258" t="str">
            <v>Formaleta entrepiso 4 semanas</v>
          </cell>
          <cell r="D258" t="str">
            <v>M2</v>
          </cell>
          <cell r="E258">
            <v>0.8</v>
          </cell>
          <cell r="F258">
            <v>4545</v>
          </cell>
          <cell r="G258">
            <v>3636</v>
          </cell>
        </row>
        <row r="259">
          <cell r="D259">
            <v>3636</v>
          </cell>
          <cell r="E259" t="str">
            <v xml:space="preserve">                 TOTAL MATERIALES:</v>
          </cell>
          <cell r="G259">
            <v>16629</v>
          </cell>
        </row>
        <row r="261">
          <cell r="B261" t="str">
            <v>MANO DE OBRA</v>
          </cell>
        </row>
        <row r="262">
          <cell r="B262" t="str">
            <v>DESCRIPCION</v>
          </cell>
          <cell r="C262" t="str">
            <v>JORNAL</v>
          </cell>
          <cell r="D262" t="str">
            <v>PRESTACIONES</v>
          </cell>
          <cell r="E262" t="str">
            <v>CANTIDAD</v>
          </cell>
          <cell r="F262" t="str">
            <v>RENDIMIENTO</v>
          </cell>
          <cell r="G262" t="str">
            <v>VR PARCIAL</v>
          </cell>
        </row>
        <row r="263">
          <cell r="B263" t="str">
            <v>Ayudante</v>
          </cell>
          <cell r="C263">
            <v>15000</v>
          </cell>
          <cell r="D263">
            <v>0.7</v>
          </cell>
          <cell r="E263">
            <v>3</v>
          </cell>
          <cell r="F263">
            <v>6.85</v>
          </cell>
          <cell r="G263">
            <v>11167.883211678833</v>
          </cell>
        </row>
        <row r="264">
          <cell r="B264" t="str">
            <v xml:space="preserve">Oficial </v>
          </cell>
          <cell r="C264">
            <v>25480.000000000004</v>
          </cell>
          <cell r="D264">
            <v>0.7</v>
          </cell>
          <cell r="E264">
            <v>1</v>
          </cell>
          <cell r="F264">
            <v>6.85</v>
          </cell>
          <cell r="G264">
            <v>6323.5036496350367</v>
          </cell>
        </row>
        <row r="265">
          <cell r="C265">
            <v>0</v>
          </cell>
          <cell r="E265">
            <v>0</v>
          </cell>
          <cell r="G265">
            <v>0</v>
          </cell>
        </row>
        <row r="266">
          <cell r="E266" t="str">
            <v xml:space="preserve">              TOTAL MANO DE OBRA:</v>
          </cell>
          <cell r="G266">
            <v>17491</v>
          </cell>
          <cell r="H266">
            <v>17500</v>
          </cell>
        </row>
        <row r="268">
          <cell r="B268" t="str">
            <v>HERRAMIENTA Y EQUIPO</v>
          </cell>
        </row>
        <row r="269">
          <cell r="B269" t="str">
            <v>DESCRIPCION</v>
          </cell>
          <cell r="D269" t="str">
            <v>TIPO</v>
          </cell>
          <cell r="E269" t="str">
            <v>TARIFA</v>
          </cell>
          <cell r="F269" t="str">
            <v>RENDIMIENTO</v>
          </cell>
          <cell r="G269" t="str">
            <v>VR PARCIAL</v>
          </cell>
        </row>
        <row r="270">
          <cell r="B270" t="str">
            <v>Herramienta menor</v>
          </cell>
          <cell r="E270">
            <v>17491</v>
          </cell>
          <cell r="F270">
            <v>0.05</v>
          </cell>
          <cell r="G270">
            <v>874.55000000000007</v>
          </cell>
        </row>
        <row r="271">
          <cell r="B271" t="str">
            <v>Vibrador a gasolina</v>
          </cell>
          <cell r="D271" t="str">
            <v>Aguja</v>
          </cell>
          <cell r="E271">
            <v>30300</v>
          </cell>
          <cell r="F271">
            <v>12.42</v>
          </cell>
          <cell r="G271">
            <v>2439.6135265700482</v>
          </cell>
        </row>
        <row r="272">
          <cell r="B272" t="str">
            <v>Mezcladora 1 saco</v>
          </cell>
          <cell r="E272">
            <v>7350.0000000000009</v>
          </cell>
          <cell r="F272">
            <v>12.42</v>
          </cell>
          <cell r="G272">
            <v>591.78743961352666</v>
          </cell>
        </row>
        <row r="273">
          <cell r="D273" t="str">
            <v xml:space="preserve">                      TOTAL HERRAMIENTA Y EQUIPO:</v>
          </cell>
          <cell r="G273">
            <v>3906</v>
          </cell>
          <cell r="H273">
            <v>3030.19</v>
          </cell>
        </row>
        <row r="275">
          <cell r="B275" t="str">
            <v>TRANSPORTE</v>
          </cell>
        </row>
        <row r="276">
          <cell r="B276" t="str">
            <v>MATERIAL</v>
          </cell>
          <cell r="D276" t="str">
            <v>CANTIDAD</v>
          </cell>
          <cell r="E276" t="str">
            <v>DISTANCIA</v>
          </cell>
          <cell r="F276" t="str">
            <v>M3/KM</v>
          </cell>
          <cell r="G276" t="str">
            <v>VR UNITARIO</v>
          </cell>
        </row>
        <row r="279">
          <cell r="E279" t="str">
            <v xml:space="preserve">                  TOTAL TRANSPORTE:</v>
          </cell>
          <cell r="G279">
            <v>0</v>
          </cell>
        </row>
        <row r="281">
          <cell r="E281" t="str">
            <v>TOTAL COSTO DIRECTO:</v>
          </cell>
          <cell r="G281">
            <v>38026</v>
          </cell>
        </row>
        <row r="283">
          <cell r="B283" t="str">
            <v>COSTOS INDIRECTOS</v>
          </cell>
        </row>
        <row r="284">
          <cell r="B284" t="str">
            <v>DESCRIPCION</v>
          </cell>
          <cell r="D284" t="str">
            <v>PORCENTAJE</v>
          </cell>
          <cell r="F284" t="str">
            <v>VR PARCIAL</v>
          </cell>
        </row>
        <row r="285">
          <cell r="B285" t="str">
            <v>ADMINISTRACION</v>
          </cell>
          <cell r="E285">
            <v>0.12</v>
          </cell>
          <cell r="G285">
            <v>4563.12</v>
          </cell>
        </row>
        <row r="286">
          <cell r="B286" t="str">
            <v>IMPREVISTOS</v>
          </cell>
          <cell r="E286">
            <v>0.08</v>
          </cell>
          <cell r="G286">
            <v>3042.08</v>
          </cell>
        </row>
        <row r="287">
          <cell r="B287" t="str">
            <v>UTILIDAD</v>
          </cell>
          <cell r="E287">
            <v>0.05</v>
          </cell>
          <cell r="G287">
            <v>1901.3000000000002</v>
          </cell>
        </row>
        <row r="288">
          <cell r="F288" t="str">
            <v>TOTAL COSTO INDIRECTO:</v>
          </cell>
          <cell r="G288">
            <v>9507</v>
          </cell>
        </row>
        <row r="291">
          <cell r="B291" t="str">
            <v>PROPONENTE</v>
          </cell>
          <cell r="F291" t="str">
            <v>ANALISIS DE PRECIO UNITARIO:</v>
          </cell>
          <cell r="G291">
            <v>47533</v>
          </cell>
        </row>
        <row r="294">
          <cell r="B294" t="str">
            <v>REPUBLICA DE COLOMBIA</v>
          </cell>
        </row>
        <row r="295">
          <cell r="B295" t="str">
            <v>GOBERNACION DEL PUTUMAYO</v>
          </cell>
        </row>
        <row r="296">
          <cell r="B296" t="str">
            <v>SECRETARIA DE INFRAESTRUCTURA DEPARTAMENTAL</v>
          </cell>
        </row>
        <row r="298">
          <cell r="B298" t="str">
            <v>OBJETO:</v>
          </cell>
          <cell r="C298" t="str">
            <v>CONSTRUCCION DE LA PLAZA DE MERCADO DE GANADO EN EL MUNICIPIO DE SIBUNDOY, DEPARTAMENTO DEL PUTUMAYO</v>
          </cell>
        </row>
        <row r="299">
          <cell r="F299" t="str">
            <v>FECHA:</v>
          </cell>
          <cell r="G299" t="str">
            <v>NOVIEMBRE 20 / 2003</v>
          </cell>
        </row>
        <row r="300">
          <cell r="A300" t="str">
            <v>2,2</v>
          </cell>
          <cell r="B300" t="str">
            <v>ITE M:</v>
          </cell>
          <cell r="C300" t="str">
            <v>COLUMNA 0,2*0,2 m</v>
          </cell>
          <cell r="F300" t="str">
            <v>UNIDAD:</v>
          </cell>
          <cell r="G300" t="str">
            <v>ML</v>
          </cell>
          <cell r="H300">
            <v>40620</v>
          </cell>
        </row>
        <row r="301">
          <cell r="H301">
            <v>34</v>
          </cell>
        </row>
        <row r="302">
          <cell r="B302" t="str">
            <v>MATERIALES</v>
          </cell>
        </row>
        <row r="303">
          <cell r="B303" t="str">
            <v>DESCRIPCION</v>
          </cell>
          <cell r="D303" t="str">
            <v>UND</v>
          </cell>
          <cell r="E303" t="str">
            <v>CANTIDAD</v>
          </cell>
          <cell r="F303" t="str">
            <v>VR UNITARIO</v>
          </cell>
          <cell r="G303" t="str">
            <v>VR UNITARIO</v>
          </cell>
        </row>
        <row r="304">
          <cell r="B304" t="str">
            <v>Agua</v>
          </cell>
          <cell r="D304" t="str">
            <v>Lt</v>
          </cell>
          <cell r="E304">
            <v>8</v>
          </cell>
          <cell r="F304">
            <v>10.4</v>
          </cell>
          <cell r="G304">
            <v>83.2</v>
          </cell>
        </row>
        <row r="305">
          <cell r="B305" t="str">
            <v>Cemento gris</v>
          </cell>
          <cell r="D305" t="str">
            <v>Kg</v>
          </cell>
          <cell r="E305">
            <v>15.4</v>
          </cell>
          <cell r="F305">
            <v>440</v>
          </cell>
          <cell r="G305">
            <v>6776</v>
          </cell>
        </row>
        <row r="306">
          <cell r="B306" t="str">
            <v>Arena de río</v>
          </cell>
          <cell r="D306" t="str">
            <v>M3</v>
          </cell>
          <cell r="E306">
            <v>0.02</v>
          </cell>
          <cell r="F306">
            <v>6240</v>
          </cell>
          <cell r="G306">
            <v>124.8</v>
          </cell>
        </row>
        <row r="307">
          <cell r="B307" t="str">
            <v>Triturado</v>
          </cell>
          <cell r="D307" t="str">
            <v>M3</v>
          </cell>
          <cell r="E307">
            <v>0.04</v>
          </cell>
          <cell r="F307">
            <v>35000</v>
          </cell>
          <cell r="G307">
            <v>1400</v>
          </cell>
        </row>
        <row r="308">
          <cell r="B308" t="str">
            <v>Tabla burra ordinaria</v>
          </cell>
          <cell r="D308" t="str">
            <v>Ml</v>
          </cell>
          <cell r="E308">
            <v>2.2000000000000002</v>
          </cell>
          <cell r="F308">
            <v>2020</v>
          </cell>
          <cell r="G308">
            <v>4444</v>
          </cell>
        </row>
        <row r="309">
          <cell r="B309" t="str">
            <v>Puntilla c/cabeza</v>
          </cell>
          <cell r="D309" t="str">
            <v>Lb</v>
          </cell>
          <cell r="E309">
            <v>0.1</v>
          </cell>
          <cell r="F309">
            <v>980.00000000000011</v>
          </cell>
          <cell r="G309">
            <v>98.000000000000014</v>
          </cell>
        </row>
        <row r="310">
          <cell r="B310" t="str">
            <v>ACPM</v>
          </cell>
          <cell r="D310" t="str">
            <v>Gn</v>
          </cell>
          <cell r="E310">
            <v>0.02</v>
          </cell>
          <cell r="F310">
            <v>3333</v>
          </cell>
          <cell r="G310">
            <v>66.66</v>
          </cell>
        </row>
        <row r="311">
          <cell r="B311" t="str">
            <v>Parales (24 días)</v>
          </cell>
          <cell r="D311" t="str">
            <v>Un</v>
          </cell>
          <cell r="E311">
            <v>1</v>
          </cell>
          <cell r="F311">
            <v>3737</v>
          </cell>
          <cell r="G311">
            <v>3737</v>
          </cell>
        </row>
        <row r="312">
          <cell r="B312" t="str">
            <v>Mordazas metálicas</v>
          </cell>
          <cell r="D312" t="str">
            <v>Un</v>
          </cell>
          <cell r="E312">
            <v>0.5</v>
          </cell>
          <cell r="F312">
            <v>1515</v>
          </cell>
          <cell r="G312">
            <v>757.5</v>
          </cell>
        </row>
        <row r="313">
          <cell r="B313" t="str">
            <v>Andamio Tubular (sección)</v>
          </cell>
          <cell r="D313" t="str">
            <v>Día</v>
          </cell>
          <cell r="E313">
            <v>4</v>
          </cell>
          <cell r="F313">
            <v>303</v>
          </cell>
          <cell r="G313">
            <v>1212</v>
          </cell>
        </row>
        <row r="314">
          <cell r="D314">
            <v>1212</v>
          </cell>
          <cell r="E314" t="str">
            <v xml:space="preserve">                 TOTAL MATERIALES:</v>
          </cell>
          <cell r="G314">
            <v>18699</v>
          </cell>
        </row>
        <row r="316">
          <cell r="B316" t="str">
            <v>MANO DE OBRA</v>
          </cell>
        </row>
        <row r="317">
          <cell r="B317" t="str">
            <v>DESCRIPCION</v>
          </cell>
          <cell r="C317" t="str">
            <v>JORNAL</v>
          </cell>
          <cell r="D317" t="str">
            <v>PRESTACIONES</v>
          </cell>
          <cell r="E317" t="str">
            <v>CANTIDAD</v>
          </cell>
          <cell r="F317" t="str">
            <v>RENDIMIENTO</v>
          </cell>
          <cell r="G317" t="str">
            <v>VR PARCIAL</v>
          </cell>
        </row>
        <row r="318">
          <cell r="B318" t="str">
            <v>Ayudante</v>
          </cell>
          <cell r="C318">
            <v>15000</v>
          </cell>
          <cell r="D318">
            <v>0.7</v>
          </cell>
          <cell r="E318">
            <v>3</v>
          </cell>
          <cell r="F318">
            <v>6.66</v>
          </cell>
          <cell r="G318">
            <v>11486.486486486487</v>
          </cell>
        </row>
        <row r="319">
          <cell r="B319" t="str">
            <v xml:space="preserve">Oficial </v>
          </cell>
          <cell r="C319">
            <v>25480.000000000004</v>
          </cell>
          <cell r="D319">
            <v>0.7</v>
          </cell>
          <cell r="E319">
            <v>1</v>
          </cell>
          <cell r="F319">
            <v>6.66</v>
          </cell>
          <cell r="G319">
            <v>6503.9039039039035</v>
          </cell>
        </row>
        <row r="320">
          <cell r="C320">
            <v>0</v>
          </cell>
          <cell r="E320">
            <v>0</v>
          </cell>
          <cell r="G320">
            <v>0</v>
          </cell>
        </row>
        <row r="321">
          <cell r="E321" t="str">
            <v xml:space="preserve">              TOTAL MANO DE OBRA:</v>
          </cell>
          <cell r="G321">
            <v>17990</v>
          </cell>
          <cell r="H321">
            <v>18000</v>
          </cell>
        </row>
        <row r="323">
          <cell r="B323" t="str">
            <v>HERRAMIENTA Y EQUIPO</v>
          </cell>
        </row>
        <row r="324">
          <cell r="B324" t="str">
            <v>DESCRIPCION</v>
          </cell>
          <cell r="D324" t="str">
            <v>TIPO</v>
          </cell>
          <cell r="E324" t="str">
            <v>TARIFA</v>
          </cell>
          <cell r="F324" t="str">
            <v>RENDIMIENTO</v>
          </cell>
          <cell r="G324" t="str">
            <v>VR PARCIAL</v>
          </cell>
        </row>
        <row r="325">
          <cell r="B325" t="str">
            <v>Herramienta menor</v>
          </cell>
          <cell r="E325">
            <v>17990</v>
          </cell>
          <cell r="F325">
            <v>0.05</v>
          </cell>
          <cell r="G325">
            <v>899.5</v>
          </cell>
        </row>
        <row r="326">
          <cell r="B326" t="str">
            <v>Vibrador a gasolina</v>
          </cell>
          <cell r="D326" t="str">
            <v>Aguja</v>
          </cell>
          <cell r="E326">
            <v>30300</v>
          </cell>
          <cell r="F326">
            <v>12.42</v>
          </cell>
          <cell r="G326">
            <v>2439.6135265700482</v>
          </cell>
        </row>
        <row r="327">
          <cell r="B327" t="str">
            <v>Mezcladora 1 saco</v>
          </cell>
          <cell r="E327">
            <v>7350.0000000000009</v>
          </cell>
          <cell r="F327">
            <v>12.42</v>
          </cell>
          <cell r="G327">
            <v>591.78743961352666</v>
          </cell>
        </row>
        <row r="328">
          <cell r="D328" t="str">
            <v xml:space="preserve">                      TOTAL HERRAMIENTA Y EQUIPO:</v>
          </cell>
          <cell r="G328">
            <v>3931</v>
          </cell>
          <cell r="H328">
            <v>3030.5</v>
          </cell>
        </row>
        <row r="330">
          <cell r="B330" t="str">
            <v>TRANSPORTE</v>
          </cell>
        </row>
        <row r="331">
          <cell r="B331" t="str">
            <v>MATERIAL</v>
          </cell>
          <cell r="D331" t="str">
            <v>CANTIDAD</v>
          </cell>
          <cell r="E331" t="str">
            <v>DISTANCIA</v>
          </cell>
          <cell r="F331" t="str">
            <v>M3/KM</v>
          </cell>
          <cell r="G331" t="str">
            <v>VR UNITARIO</v>
          </cell>
        </row>
        <row r="334">
          <cell r="E334" t="str">
            <v xml:space="preserve">                  TOTAL TRANSPORTE:</v>
          </cell>
          <cell r="G334">
            <v>0</v>
          </cell>
        </row>
        <row r="336">
          <cell r="E336" t="str">
            <v>TOTAL COSTO DIRECTO:</v>
          </cell>
          <cell r="G336">
            <v>40620</v>
          </cell>
        </row>
        <row r="338">
          <cell r="B338" t="str">
            <v>COSTOS INDIRECTOS</v>
          </cell>
        </row>
        <row r="339">
          <cell r="B339" t="str">
            <v>DESCRIPCION</v>
          </cell>
          <cell r="D339" t="str">
            <v>PORCENTAJE</v>
          </cell>
          <cell r="F339" t="str">
            <v>VR PARCIAL</v>
          </cell>
        </row>
        <row r="340">
          <cell r="B340" t="str">
            <v>ADMINISTRACION</v>
          </cell>
          <cell r="E340">
            <v>0.12</v>
          </cell>
          <cell r="G340">
            <v>4874.3999999999996</v>
          </cell>
        </row>
        <row r="341">
          <cell r="B341" t="str">
            <v>IMPREVISTOS</v>
          </cell>
          <cell r="E341">
            <v>0.08</v>
          </cell>
          <cell r="G341">
            <v>3249.6</v>
          </cell>
        </row>
        <row r="342">
          <cell r="B342" t="str">
            <v>UTILIDAD</v>
          </cell>
          <cell r="E342">
            <v>0.05</v>
          </cell>
          <cell r="G342">
            <v>2031</v>
          </cell>
        </row>
        <row r="343">
          <cell r="F343" t="str">
            <v>TOTAL COSTO INDIRECTO:</v>
          </cell>
          <cell r="G343">
            <v>10155</v>
          </cell>
        </row>
        <row r="346">
          <cell r="B346" t="str">
            <v>PROPONENTE</v>
          </cell>
          <cell r="F346" t="str">
            <v>ANALISIS DE PRECIO UNITARIO:</v>
          </cell>
          <cell r="G346">
            <v>50775</v>
          </cell>
        </row>
        <row r="349">
          <cell r="B349" t="str">
            <v>REPUBLICA DE COLOMBIA</v>
          </cell>
        </row>
        <row r="350">
          <cell r="B350" t="str">
            <v>GOBERNACION DEL PUTUMAYO</v>
          </cell>
        </row>
        <row r="351">
          <cell r="B351" t="str">
            <v>SECRETARIA DE INFRAESTRUCTURA DEPARTAMENTAL</v>
          </cell>
        </row>
        <row r="353">
          <cell r="B353" t="str">
            <v>OBJETO:</v>
          </cell>
          <cell r="C353" t="str">
            <v>CONSTRUCCION DE LA PLAZA DE MERCADO DE GANADO EN EL MUNICIPIO DE SIBUNDOY, DEPARTAMENTO DEL PUTUMAYO</v>
          </cell>
        </row>
        <row r="354">
          <cell r="F354" t="str">
            <v>FECHA:</v>
          </cell>
          <cell r="G354" t="str">
            <v>NOVIEMBRE 20 / 2003</v>
          </cell>
        </row>
        <row r="355">
          <cell r="A355" t="str">
            <v>2,3</v>
          </cell>
          <cell r="B355" t="str">
            <v>ITE M:</v>
          </cell>
          <cell r="C355" t="str">
            <v>ZAPATA 0,8*0,8*0,2 m</v>
          </cell>
          <cell r="F355" t="str">
            <v>UNIDAD:</v>
          </cell>
          <cell r="G355" t="str">
            <v>UND</v>
          </cell>
          <cell r="H355">
            <v>53275</v>
          </cell>
        </row>
        <row r="356">
          <cell r="H356">
            <v>10</v>
          </cell>
        </row>
        <row r="357">
          <cell r="B357" t="str">
            <v>MATERIALES</v>
          </cell>
        </row>
        <row r="358">
          <cell r="B358" t="str">
            <v>DESCRIPCION</v>
          </cell>
          <cell r="D358" t="str">
            <v>UND</v>
          </cell>
          <cell r="E358" t="str">
            <v>CANTIDAD</v>
          </cell>
          <cell r="F358" t="str">
            <v>VR UNITARIO</v>
          </cell>
          <cell r="G358" t="str">
            <v>VR UNITARIO</v>
          </cell>
        </row>
        <row r="359">
          <cell r="B359" t="str">
            <v>Agua</v>
          </cell>
          <cell r="D359" t="str">
            <v>Lt</v>
          </cell>
          <cell r="E359">
            <v>24.2</v>
          </cell>
          <cell r="F359">
            <v>10.4</v>
          </cell>
          <cell r="G359">
            <v>251.68</v>
          </cell>
        </row>
        <row r="360">
          <cell r="B360" t="str">
            <v>Cemento gris</v>
          </cell>
          <cell r="D360" t="str">
            <v>Kg</v>
          </cell>
          <cell r="E360">
            <v>47.1</v>
          </cell>
          <cell r="F360">
            <v>440</v>
          </cell>
          <cell r="G360">
            <v>20724</v>
          </cell>
        </row>
        <row r="361">
          <cell r="B361" t="str">
            <v>Arena de río</v>
          </cell>
          <cell r="D361" t="str">
            <v>M3</v>
          </cell>
          <cell r="E361">
            <v>0.08</v>
          </cell>
          <cell r="F361">
            <v>6240</v>
          </cell>
          <cell r="G361">
            <v>499.2</v>
          </cell>
        </row>
        <row r="362">
          <cell r="B362" t="str">
            <v>Triturado</v>
          </cell>
          <cell r="D362" t="str">
            <v>M3</v>
          </cell>
          <cell r="E362">
            <v>0.11</v>
          </cell>
          <cell r="F362">
            <v>35000</v>
          </cell>
          <cell r="G362">
            <v>3850</v>
          </cell>
        </row>
        <row r="363">
          <cell r="B363" t="str">
            <v>Tabla burra ordinaria</v>
          </cell>
          <cell r="D363" t="str">
            <v>Ml</v>
          </cell>
          <cell r="E363">
            <v>0.3</v>
          </cell>
          <cell r="F363">
            <v>2020</v>
          </cell>
          <cell r="G363">
            <v>606</v>
          </cell>
        </row>
        <row r="364">
          <cell r="B364" t="str">
            <v>Puntilla c/cabeza</v>
          </cell>
          <cell r="D364" t="str">
            <v>Lb</v>
          </cell>
          <cell r="E364">
            <v>0.03</v>
          </cell>
          <cell r="F364">
            <v>980.00000000000011</v>
          </cell>
          <cell r="G364">
            <v>29.400000000000002</v>
          </cell>
        </row>
        <row r="365">
          <cell r="B365" t="str">
            <v>ACPM</v>
          </cell>
          <cell r="D365" t="str">
            <v>Gn</v>
          </cell>
          <cell r="E365">
            <v>0.02</v>
          </cell>
          <cell r="F365">
            <v>3333</v>
          </cell>
          <cell r="G365">
            <v>66.66</v>
          </cell>
        </row>
        <row r="366">
          <cell r="B366" t="str">
            <v>Repisa ordinario</v>
          </cell>
          <cell r="D366" t="str">
            <v>Ml</v>
          </cell>
          <cell r="E366">
            <v>0.12</v>
          </cell>
          <cell r="F366">
            <v>1515</v>
          </cell>
          <cell r="G366">
            <v>181.79999999999998</v>
          </cell>
        </row>
        <row r="367">
          <cell r="D367">
            <v>181.7999267578125</v>
          </cell>
          <cell r="E367" t="str">
            <v xml:space="preserve">                 TOTAL MATERIALES:</v>
          </cell>
          <cell r="G367">
            <v>26209</v>
          </cell>
        </row>
        <row r="369">
          <cell r="B369" t="str">
            <v>MANO DE OBRA</v>
          </cell>
        </row>
        <row r="370">
          <cell r="B370" t="str">
            <v>DESCRIPCION</v>
          </cell>
          <cell r="C370" t="str">
            <v>JORNAL</v>
          </cell>
          <cell r="D370" t="str">
            <v>PRESTACIONES</v>
          </cell>
          <cell r="E370" t="str">
            <v>CANTIDAD</v>
          </cell>
          <cell r="F370" t="str">
            <v>RENDIMIENTO</v>
          </cell>
          <cell r="G370" t="str">
            <v>VR PARCIAL</v>
          </cell>
        </row>
        <row r="371">
          <cell r="B371" t="str">
            <v>Ayudante</v>
          </cell>
          <cell r="C371">
            <v>15000</v>
          </cell>
          <cell r="D371">
            <v>0.7</v>
          </cell>
          <cell r="E371">
            <v>3</v>
          </cell>
          <cell r="F371">
            <v>5.99</v>
          </cell>
          <cell r="G371">
            <v>12771.285475792987</v>
          </cell>
        </row>
        <row r="372">
          <cell r="B372" t="str">
            <v xml:space="preserve">Oficial </v>
          </cell>
          <cell r="C372">
            <v>25480.000000000004</v>
          </cell>
          <cell r="D372">
            <v>0.7</v>
          </cell>
          <cell r="E372">
            <v>1</v>
          </cell>
          <cell r="F372">
            <v>5.99</v>
          </cell>
          <cell r="G372">
            <v>7231.385642737896</v>
          </cell>
        </row>
        <row r="373">
          <cell r="C373">
            <v>0</v>
          </cell>
          <cell r="E373">
            <v>0</v>
          </cell>
          <cell r="G373">
            <v>0</v>
          </cell>
        </row>
        <row r="374">
          <cell r="E374" t="str">
            <v xml:space="preserve">              TOTAL MANO DE OBRA:</v>
          </cell>
          <cell r="G374">
            <v>20003</v>
          </cell>
          <cell r="H374">
            <v>20000</v>
          </cell>
        </row>
        <row r="376">
          <cell r="B376" t="str">
            <v>HERRAMIENTA Y EQUIPO</v>
          </cell>
        </row>
        <row r="377">
          <cell r="B377" t="str">
            <v>DESCRIPCION</v>
          </cell>
          <cell r="D377" t="str">
            <v>TIPO</v>
          </cell>
          <cell r="E377" t="str">
            <v>TARIFA</v>
          </cell>
          <cell r="F377" t="str">
            <v>RENDIMIENTO</v>
          </cell>
          <cell r="G377" t="str">
            <v>VR PARCIAL</v>
          </cell>
        </row>
        <row r="378">
          <cell r="B378" t="str">
            <v>Herramienta menor</v>
          </cell>
          <cell r="E378">
            <v>20003</v>
          </cell>
          <cell r="F378">
            <v>0.05</v>
          </cell>
          <cell r="G378">
            <v>1000.1500000000001</v>
          </cell>
        </row>
        <row r="379">
          <cell r="B379" t="str">
            <v>Vibrador a gasolina</v>
          </cell>
          <cell r="D379" t="str">
            <v>Aguja</v>
          </cell>
          <cell r="E379">
            <v>30300</v>
          </cell>
          <cell r="F379">
            <v>6.21</v>
          </cell>
          <cell r="G379">
            <v>4879.2270531400964</v>
          </cell>
        </row>
        <row r="380">
          <cell r="B380" t="str">
            <v>Mezcladora 1 saco</v>
          </cell>
          <cell r="E380">
            <v>7350.0000000000009</v>
          </cell>
          <cell r="F380">
            <v>6.21</v>
          </cell>
          <cell r="G380">
            <v>1183.5748792270533</v>
          </cell>
        </row>
        <row r="381">
          <cell r="D381" t="str">
            <v xml:space="preserve">                      TOTAL HERRAMIENTA Y EQUIPO:</v>
          </cell>
          <cell r="G381">
            <v>7063</v>
          </cell>
          <cell r="H381">
            <v>6060</v>
          </cell>
        </row>
        <row r="383">
          <cell r="B383" t="str">
            <v>TRANSPORTE</v>
          </cell>
        </row>
        <row r="384">
          <cell r="B384" t="str">
            <v>MATERIAL</v>
          </cell>
          <cell r="D384" t="str">
            <v>CANTIDAD</v>
          </cell>
          <cell r="E384" t="str">
            <v>DISTANCIA</v>
          </cell>
          <cell r="F384" t="str">
            <v>M3/KM</v>
          </cell>
          <cell r="G384" t="str">
            <v>VR UNITARIO</v>
          </cell>
        </row>
        <row r="387">
          <cell r="E387" t="str">
            <v xml:space="preserve">                  TOTAL TRANSPORTE:</v>
          </cell>
          <cell r="G387">
            <v>0</v>
          </cell>
        </row>
        <row r="389">
          <cell r="E389" t="str">
            <v>TOTAL COSTO DIRECTO:</v>
          </cell>
          <cell r="G389">
            <v>53275</v>
          </cell>
        </row>
        <row r="391">
          <cell r="B391" t="str">
            <v>COSTOS INDIRECTOS</v>
          </cell>
        </row>
        <row r="392">
          <cell r="B392" t="str">
            <v>DESCRIPCION</v>
          </cell>
          <cell r="D392" t="str">
            <v>PORCENTAJE</v>
          </cell>
          <cell r="F392" t="str">
            <v>VR PARCIAL</v>
          </cell>
        </row>
        <row r="393">
          <cell r="B393" t="str">
            <v>ADMINISTRACION</v>
          </cell>
          <cell r="E393">
            <v>0.12</v>
          </cell>
          <cell r="G393">
            <v>6393</v>
          </cell>
        </row>
        <row r="394">
          <cell r="B394" t="str">
            <v>IMPREVISTOS</v>
          </cell>
          <cell r="E394">
            <v>0.08</v>
          </cell>
          <cell r="G394">
            <v>4262</v>
          </cell>
        </row>
        <row r="395">
          <cell r="B395" t="str">
            <v>UTILIDAD</v>
          </cell>
          <cell r="E395">
            <v>0.05</v>
          </cell>
          <cell r="G395">
            <v>2663.75</v>
          </cell>
        </row>
        <row r="396">
          <cell r="F396" t="str">
            <v>TOTAL COSTO INDIRECTO:</v>
          </cell>
          <cell r="G396">
            <v>13319</v>
          </cell>
        </row>
        <row r="399">
          <cell r="B399" t="str">
            <v>PROPONENTE</v>
          </cell>
          <cell r="F399" t="str">
            <v>ANALISIS DE PRECIO UNITARIO:</v>
          </cell>
          <cell r="G399">
            <v>66594</v>
          </cell>
        </row>
        <row r="402">
          <cell r="B402" t="str">
            <v>REPUBLICA DE COLOMBIA</v>
          </cell>
        </row>
        <row r="403">
          <cell r="B403" t="str">
            <v>GOBERNACION DEL PUTUMAYO</v>
          </cell>
        </row>
        <row r="404">
          <cell r="B404" t="str">
            <v>SECRETARIA DE INFRAESTRUCTURA DEPARTAMENTAL</v>
          </cell>
        </row>
        <row r="406">
          <cell r="B406" t="str">
            <v>OBJETO:</v>
          </cell>
          <cell r="C406" t="str">
            <v>CONSTRUCCION DE LA PLAZA DE MERCADO DE GANADO EN EL MUNICIPIO DE SIBUNDOY, DEPARTAMENTO DEL PUTUMAYO</v>
          </cell>
        </row>
        <row r="407">
          <cell r="F407" t="str">
            <v>FECHA:</v>
          </cell>
          <cell r="G407" t="str">
            <v>NOVIEMBRE 20 / 2003</v>
          </cell>
        </row>
        <row r="408">
          <cell r="A408" t="str">
            <v>2,4</v>
          </cell>
          <cell r="B408" t="str">
            <v>ITE M:</v>
          </cell>
          <cell r="C408" t="str">
            <v>VIGA DE CIMENTACION 0,2*0,2 m</v>
          </cell>
          <cell r="F408" t="str">
            <v>UNIDAD:</v>
          </cell>
          <cell r="G408" t="str">
            <v>ML</v>
          </cell>
          <cell r="H408">
            <v>35148</v>
          </cell>
        </row>
        <row r="409">
          <cell r="H409">
            <v>41.72</v>
          </cell>
        </row>
        <row r="410">
          <cell r="B410" t="str">
            <v>MATERIALES</v>
          </cell>
        </row>
        <row r="411">
          <cell r="B411" t="str">
            <v>DESCRIPCION</v>
          </cell>
          <cell r="D411" t="str">
            <v>UND</v>
          </cell>
          <cell r="E411" t="str">
            <v>CANTIDAD</v>
          </cell>
          <cell r="F411" t="str">
            <v>VR UNITARIO</v>
          </cell>
          <cell r="G411" t="str">
            <v>VR UNITARIO</v>
          </cell>
        </row>
        <row r="412">
          <cell r="B412" t="str">
            <v>Agua</v>
          </cell>
          <cell r="D412" t="str">
            <v>Lt</v>
          </cell>
          <cell r="E412">
            <v>8</v>
          </cell>
          <cell r="F412">
            <v>10.4</v>
          </cell>
          <cell r="G412">
            <v>83.2</v>
          </cell>
        </row>
        <row r="413">
          <cell r="B413" t="str">
            <v>Cemento gris</v>
          </cell>
          <cell r="D413" t="str">
            <v>Kg</v>
          </cell>
          <cell r="E413">
            <v>15.4</v>
          </cell>
          <cell r="F413">
            <v>440</v>
          </cell>
          <cell r="G413">
            <v>6776</v>
          </cell>
        </row>
        <row r="414">
          <cell r="B414" t="str">
            <v>Arena de río</v>
          </cell>
          <cell r="D414" t="str">
            <v>M3</v>
          </cell>
          <cell r="E414">
            <v>0.02</v>
          </cell>
          <cell r="F414">
            <v>6240</v>
          </cell>
          <cell r="G414">
            <v>124.8</v>
          </cell>
        </row>
        <row r="415">
          <cell r="B415" t="str">
            <v>Triturado</v>
          </cell>
          <cell r="D415" t="str">
            <v>M3</v>
          </cell>
          <cell r="E415">
            <v>0.04</v>
          </cell>
          <cell r="F415">
            <v>35000</v>
          </cell>
          <cell r="G415">
            <v>1400</v>
          </cell>
        </row>
        <row r="416">
          <cell r="B416" t="str">
            <v>Tabla burra ordinaria</v>
          </cell>
          <cell r="D416" t="str">
            <v>Ml</v>
          </cell>
          <cell r="E416">
            <v>2.2000000000000002</v>
          </cell>
          <cell r="F416">
            <v>2020</v>
          </cell>
          <cell r="G416">
            <v>4444</v>
          </cell>
        </row>
        <row r="417">
          <cell r="B417" t="str">
            <v>Puntilla c/cabeza</v>
          </cell>
          <cell r="D417" t="str">
            <v>Lb</v>
          </cell>
          <cell r="E417">
            <v>0.1</v>
          </cell>
          <cell r="F417">
            <v>980.00000000000011</v>
          </cell>
          <cell r="G417">
            <v>98.000000000000014</v>
          </cell>
        </row>
        <row r="418">
          <cell r="B418" t="str">
            <v>ACPM</v>
          </cell>
          <cell r="D418" t="str">
            <v>Gn</v>
          </cell>
          <cell r="E418">
            <v>0.02</v>
          </cell>
          <cell r="F418">
            <v>3333</v>
          </cell>
          <cell r="G418">
            <v>66.66</v>
          </cell>
        </row>
        <row r="419">
          <cell r="B419" t="str">
            <v>Durmiente ordinario 4x.04x.04 m</v>
          </cell>
          <cell r="D419" t="str">
            <v>Un</v>
          </cell>
          <cell r="E419">
            <v>4</v>
          </cell>
          <cell r="F419">
            <v>404</v>
          </cell>
          <cell r="G419">
            <v>1616</v>
          </cell>
        </row>
        <row r="420">
          <cell r="B420" t="str">
            <v>Repisa ordinario</v>
          </cell>
          <cell r="D420" t="str">
            <v>Ml</v>
          </cell>
          <cell r="E420">
            <v>0.12</v>
          </cell>
          <cell r="F420">
            <v>1515</v>
          </cell>
          <cell r="G420">
            <v>181.79999999999998</v>
          </cell>
        </row>
        <row r="421">
          <cell r="D421">
            <v>181.7999267578125</v>
          </cell>
          <cell r="E421" t="str">
            <v xml:space="preserve">                 TOTAL MATERIALES:</v>
          </cell>
          <cell r="G421">
            <v>14790</v>
          </cell>
        </row>
        <row r="423">
          <cell r="B423" t="str">
            <v>MANO DE OBRA</v>
          </cell>
        </row>
        <row r="424">
          <cell r="B424" t="str">
            <v>DESCRIPCION</v>
          </cell>
          <cell r="C424" t="str">
            <v>JORNAL</v>
          </cell>
          <cell r="D424" t="str">
            <v>PRESTACIONES</v>
          </cell>
          <cell r="E424" t="str">
            <v>CANTIDAD</v>
          </cell>
          <cell r="F424" t="str">
            <v>RENDIMIENTO</v>
          </cell>
          <cell r="G424" t="str">
            <v>VR PARCIAL</v>
          </cell>
        </row>
        <row r="425">
          <cell r="B425" t="str">
            <v>Ayudante</v>
          </cell>
          <cell r="C425">
            <v>15000</v>
          </cell>
          <cell r="D425">
            <v>0.7</v>
          </cell>
          <cell r="E425">
            <v>3</v>
          </cell>
          <cell r="F425">
            <v>7.26</v>
          </cell>
          <cell r="G425">
            <v>10537.190082644629</v>
          </cell>
        </row>
        <row r="426">
          <cell r="B426" t="str">
            <v xml:space="preserve">Oficial </v>
          </cell>
          <cell r="C426">
            <v>25480.000000000004</v>
          </cell>
          <cell r="D426">
            <v>0.7</v>
          </cell>
          <cell r="E426">
            <v>1</v>
          </cell>
          <cell r="F426">
            <v>7.26</v>
          </cell>
          <cell r="G426">
            <v>5966.3911845730026</v>
          </cell>
        </row>
        <row r="427">
          <cell r="C427">
            <v>0</v>
          </cell>
          <cell r="E427">
            <v>0</v>
          </cell>
          <cell r="G427">
            <v>0</v>
          </cell>
        </row>
        <row r="428">
          <cell r="E428" t="str">
            <v xml:space="preserve">              TOTAL MANO DE OBRA:</v>
          </cell>
          <cell r="G428">
            <v>16504</v>
          </cell>
          <cell r="H428">
            <v>16500</v>
          </cell>
        </row>
        <row r="430">
          <cell r="B430" t="str">
            <v>HERRAMIENTA Y EQUIPO</v>
          </cell>
        </row>
        <row r="431">
          <cell r="B431" t="str">
            <v>DESCRIPCION</v>
          </cell>
          <cell r="D431" t="str">
            <v>TIPO</v>
          </cell>
          <cell r="E431" t="str">
            <v>TARIFA</v>
          </cell>
          <cell r="F431" t="str">
            <v>RENDIMIENTO</v>
          </cell>
          <cell r="G431" t="str">
            <v>VR PARCIAL</v>
          </cell>
        </row>
        <row r="432">
          <cell r="B432" t="str">
            <v>Herramienta menor</v>
          </cell>
          <cell r="E432">
            <v>16504</v>
          </cell>
          <cell r="F432">
            <v>0.05</v>
          </cell>
          <cell r="G432">
            <v>825.2</v>
          </cell>
        </row>
        <row r="433">
          <cell r="B433" t="str">
            <v>Vibrador a gasolina</v>
          </cell>
          <cell r="D433" t="str">
            <v>Aguja</v>
          </cell>
          <cell r="E433">
            <v>30300</v>
          </cell>
          <cell r="F433">
            <v>12.43</v>
          </cell>
          <cell r="G433">
            <v>2437.6508447304909</v>
          </cell>
        </row>
        <row r="434">
          <cell r="B434" t="str">
            <v>Mezcladora 1 saco</v>
          </cell>
          <cell r="E434">
            <v>7350.0000000000009</v>
          </cell>
          <cell r="F434">
            <v>12.43</v>
          </cell>
          <cell r="G434">
            <v>591.31134352373294</v>
          </cell>
        </row>
        <row r="435">
          <cell r="D435" t="str">
            <v xml:space="preserve">                      TOTAL HERRAMIENTA Y EQUIPO:</v>
          </cell>
          <cell r="G435">
            <v>3854</v>
          </cell>
          <cell r="H435">
            <v>3029.8</v>
          </cell>
        </row>
        <row r="437">
          <cell r="B437" t="str">
            <v>TRANSPORTE</v>
          </cell>
        </row>
        <row r="438">
          <cell r="B438" t="str">
            <v>MATERIAL</v>
          </cell>
          <cell r="D438" t="str">
            <v>CANTIDAD</v>
          </cell>
          <cell r="E438" t="str">
            <v>DISTANCIA</v>
          </cell>
          <cell r="F438" t="str">
            <v>M3/KM</v>
          </cell>
          <cell r="G438" t="str">
            <v>VR UNITARIO</v>
          </cell>
        </row>
        <row r="441">
          <cell r="E441" t="str">
            <v xml:space="preserve">                  TOTAL TRANSPORTE:</v>
          </cell>
          <cell r="G441">
            <v>0</v>
          </cell>
        </row>
        <row r="443">
          <cell r="E443" t="str">
            <v>TOTAL COSTO DIRECTO:</v>
          </cell>
          <cell r="G443">
            <v>35148</v>
          </cell>
        </row>
        <row r="445">
          <cell r="B445" t="str">
            <v>COSTOS INDIRECTOS</v>
          </cell>
        </row>
        <row r="446">
          <cell r="B446" t="str">
            <v>DESCRIPCION</v>
          </cell>
          <cell r="D446" t="str">
            <v>PORCENTAJE</v>
          </cell>
          <cell r="F446" t="str">
            <v>VR PARCIAL</v>
          </cell>
        </row>
        <row r="447">
          <cell r="B447" t="str">
            <v>ADMINISTRACION</v>
          </cell>
          <cell r="E447">
            <v>0.12</v>
          </cell>
          <cell r="G447">
            <v>4217.76</v>
          </cell>
        </row>
        <row r="448">
          <cell r="B448" t="str">
            <v>IMPREVISTOS</v>
          </cell>
          <cell r="E448">
            <v>0.08</v>
          </cell>
          <cell r="G448">
            <v>2811.84</v>
          </cell>
        </row>
        <row r="449">
          <cell r="B449" t="str">
            <v>UTILIDAD</v>
          </cell>
          <cell r="E449">
            <v>0.05</v>
          </cell>
          <cell r="G449">
            <v>1757.4</v>
          </cell>
        </row>
        <row r="450">
          <cell r="F450" t="str">
            <v>TOTAL COSTO INDIRECTO:</v>
          </cell>
          <cell r="G450">
            <v>8787</v>
          </cell>
        </row>
        <row r="453">
          <cell r="B453" t="str">
            <v>PROPONENTE</v>
          </cell>
          <cell r="F453" t="str">
            <v>ANALISIS DE PRECIO UNITARIO:</v>
          </cell>
          <cell r="G453">
            <v>43935</v>
          </cell>
        </row>
        <row r="456">
          <cell r="B456" t="str">
            <v>REPUBLICA DE COLOMBIA</v>
          </cell>
        </row>
        <row r="457">
          <cell r="B457" t="str">
            <v>GOBERNACION DEL PUTUMAYO</v>
          </cell>
        </row>
        <row r="458">
          <cell r="B458" t="str">
            <v>SECRETARIA DE INFRAESTRUCTURA DEPARTAMENTAL</v>
          </cell>
        </row>
        <row r="460">
          <cell r="B460" t="str">
            <v>OBJETO:</v>
          </cell>
          <cell r="C460" t="str">
            <v>CONSTRUCCION DE LA PLAZA DE MERCADO DE GANADO EN EL MUNICIPIO DE SIBUNDOY, DEPARTAMENTO DEL PUTUMAYO</v>
          </cell>
        </row>
        <row r="461">
          <cell r="F461" t="str">
            <v>FECHA:</v>
          </cell>
          <cell r="G461" t="str">
            <v>NOVIEMBRE 20 / 2003</v>
          </cell>
        </row>
        <row r="462">
          <cell r="A462" t="str">
            <v>3,1</v>
          </cell>
          <cell r="B462" t="str">
            <v>ITE M:</v>
          </cell>
          <cell r="C462" t="str">
            <v>ACERO PDR-60</v>
          </cell>
          <cell r="F462" t="str">
            <v>UNIDAD:</v>
          </cell>
          <cell r="G462" t="str">
            <v>KG</v>
          </cell>
          <cell r="H462">
            <v>1818</v>
          </cell>
        </row>
        <row r="463">
          <cell r="H463">
            <v>972.08</v>
          </cell>
        </row>
        <row r="464">
          <cell r="B464" t="str">
            <v>MATERIALES</v>
          </cell>
        </row>
        <row r="465">
          <cell r="B465" t="str">
            <v>DESCRIPCION</v>
          </cell>
          <cell r="D465" t="str">
            <v>UND</v>
          </cell>
          <cell r="E465" t="str">
            <v>CANTIDAD</v>
          </cell>
          <cell r="F465" t="str">
            <v>VR UNITARIO</v>
          </cell>
          <cell r="G465" t="str">
            <v>VR UNITARIO</v>
          </cell>
        </row>
        <row r="466">
          <cell r="B466" t="str">
            <v>Acero PDR-60</v>
          </cell>
          <cell r="D466" t="str">
            <v>Kg</v>
          </cell>
          <cell r="E466">
            <v>1.05</v>
          </cell>
          <cell r="F466">
            <v>1400</v>
          </cell>
          <cell r="G466">
            <v>1470</v>
          </cell>
        </row>
        <row r="467">
          <cell r="B467" t="str">
            <v>Alambre negro</v>
          </cell>
          <cell r="D467" t="str">
            <v>Kg</v>
          </cell>
          <cell r="E467">
            <v>0.03</v>
          </cell>
          <cell r="F467">
            <v>1800</v>
          </cell>
          <cell r="G467">
            <v>54</v>
          </cell>
        </row>
        <row r="468">
          <cell r="D468">
            <v>54</v>
          </cell>
          <cell r="F468">
            <v>0</v>
          </cell>
          <cell r="G468">
            <v>0</v>
          </cell>
        </row>
        <row r="469">
          <cell r="D469">
            <v>0</v>
          </cell>
          <cell r="E469" t="str">
            <v xml:space="preserve">                 TOTAL MATERIALES:</v>
          </cell>
          <cell r="G469">
            <v>1524</v>
          </cell>
        </row>
        <row r="471">
          <cell r="B471" t="str">
            <v>MANO DE OBRA</v>
          </cell>
        </row>
        <row r="472">
          <cell r="B472" t="str">
            <v>DESCRIPCION</v>
          </cell>
          <cell r="C472" t="str">
            <v>JORNAL</v>
          </cell>
          <cell r="D472" t="str">
            <v>PRESTACIONES</v>
          </cell>
          <cell r="E472" t="str">
            <v>CANTIDAD</v>
          </cell>
          <cell r="F472" t="str">
            <v>RENDIMIENTO</v>
          </cell>
          <cell r="G472" t="str">
            <v>VR PARCIAL</v>
          </cell>
        </row>
        <row r="473">
          <cell r="B473" t="str">
            <v>Ayudante</v>
          </cell>
          <cell r="C473">
            <v>15000</v>
          </cell>
          <cell r="D473">
            <v>0.7</v>
          </cell>
          <cell r="E473">
            <v>1</v>
          </cell>
          <cell r="F473">
            <v>245.77</v>
          </cell>
          <cell r="G473">
            <v>103.75554380111485</v>
          </cell>
        </row>
        <row r="474">
          <cell r="B474" t="str">
            <v xml:space="preserve">Oficial </v>
          </cell>
          <cell r="C474">
            <v>25480.000000000004</v>
          </cell>
          <cell r="D474">
            <v>0.7</v>
          </cell>
          <cell r="E474">
            <v>1</v>
          </cell>
          <cell r="F474">
            <v>245.77</v>
          </cell>
          <cell r="G474">
            <v>176.2460837368271</v>
          </cell>
        </row>
        <row r="475">
          <cell r="C475">
            <v>0</v>
          </cell>
          <cell r="E475">
            <v>0</v>
          </cell>
          <cell r="G475">
            <v>0</v>
          </cell>
        </row>
        <row r="476">
          <cell r="E476" t="str">
            <v xml:space="preserve">              TOTAL MANO DE OBRA:</v>
          </cell>
          <cell r="G476">
            <v>280</v>
          </cell>
          <cell r="H476">
            <v>280</v>
          </cell>
        </row>
        <row r="478">
          <cell r="B478" t="str">
            <v>HERRAMIENTA Y EQUIPO</v>
          </cell>
        </row>
        <row r="479">
          <cell r="B479" t="str">
            <v>DESCRIPCION</v>
          </cell>
          <cell r="D479" t="str">
            <v>TIPO</v>
          </cell>
          <cell r="E479" t="str">
            <v>TARIFA</v>
          </cell>
          <cell r="F479" t="str">
            <v>RENDIMIENTO</v>
          </cell>
          <cell r="G479" t="str">
            <v>VR PARCIAL</v>
          </cell>
        </row>
        <row r="480">
          <cell r="B480" t="str">
            <v>Herramienta menor</v>
          </cell>
          <cell r="E480">
            <v>280</v>
          </cell>
          <cell r="F480">
            <v>0.05</v>
          </cell>
          <cell r="G480">
            <v>14</v>
          </cell>
        </row>
        <row r="481">
          <cell r="D481">
            <v>14</v>
          </cell>
          <cell r="E481">
            <v>0</v>
          </cell>
          <cell r="G481">
            <v>0</v>
          </cell>
        </row>
        <row r="482">
          <cell r="D482">
            <v>0</v>
          </cell>
          <cell r="E482">
            <v>0</v>
          </cell>
          <cell r="F482">
            <v>0</v>
          </cell>
          <cell r="G482">
            <v>0</v>
          </cell>
        </row>
        <row r="483">
          <cell r="D483" t="str">
            <v xml:space="preserve">                      TOTAL HERRAMIENTA Y EQUIPO:</v>
          </cell>
          <cell r="G483">
            <v>14</v>
          </cell>
        </row>
        <row r="485">
          <cell r="B485" t="str">
            <v>TRANSPORTE</v>
          </cell>
        </row>
        <row r="486">
          <cell r="B486" t="str">
            <v>MATERIAL</v>
          </cell>
          <cell r="D486" t="str">
            <v>CANTIDAD</v>
          </cell>
          <cell r="E486" t="str">
            <v>DISTANCIA</v>
          </cell>
          <cell r="F486" t="str">
            <v>M3/KM</v>
          </cell>
          <cell r="G486" t="str">
            <v>VR UNITARIO</v>
          </cell>
        </row>
        <row r="489">
          <cell r="E489" t="str">
            <v xml:space="preserve">                  TOTAL TRANSPORTE:</v>
          </cell>
          <cell r="G489">
            <v>0</v>
          </cell>
        </row>
        <row r="491">
          <cell r="E491" t="str">
            <v>TOTAL COSTO DIRECTO:</v>
          </cell>
          <cell r="G491">
            <v>1818</v>
          </cell>
        </row>
        <row r="493">
          <cell r="B493" t="str">
            <v>COSTOS INDIRECTOS</v>
          </cell>
        </row>
        <row r="494">
          <cell r="B494" t="str">
            <v>DESCRIPCION</v>
          </cell>
          <cell r="D494" t="str">
            <v>PORCENTAJE</v>
          </cell>
          <cell r="F494" t="str">
            <v>VR PARCIAL</v>
          </cell>
        </row>
        <row r="495">
          <cell r="B495" t="str">
            <v>ADMINISTRACION</v>
          </cell>
          <cell r="E495">
            <v>0.12</v>
          </cell>
          <cell r="G495">
            <v>218.16</v>
          </cell>
        </row>
        <row r="496">
          <cell r="B496" t="str">
            <v>IMPREVISTOS</v>
          </cell>
          <cell r="E496">
            <v>0.08</v>
          </cell>
          <cell r="G496">
            <v>145.44</v>
          </cell>
        </row>
        <row r="497">
          <cell r="B497" t="str">
            <v>UTILIDAD</v>
          </cell>
          <cell r="E497">
            <v>0.05</v>
          </cell>
          <cell r="G497">
            <v>90.9</v>
          </cell>
        </row>
        <row r="498">
          <cell r="F498" t="str">
            <v>TOTAL COSTO INDIRECTO:</v>
          </cell>
          <cell r="G498">
            <v>455</v>
          </cell>
        </row>
        <row r="501">
          <cell r="B501" t="str">
            <v>PROPONENTE</v>
          </cell>
          <cell r="F501" t="str">
            <v>ANALISIS DE PRECIO UNITARIO:</v>
          </cell>
          <cell r="G501">
            <v>2273</v>
          </cell>
        </row>
        <row r="504">
          <cell r="B504" t="str">
            <v>REPUBLICA DE COLOMBIA</v>
          </cell>
        </row>
        <row r="505">
          <cell r="B505" t="str">
            <v>GOBERNACION DEL PUTUMAYO</v>
          </cell>
        </row>
        <row r="506">
          <cell r="B506" t="str">
            <v>SECRETARIA DE INFRAESTRUCTURA DEPARTAMENTAL</v>
          </cell>
        </row>
        <row r="508">
          <cell r="B508" t="str">
            <v>OBJETO:</v>
          </cell>
          <cell r="C508" t="str">
            <v>CONSTRUCCION DE LA PLAZA DE MERCADO DE GANADO EN EL MUNICIPIO DE SIBUNDOY, DEPARTAMENTO DEL PUTUMAYO</v>
          </cell>
        </row>
        <row r="509">
          <cell r="F509" t="str">
            <v>FECHA:</v>
          </cell>
          <cell r="G509" t="str">
            <v>NOVIEMBRE 20 / 2003</v>
          </cell>
        </row>
        <row r="510">
          <cell r="A510" t="str">
            <v>4,1</v>
          </cell>
          <cell r="B510" t="str">
            <v>ITE M:</v>
          </cell>
          <cell r="C510" t="str">
            <v>MURO EN LADRILLO</v>
          </cell>
          <cell r="F510" t="str">
            <v>UNIDAD:</v>
          </cell>
          <cell r="G510" t="str">
            <v>M2</v>
          </cell>
          <cell r="H510">
            <v>18689</v>
          </cell>
        </row>
        <row r="511">
          <cell r="H511">
            <v>212.02</v>
          </cell>
        </row>
        <row r="512">
          <cell r="B512" t="str">
            <v>MATERIALES</v>
          </cell>
        </row>
        <row r="513">
          <cell r="B513" t="str">
            <v>DESCRIPCION</v>
          </cell>
          <cell r="D513" t="str">
            <v>UND</v>
          </cell>
          <cell r="E513" t="str">
            <v>CANTIDAD</v>
          </cell>
          <cell r="F513" t="str">
            <v>VR UNITARIO</v>
          </cell>
          <cell r="G513" t="str">
            <v>VR UNITARIO</v>
          </cell>
        </row>
        <row r="514">
          <cell r="B514" t="str">
            <v>Ladrillo común</v>
          </cell>
          <cell r="D514" t="str">
            <v>Un</v>
          </cell>
          <cell r="E514">
            <v>58.8</v>
          </cell>
          <cell r="F514">
            <v>156.54999999999998</v>
          </cell>
          <cell r="G514">
            <v>9205.14</v>
          </cell>
        </row>
        <row r="515">
          <cell r="B515" t="str">
            <v>Agua</v>
          </cell>
          <cell r="D515" t="str">
            <v>Lt</v>
          </cell>
          <cell r="E515">
            <v>6</v>
          </cell>
          <cell r="F515">
            <v>10.4</v>
          </cell>
          <cell r="G515">
            <v>62.400000000000006</v>
          </cell>
        </row>
        <row r="516">
          <cell r="B516" t="str">
            <v>Cemento gris</v>
          </cell>
          <cell r="D516" t="str">
            <v>Kg</v>
          </cell>
          <cell r="E516">
            <v>11.3</v>
          </cell>
          <cell r="F516">
            <v>440</v>
          </cell>
          <cell r="G516">
            <v>4972</v>
          </cell>
        </row>
        <row r="517">
          <cell r="B517" t="str">
            <v>Arena de río</v>
          </cell>
          <cell r="D517" t="str">
            <v>M3</v>
          </cell>
          <cell r="E517">
            <v>0.04</v>
          </cell>
          <cell r="F517">
            <v>6240</v>
          </cell>
          <cell r="G517">
            <v>249.6</v>
          </cell>
        </row>
        <row r="518">
          <cell r="D518">
            <v>249.5999755859375</v>
          </cell>
          <cell r="E518" t="str">
            <v xml:space="preserve">                 TOTAL MATERIALES:</v>
          </cell>
          <cell r="G518">
            <v>14489</v>
          </cell>
        </row>
        <row r="520">
          <cell r="B520" t="str">
            <v>MANO DE OBRA</v>
          </cell>
        </row>
        <row r="521">
          <cell r="B521" t="str">
            <v>DESCRIPCION</v>
          </cell>
          <cell r="C521" t="str">
            <v>JORNAL</v>
          </cell>
          <cell r="D521" t="str">
            <v>PRESTACIONES</v>
          </cell>
          <cell r="E521" t="str">
            <v>CANTIDAD</v>
          </cell>
          <cell r="F521" t="str">
            <v>RENDIMIENTO</v>
          </cell>
          <cell r="G521" t="str">
            <v>VR PARCIAL</v>
          </cell>
        </row>
        <row r="522">
          <cell r="B522" t="str">
            <v>Ayudante</v>
          </cell>
          <cell r="C522">
            <v>15000</v>
          </cell>
          <cell r="D522">
            <v>0.7</v>
          </cell>
          <cell r="E522">
            <v>2</v>
          </cell>
          <cell r="F522">
            <v>23.58</v>
          </cell>
          <cell r="G522">
            <v>2162.8498727735368</v>
          </cell>
        </row>
        <row r="523">
          <cell r="B523" t="str">
            <v xml:space="preserve">Oficial </v>
          </cell>
          <cell r="C523">
            <v>25480.000000000004</v>
          </cell>
          <cell r="D523">
            <v>0.7</v>
          </cell>
          <cell r="E523">
            <v>1</v>
          </cell>
          <cell r="F523">
            <v>23.58</v>
          </cell>
          <cell r="G523">
            <v>1836.9804919423241</v>
          </cell>
        </row>
        <row r="524">
          <cell r="C524">
            <v>0</v>
          </cell>
          <cell r="E524">
            <v>0</v>
          </cell>
          <cell r="G524">
            <v>0</v>
          </cell>
        </row>
        <row r="525">
          <cell r="E525" t="str">
            <v xml:space="preserve">              TOTAL MANO DE OBRA:</v>
          </cell>
          <cell r="G525">
            <v>4000</v>
          </cell>
          <cell r="H525">
            <v>4000</v>
          </cell>
        </row>
        <row r="527">
          <cell r="B527" t="str">
            <v>HERRAMIENTA Y EQUIPO</v>
          </cell>
        </row>
        <row r="528">
          <cell r="B528" t="str">
            <v>DESCRIPCION</v>
          </cell>
          <cell r="D528" t="str">
            <v>TIPO</v>
          </cell>
          <cell r="E528" t="str">
            <v>TARIFA</v>
          </cell>
          <cell r="F528" t="str">
            <v>RENDIMIENTO</v>
          </cell>
          <cell r="G528" t="str">
            <v>VR PARCIAL</v>
          </cell>
        </row>
        <row r="529">
          <cell r="B529" t="str">
            <v>Herramienta menor</v>
          </cell>
          <cell r="E529">
            <v>4000</v>
          </cell>
          <cell r="F529">
            <v>0.05</v>
          </cell>
          <cell r="G529">
            <v>200</v>
          </cell>
        </row>
        <row r="530">
          <cell r="D530">
            <v>200</v>
          </cell>
          <cell r="E530">
            <v>0</v>
          </cell>
          <cell r="G530">
            <v>0</v>
          </cell>
        </row>
        <row r="531">
          <cell r="D531">
            <v>0</v>
          </cell>
          <cell r="E531">
            <v>0</v>
          </cell>
          <cell r="F531">
            <v>0</v>
          </cell>
          <cell r="G531">
            <v>0</v>
          </cell>
        </row>
        <row r="532">
          <cell r="D532" t="str">
            <v xml:space="preserve">                      TOTAL HERRAMIENTA Y EQUIPO:</v>
          </cell>
          <cell r="G532">
            <v>200</v>
          </cell>
        </row>
        <row r="534">
          <cell r="B534" t="str">
            <v>TRANSPORTE</v>
          </cell>
        </row>
        <row r="535">
          <cell r="B535" t="str">
            <v>MATERIAL</v>
          </cell>
          <cell r="D535" t="str">
            <v>CANTIDAD</v>
          </cell>
          <cell r="E535" t="str">
            <v>DISTANCIA</v>
          </cell>
          <cell r="F535" t="str">
            <v>M3/KM</v>
          </cell>
          <cell r="G535" t="str">
            <v>VR UNITARIO</v>
          </cell>
        </row>
        <row r="538">
          <cell r="E538" t="str">
            <v xml:space="preserve">                  TOTAL TRANSPORTE:</v>
          </cell>
          <cell r="G538">
            <v>0</v>
          </cell>
        </row>
        <row r="540">
          <cell r="E540" t="str">
            <v>TOTAL COSTO DIRECTO:</v>
          </cell>
          <cell r="G540">
            <v>18689</v>
          </cell>
        </row>
        <row r="542">
          <cell r="B542" t="str">
            <v>COSTOS INDIRECTOS</v>
          </cell>
        </row>
        <row r="543">
          <cell r="B543" t="str">
            <v>DESCRIPCION</v>
          </cell>
          <cell r="D543" t="str">
            <v>PORCENTAJE</v>
          </cell>
          <cell r="F543" t="str">
            <v>VR PARCIAL</v>
          </cell>
        </row>
        <row r="544">
          <cell r="B544" t="str">
            <v>ADMINISTRACION</v>
          </cell>
          <cell r="E544">
            <v>0.12</v>
          </cell>
          <cell r="G544">
            <v>2242.6799999999998</v>
          </cell>
        </row>
        <row r="545">
          <cell r="B545" t="str">
            <v>IMPREVISTOS</v>
          </cell>
          <cell r="E545">
            <v>0.08</v>
          </cell>
          <cell r="G545">
            <v>1495.1200000000001</v>
          </cell>
        </row>
        <row r="546">
          <cell r="B546" t="str">
            <v>UTILIDAD</v>
          </cell>
          <cell r="E546">
            <v>0.05</v>
          </cell>
          <cell r="G546">
            <v>934.45</v>
          </cell>
        </row>
        <row r="547">
          <cell r="F547" t="str">
            <v>TOTAL COSTO INDIRECTO:</v>
          </cell>
          <cell r="G547">
            <v>4672</v>
          </cell>
        </row>
        <row r="550">
          <cell r="B550" t="str">
            <v>PROPONENTE</v>
          </cell>
          <cell r="F550" t="str">
            <v>ANALISIS DE PRECIO UNITARIO:</v>
          </cell>
          <cell r="G550">
            <v>23361</v>
          </cell>
        </row>
        <row r="553">
          <cell r="B553" t="str">
            <v>REPUBLICA DE COLOMBIA</v>
          </cell>
        </row>
        <row r="554">
          <cell r="B554" t="str">
            <v>GOBERNACION DEL PUTUMAYO</v>
          </cell>
        </row>
        <row r="555">
          <cell r="B555" t="str">
            <v>SECRETARIA DE INFRAESTRUCTURA DEPARTAMENTAL</v>
          </cell>
        </row>
        <row r="557">
          <cell r="B557" t="str">
            <v>OBJETO:</v>
          </cell>
          <cell r="C557" t="str">
            <v>CONSTRUCCION DE LA PLAZA DE MERCADO DE GANADO EN EL MUNICIPIO DE SIBUNDOY, DEPARTAMENTO DEL PUTUMAYO</v>
          </cell>
        </row>
        <row r="558">
          <cell r="F558" t="str">
            <v>FECHA:</v>
          </cell>
          <cell r="G558" t="str">
            <v>NOVIEMBRE 20 / 2003</v>
          </cell>
        </row>
        <row r="559">
          <cell r="A559" t="str">
            <v>5,1</v>
          </cell>
          <cell r="B559" t="str">
            <v>ITE M:</v>
          </cell>
          <cell r="C559" t="str">
            <v>TEJA ONDULADA AC</v>
          </cell>
          <cell r="F559" t="str">
            <v>UNIDAD:</v>
          </cell>
          <cell r="G559" t="str">
            <v>M2</v>
          </cell>
          <cell r="H559">
            <v>20912</v>
          </cell>
        </row>
        <row r="560">
          <cell r="H560">
            <v>215.13</v>
          </cell>
        </row>
        <row r="561">
          <cell r="B561" t="str">
            <v>MATERIALES</v>
          </cell>
        </row>
        <row r="562">
          <cell r="B562" t="str">
            <v>DESCRIPCION</v>
          </cell>
          <cell r="D562" t="str">
            <v>UND</v>
          </cell>
          <cell r="E562" t="str">
            <v>CANTIDAD</v>
          </cell>
          <cell r="F562" t="str">
            <v>VR UNITARIO</v>
          </cell>
          <cell r="G562" t="str">
            <v>VR UNITARIO</v>
          </cell>
        </row>
        <row r="563">
          <cell r="B563" t="str">
            <v>Gancho teja ondulada</v>
          </cell>
          <cell r="D563" t="str">
            <v>Un</v>
          </cell>
          <cell r="E563">
            <v>1.33</v>
          </cell>
          <cell r="F563">
            <v>202</v>
          </cell>
          <cell r="G563">
            <v>268.66000000000003</v>
          </cell>
        </row>
        <row r="564">
          <cell r="B564" t="str">
            <v>Teja ondulada AC</v>
          </cell>
          <cell r="D564" t="str">
            <v>M2</v>
          </cell>
          <cell r="E564">
            <v>1</v>
          </cell>
          <cell r="F564">
            <v>16968</v>
          </cell>
          <cell r="G564">
            <v>16968</v>
          </cell>
        </row>
        <row r="565">
          <cell r="D565">
            <v>16968</v>
          </cell>
          <cell r="F565">
            <v>0</v>
          </cell>
          <cell r="G565">
            <v>0</v>
          </cell>
        </row>
        <row r="566">
          <cell r="D566">
            <v>0</v>
          </cell>
          <cell r="E566" t="str">
            <v xml:space="preserve">                 TOTAL MATERIALES:</v>
          </cell>
          <cell r="G566">
            <v>17237</v>
          </cell>
        </row>
        <row r="568">
          <cell r="B568" t="str">
            <v>MANO DE OBRA</v>
          </cell>
        </row>
        <row r="569">
          <cell r="B569" t="str">
            <v>DESCRIPCION</v>
          </cell>
          <cell r="C569" t="str">
            <v>JORNAL</v>
          </cell>
          <cell r="D569" t="str">
            <v>PRESTACIONES</v>
          </cell>
          <cell r="E569" t="str">
            <v>CANTIDAD</v>
          </cell>
          <cell r="F569" t="str">
            <v>RENDIMIENTO</v>
          </cell>
          <cell r="G569" t="str">
            <v>VR PARCIAL</v>
          </cell>
        </row>
        <row r="570">
          <cell r="B570" t="str">
            <v>Ayudante</v>
          </cell>
          <cell r="C570">
            <v>15000</v>
          </cell>
          <cell r="D570">
            <v>0.7</v>
          </cell>
          <cell r="E570">
            <v>1</v>
          </cell>
          <cell r="F570">
            <v>19.66</v>
          </cell>
          <cell r="G570">
            <v>1297.0498474059002</v>
          </cell>
        </row>
        <row r="571">
          <cell r="B571" t="str">
            <v xml:space="preserve">Oficial </v>
          </cell>
          <cell r="C571">
            <v>25480.000000000004</v>
          </cell>
          <cell r="D571">
            <v>0.7</v>
          </cell>
          <cell r="E571">
            <v>1</v>
          </cell>
          <cell r="F571">
            <v>19.66</v>
          </cell>
          <cell r="G571">
            <v>2203.2553407934893</v>
          </cell>
        </row>
        <row r="572">
          <cell r="C572">
            <v>0</v>
          </cell>
          <cell r="E572">
            <v>0</v>
          </cell>
          <cell r="G572">
            <v>0</v>
          </cell>
        </row>
        <row r="573">
          <cell r="E573" t="str">
            <v xml:space="preserve">              TOTAL MANO DE OBRA:</v>
          </cell>
          <cell r="G573">
            <v>3500</v>
          </cell>
          <cell r="H573">
            <v>3500</v>
          </cell>
        </row>
        <row r="575">
          <cell r="B575" t="str">
            <v>HERRAMIENTA Y EQUIPO</v>
          </cell>
        </row>
        <row r="576">
          <cell r="B576" t="str">
            <v>DESCRIPCION</v>
          </cell>
          <cell r="D576" t="str">
            <v>TIPO</v>
          </cell>
          <cell r="E576" t="str">
            <v>TARIFA</v>
          </cell>
          <cell r="F576" t="str">
            <v>RENDIMIENTO</v>
          </cell>
          <cell r="G576" t="str">
            <v>VR PARCIAL</v>
          </cell>
        </row>
        <row r="577">
          <cell r="B577" t="str">
            <v>Herramienta menor</v>
          </cell>
          <cell r="E577">
            <v>3500</v>
          </cell>
          <cell r="F577">
            <v>0.05</v>
          </cell>
          <cell r="G577">
            <v>175</v>
          </cell>
        </row>
        <row r="578">
          <cell r="D578">
            <v>175</v>
          </cell>
          <cell r="E578">
            <v>0</v>
          </cell>
          <cell r="G578">
            <v>0</v>
          </cell>
        </row>
        <row r="579">
          <cell r="D579">
            <v>0</v>
          </cell>
          <cell r="E579">
            <v>0</v>
          </cell>
          <cell r="F579">
            <v>0</v>
          </cell>
          <cell r="G579">
            <v>0</v>
          </cell>
        </row>
        <row r="580">
          <cell r="D580" t="str">
            <v xml:space="preserve">                      TOTAL HERRAMIENTA Y EQUIPO:</v>
          </cell>
          <cell r="G580">
            <v>175</v>
          </cell>
        </row>
        <row r="582">
          <cell r="B582" t="str">
            <v>TRANSPORTE</v>
          </cell>
        </row>
        <row r="583">
          <cell r="B583" t="str">
            <v>MATERIAL</v>
          </cell>
          <cell r="D583" t="str">
            <v>CANTIDAD</v>
          </cell>
          <cell r="E583" t="str">
            <v>DISTANCIA</v>
          </cell>
          <cell r="F583" t="str">
            <v>M3/KM</v>
          </cell>
          <cell r="G583" t="str">
            <v>VR UNITARIO</v>
          </cell>
        </row>
        <row r="586">
          <cell r="E586" t="str">
            <v xml:space="preserve">                  TOTAL TRANSPORTE:</v>
          </cell>
          <cell r="G586">
            <v>0</v>
          </cell>
        </row>
        <row r="588">
          <cell r="E588" t="str">
            <v>TOTAL COSTO DIRECTO:</v>
          </cell>
          <cell r="G588">
            <v>20912</v>
          </cell>
        </row>
        <row r="590">
          <cell r="B590" t="str">
            <v>COSTOS INDIRECTOS</v>
          </cell>
        </row>
        <row r="591">
          <cell r="B591" t="str">
            <v>DESCRIPCION</v>
          </cell>
          <cell r="D591" t="str">
            <v>PORCENTAJE</v>
          </cell>
          <cell r="F591" t="str">
            <v>VR PARCIAL</v>
          </cell>
        </row>
        <row r="592">
          <cell r="B592" t="str">
            <v>ADMINISTRACION</v>
          </cell>
          <cell r="E592">
            <v>0.12</v>
          </cell>
          <cell r="G592">
            <v>2509.44</v>
          </cell>
        </row>
        <row r="593">
          <cell r="B593" t="str">
            <v>IMPREVISTOS</v>
          </cell>
          <cell r="E593">
            <v>0.08</v>
          </cell>
          <cell r="G593">
            <v>1672.96</v>
          </cell>
        </row>
        <row r="594">
          <cell r="B594" t="str">
            <v>UTILIDAD</v>
          </cell>
          <cell r="E594">
            <v>0.05</v>
          </cell>
          <cell r="G594">
            <v>1045.6000000000001</v>
          </cell>
        </row>
        <row r="595">
          <cell r="F595" t="str">
            <v>TOTAL COSTO INDIRECTO:</v>
          </cell>
          <cell r="G595">
            <v>5228</v>
          </cell>
        </row>
        <row r="598">
          <cell r="B598" t="str">
            <v>PROPONENTE</v>
          </cell>
          <cell r="F598" t="str">
            <v>ANALISIS DE PRECIO UNITARIO:</v>
          </cell>
          <cell r="G598">
            <v>26140</v>
          </cell>
        </row>
        <row r="601">
          <cell r="B601" t="str">
            <v>REPUBLICA DE COLOMBIA</v>
          </cell>
        </row>
        <row r="602">
          <cell r="B602" t="str">
            <v>GOBERNACION DEL PUTUMAYO</v>
          </cell>
        </row>
        <row r="603">
          <cell r="B603" t="str">
            <v>SECRETARIA DE INFRAESTRUCTURA DEPARTAMENTAL</v>
          </cell>
        </row>
        <row r="605">
          <cell r="B605" t="str">
            <v>OBJETO:</v>
          </cell>
          <cell r="C605" t="str">
            <v>CONSTRUCCION DE LA PLAZA DE MERCADO DE GANADO EN EL MUNICIPIO DE SIBUNDOY, DEPARTAMENTO DEL PUTUMAYO</v>
          </cell>
        </row>
        <row r="606">
          <cell r="F606" t="str">
            <v>FECHA:</v>
          </cell>
          <cell r="G606" t="str">
            <v>NOVIEMBRE 20 / 2003</v>
          </cell>
        </row>
        <row r="607">
          <cell r="A607" t="str">
            <v>5,2</v>
          </cell>
          <cell r="B607" t="str">
            <v>ITE M:</v>
          </cell>
          <cell r="C607" t="str">
            <v>CABALLETE</v>
          </cell>
          <cell r="F607" t="str">
            <v>UNIDAD:</v>
          </cell>
          <cell r="G607" t="str">
            <v>ML</v>
          </cell>
          <cell r="H607">
            <v>20883</v>
          </cell>
        </row>
        <row r="608">
          <cell r="H608">
            <v>15.68</v>
          </cell>
        </row>
        <row r="609">
          <cell r="B609" t="str">
            <v>MATERIALES</v>
          </cell>
        </row>
        <row r="610">
          <cell r="B610" t="str">
            <v>DESCRIPCION</v>
          </cell>
          <cell r="D610" t="str">
            <v>UND</v>
          </cell>
          <cell r="E610" t="str">
            <v>CANTIDAD</v>
          </cell>
          <cell r="F610" t="str">
            <v>VR UNITARIO</v>
          </cell>
          <cell r="G610" t="str">
            <v>VR UNITARIO</v>
          </cell>
        </row>
        <row r="611">
          <cell r="B611" t="str">
            <v>Gancho teja ondulada</v>
          </cell>
          <cell r="D611" t="str">
            <v>Un</v>
          </cell>
          <cell r="E611">
            <v>4.6900000000000004</v>
          </cell>
          <cell r="F611">
            <v>202</v>
          </cell>
          <cell r="G611">
            <v>947.38000000000011</v>
          </cell>
        </row>
        <row r="612">
          <cell r="B612" t="str">
            <v>Teja caballete</v>
          </cell>
          <cell r="D612" t="str">
            <v>Un</v>
          </cell>
          <cell r="E612">
            <v>1.1499999999999999</v>
          </cell>
          <cell r="F612">
            <v>14140</v>
          </cell>
          <cell r="G612">
            <v>16260.999999999998</v>
          </cell>
        </row>
        <row r="613">
          <cell r="D613">
            <v>16260.9921875</v>
          </cell>
          <cell r="F613">
            <v>0</v>
          </cell>
          <cell r="G613">
            <v>0</v>
          </cell>
        </row>
        <row r="614">
          <cell r="D614">
            <v>0</v>
          </cell>
          <cell r="E614" t="str">
            <v xml:space="preserve">                 TOTAL MATERIALES:</v>
          </cell>
          <cell r="G614">
            <v>17208</v>
          </cell>
        </row>
        <row r="616">
          <cell r="B616" t="str">
            <v>MANO DE OBRA</v>
          </cell>
        </row>
        <row r="617">
          <cell r="B617" t="str">
            <v>DESCRIPCION</v>
          </cell>
          <cell r="C617" t="str">
            <v>JORNAL</v>
          </cell>
          <cell r="D617" t="str">
            <v>PRESTACIONES</v>
          </cell>
          <cell r="E617" t="str">
            <v>CANTIDAD</v>
          </cell>
          <cell r="F617" t="str">
            <v>RENDIMIENTO</v>
          </cell>
          <cell r="G617" t="str">
            <v>VR PARCIAL</v>
          </cell>
        </row>
        <row r="618">
          <cell r="B618" t="str">
            <v>Ayudante</v>
          </cell>
          <cell r="C618">
            <v>15000</v>
          </cell>
          <cell r="D618">
            <v>0.7</v>
          </cell>
          <cell r="E618">
            <v>1</v>
          </cell>
          <cell r="F618">
            <v>19.66</v>
          </cell>
          <cell r="G618">
            <v>1297.0498474059002</v>
          </cell>
        </row>
        <row r="619">
          <cell r="B619" t="str">
            <v xml:space="preserve">Oficial </v>
          </cell>
          <cell r="C619">
            <v>25480.000000000004</v>
          </cell>
          <cell r="D619">
            <v>0.7</v>
          </cell>
          <cell r="E619">
            <v>1</v>
          </cell>
          <cell r="F619">
            <v>19.66</v>
          </cell>
          <cell r="G619">
            <v>2203.2553407934893</v>
          </cell>
        </row>
        <row r="620">
          <cell r="C620">
            <v>0</v>
          </cell>
          <cell r="E620">
            <v>0</v>
          </cell>
          <cell r="G620">
            <v>0</v>
          </cell>
        </row>
        <row r="621">
          <cell r="E621" t="str">
            <v xml:space="preserve">              TOTAL MANO DE OBRA:</v>
          </cell>
          <cell r="G621">
            <v>3500</v>
          </cell>
          <cell r="H621">
            <v>3500</v>
          </cell>
        </row>
        <row r="623">
          <cell r="B623" t="str">
            <v>HERRAMIENTA Y EQUIPO</v>
          </cell>
        </row>
        <row r="624">
          <cell r="B624" t="str">
            <v>DESCRIPCION</v>
          </cell>
          <cell r="D624" t="str">
            <v>TIPO</v>
          </cell>
          <cell r="E624" t="str">
            <v>TARIFA</v>
          </cell>
          <cell r="F624" t="str">
            <v>RENDIMIENTO</v>
          </cell>
          <cell r="G624" t="str">
            <v>VR PARCIAL</v>
          </cell>
        </row>
        <row r="625">
          <cell r="B625" t="str">
            <v>Herramienta menor</v>
          </cell>
          <cell r="E625">
            <v>3500</v>
          </cell>
          <cell r="F625">
            <v>0.05</v>
          </cell>
          <cell r="G625">
            <v>175</v>
          </cell>
        </row>
        <row r="626">
          <cell r="D626">
            <v>175</v>
          </cell>
          <cell r="E626">
            <v>0</v>
          </cell>
          <cell r="G626">
            <v>0</v>
          </cell>
        </row>
        <row r="627">
          <cell r="D627">
            <v>0</v>
          </cell>
          <cell r="E627">
            <v>0</v>
          </cell>
          <cell r="F627">
            <v>0</v>
          </cell>
          <cell r="G627">
            <v>0</v>
          </cell>
        </row>
        <row r="628">
          <cell r="D628" t="str">
            <v xml:space="preserve">                      TOTAL HERRAMIENTA Y EQUIPO:</v>
          </cell>
          <cell r="G628">
            <v>175</v>
          </cell>
        </row>
        <row r="630">
          <cell r="B630" t="str">
            <v>TRANSPORTE</v>
          </cell>
        </row>
        <row r="631">
          <cell r="B631" t="str">
            <v>MATERIAL</v>
          </cell>
          <cell r="D631" t="str">
            <v>CANTIDAD</v>
          </cell>
          <cell r="E631" t="str">
            <v>DISTANCIA</v>
          </cell>
          <cell r="F631" t="str">
            <v>M3/KM</v>
          </cell>
          <cell r="G631" t="str">
            <v>VR UNITARIO</v>
          </cell>
        </row>
        <row r="634">
          <cell r="E634" t="str">
            <v xml:space="preserve">                  TOTAL TRANSPORTE:</v>
          </cell>
          <cell r="G634">
            <v>0</v>
          </cell>
        </row>
        <row r="636">
          <cell r="E636" t="str">
            <v>TOTAL COSTO DIRECTO:</v>
          </cell>
          <cell r="G636">
            <v>20883</v>
          </cell>
        </row>
        <row r="638">
          <cell r="B638" t="str">
            <v>COSTOS INDIRECTOS</v>
          </cell>
        </row>
        <row r="639">
          <cell r="B639" t="str">
            <v>DESCRIPCION</v>
          </cell>
          <cell r="D639" t="str">
            <v>PORCENTAJE</v>
          </cell>
          <cell r="F639" t="str">
            <v>VR PARCIAL</v>
          </cell>
        </row>
        <row r="640">
          <cell r="B640" t="str">
            <v>ADMINISTRACION</v>
          </cell>
          <cell r="E640">
            <v>0.12</v>
          </cell>
          <cell r="G640">
            <v>2505.96</v>
          </cell>
        </row>
        <row r="641">
          <cell r="B641" t="str">
            <v>IMPREVISTOS</v>
          </cell>
          <cell r="E641">
            <v>0.08</v>
          </cell>
          <cell r="G641">
            <v>1670.64</v>
          </cell>
        </row>
        <row r="642">
          <cell r="B642" t="str">
            <v>UTILIDAD</v>
          </cell>
          <cell r="E642">
            <v>0.05</v>
          </cell>
          <cell r="G642">
            <v>1044.1500000000001</v>
          </cell>
        </row>
        <row r="643">
          <cell r="F643" t="str">
            <v>TOTAL COSTO INDIRECTO:</v>
          </cell>
          <cell r="G643">
            <v>5221</v>
          </cell>
        </row>
        <row r="646">
          <cell r="B646" t="str">
            <v>PROPONENTE</v>
          </cell>
          <cell r="F646" t="str">
            <v>ANALISIS DE PRECIO UNITARIO:</v>
          </cell>
          <cell r="G646">
            <v>26104</v>
          </cell>
        </row>
        <row r="649">
          <cell r="B649" t="str">
            <v>REPUBLICA DE COLOMBIA</v>
          </cell>
        </row>
        <row r="650">
          <cell r="B650" t="str">
            <v>GOBERNACION DEL PUTUMAYO</v>
          </cell>
        </row>
        <row r="651">
          <cell r="B651" t="str">
            <v>SECRETARIA DE INFRAESTRUCTURA DEPARTAMENTAL</v>
          </cell>
        </row>
        <row r="653">
          <cell r="B653" t="str">
            <v>OBJETO:</v>
          </cell>
          <cell r="C653" t="str">
            <v>CONSTRUCCION DE LA PLAZA DE MERCADO DE GANADO EN EL MUNICIPIO DE SIBUNDOY, DEPARTAMENTO DEL PUTUMAYO</v>
          </cell>
        </row>
        <row r="654">
          <cell r="F654" t="str">
            <v>FECHA:</v>
          </cell>
          <cell r="G654" t="str">
            <v>NOVIEMBRE 20 / 2003</v>
          </cell>
        </row>
        <row r="655">
          <cell r="A655" t="str">
            <v>5,3</v>
          </cell>
          <cell r="B655" t="str">
            <v>ITE M:</v>
          </cell>
          <cell r="C655" t="str">
            <v>CORREA METALICA</v>
          </cell>
          <cell r="F655" t="str">
            <v>UNIDAD:</v>
          </cell>
          <cell r="G655" t="str">
            <v>ML</v>
          </cell>
          <cell r="H655">
            <v>14850</v>
          </cell>
        </row>
        <row r="656">
          <cell r="H656">
            <v>156.80000000000001</v>
          </cell>
        </row>
        <row r="657">
          <cell r="B657" t="str">
            <v>MATERIALES</v>
          </cell>
        </row>
        <row r="658">
          <cell r="B658" t="str">
            <v>DESCRIPCION</v>
          </cell>
          <cell r="D658" t="str">
            <v>UND</v>
          </cell>
          <cell r="E658" t="str">
            <v>CANTIDAD</v>
          </cell>
          <cell r="F658" t="str">
            <v>VR UNITARIO</v>
          </cell>
          <cell r="G658" t="str">
            <v>VR UNITARIO</v>
          </cell>
        </row>
        <row r="659">
          <cell r="B659" t="str">
            <v>Acero PDR-60</v>
          </cell>
          <cell r="D659" t="str">
            <v>Kg</v>
          </cell>
          <cell r="E659">
            <v>5</v>
          </cell>
          <cell r="F659">
            <v>1400</v>
          </cell>
          <cell r="G659">
            <v>7000</v>
          </cell>
        </row>
        <row r="660">
          <cell r="B660" t="str">
            <v>Soldadura eléctrica 1/8"</v>
          </cell>
          <cell r="D660" t="str">
            <v>Kg</v>
          </cell>
          <cell r="E660">
            <v>0.15</v>
          </cell>
          <cell r="F660">
            <v>3696.6</v>
          </cell>
          <cell r="G660">
            <v>554.49</v>
          </cell>
        </row>
        <row r="661">
          <cell r="B661" t="str">
            <v>Pintura anticorrosiva</v>
          </cell>
          <cell r="D661" t="str">
            <v>Gn</v>
          </cell>
          <cell r="E661">
            <v>0.04</v>
          </cell>
          <cell r="F661">
            <v>30900.95</v>
          </cell>
          <cell r="G661">
            <v>1236.038</v>
          </cell>
        </row>
        <row r="662">
          <cell r="D662">
            <v>1236.037109375</v>
          </cell>
          <cell r="E662" t="str">
            <v xml:space="preserve">                 TOTAL MATERIALES:</v>
          </cell>
          <cell r="G662">
            <v>8791</v>
          </cell>
        </row>
        <row r="664">
          <cell r="B664" t="str">
            <v>MANO DE OBRA</v>
          </cell>
        </row>
        <row r="665">
          <cell r="B665" t="str">
            <v>DESCRIPCION</v>
          </cell>
          <cell r="C665" t="str">
            <v>JORNAL</v>
          </cell>
          <cell r="D665" t="str">
            <v>PRESTACIONES</v>
          </cell>
          <cell r="E665" t="str">
            <v>CANTIDAD</v>
          </cell>
          <cell r="F665" t="str">
            <v>RENDIMIENTO</v>
          </cell>
          <cell r="G665" t="str">
            <v>VR PARCIAL</v>
          </cell>
        </row>
        <row r="666">
          <cell r="B666" t="str">
            <v>Ayudante</v>
          </cell>
          <cell r="C666">
            <v>15000</v>
          </cell>
          <cell r="D666">
            <v>0.7</v>
          </cell>
          <cell r="E666">
            <v>1</v>
          </cell>
          <cell r="F666">
            <v>16.760000000000002</v>
          </cell>
          <cell r="G666">
            <v>1521.4797136038185</v>
          </cell>
        </row>
        <row r="667">
          <cell r="B667" t="str">
            <v>Cerrajero</v>
          </cell>
          <cell r="C667">
            <v>34300</v>
          </cell>
          <cell r="D667">
            <v>0.7</v>
          </cell>
          <cell r="E667">
            <v>1</v>
          </cell>
          <cell r="F667">
            <v>16.760000000000002</v>
          </cell>
          <cell r="G667">
            <v>3479.1169451073984</v>
          </cell>
        </row>
        <row r="668">
          <cell r="C668">
            <v>0</v>
          </cell>
          <cell r="E668">
            <v>0</v>
          </cell>
          <cell r="G668">
            <v>0</v>
          </cell>
        </row>
        <row r="669">
          <cell r="E669" t="str">
            <v xml:space="preserve">              TOTAL MANO DE OBRA:</v>
          </cell>
          <cell r="G669">
            <v>5001</v>
          </cell>
          <cell r="H669">
            <v>5000</v>
          </cell>
        </row>
        <row r="671">
          <cell r="B671" t="str">
            <v>HERRAMIENTA Y EQUIPO</v>
          </cell>
        </row>
        <row r="672">
          <cell r="B672" t="str">
            <v>DESCRIPCION</v>
          </cell>
          <cell r="D672" t="str">
            <v>TIPO</v>
          </cell>
          <cell r="E672" t="str">
            <v>TARIFA</v>
          </cell>
          <cell r="F672" t="str">
            <v>RENDIMIENTO</v>
          </cell>
          <cell r="G672" t="str">
            <v>VR PARCIAL</v>
          </cell>
        </row>
        <row r="673">
          <cell r="B673" t="str">
            <v>Herramienta menor</v>
          </cell>
          <cell r="E673">
            <v>5001</v>
          </cell>
          <cell r="F673">
            <v>0.05</v>
          </cell>
          <cell r="G673">
            <v>250.05</v>
          </cell>
        </row>
        <row r="674">
          <cell r="B674" t="str">
            <v>Soldador eléctrico</v>
          </cell>
          <cell r="E674">
            <v>40400</v>
          </cell>
          <cell r="F674">
            <v>50</v>
          </cell>
          <cell r="G674">
            <v>808</v>
          </cell>
        </row>
        <row r="675">
          <cell r="D675">
            <v>808</v>
          </cell>
          <cell r="E675">
            <v>0</v>
          </cell>
          <cell r="F675">
            <v>0</v>
          </cell>
          <cell r="G675">
            <v>0</v>
          </cell>
        </row>
        <row r="676">
          <cell r="D676" t="str">
            <v xml:space="preserve">                      TOTAL HERRAMIENTA Y EQUIPO:</v>
          </cell>
          <cell r="G676">
            <v>1058</v>
          </cell>
        </row>
        <row r="678">
          <cell r="B678" t="str">
            <v>TRANSPORTE</v>
          </cell>
        </row>
        <row r="679">
          <cell r="B679" t="str">
            <v>MATERIAL</v>
          </cell>
          <cell r="D679" t="str">
            <v>CANTIDAD</v>
          </cell>
          <cell r="E679" t="str">
            <v>DISTANCIA</v>
          </cell>
          <cell r="F679" t="str">
            <v>M3/KM</v>
          </cell>
          <cell r="G679" t="str">
            <v>VR UNITARIO</v>
          </cell>
        </row>
        <row r="682">
          <cell r="E682" t="str">
            <v xml:space="preserve">                  TOTAL TRANSPORTE:</v>
          </cell>
          <cell r="G682">
            <v>0</v>
          </cell>
        </row>
        <row r="684">
          <cell r="E684" t="str">
            <v>TOTAL COSTO DIRECTO:</v>
          </cell>
          <cell r="G684">
            <v>14850</v>
          </cell>
        </row>
        <row r="686">
          <cell r="B686" t="str">
            <v>COSTOS INDIRECTOS</v>
          </cell>
        </row>
        <row r="687">
          <cell r="B687" t="str">
            <v>DESCRIPCION</v>
          </cell>
          <cell r="D687" t="str">
            <v>PORCENTAJE</v>
          </cell>
          <cell r="F687" t="str">
            <v>VR PARCIAL</v>
          </cell>
        </row>
        <row r="688">
          <cell r="B688" t="str">
            <v>ADMINISTRACION</v>
          </cell>
          <cell r="E688">
            <v>0.12</v>
          </cell>
          <cell r="G688">
            <v>1782</v>
          </cell>
        </row>
        <row r="689">
          <cell r="B689" t="str">
            <v>IMPREVISTOS</v>
          </cell>
          <cell r="E689">
            <v>0.08</v>
          </cell>
          <cell r="G689">
            <v>1188</v>
          </cell>
        </row>
        <row r="690">
          <cell r="B690" t="str">
            <v>UTILIDAD</v>
          </cell>
          <cell r="E690">
            <v>0.05</v>
          </cell>
          <cell r="G690">
            <v>742.5</v>
          </cell>
        </row>
        <row r="691">
          <cell r="F691" t="str">
            <v>TOTAL COSTO INDIRECTO:</v>
          </cell>
          <cell r="G691">
            <v>3713</v>
          </cell>
        </row>
        <row r="694">
          <cell r="B694" t="str">
            <v>PROPONENTE</v>
          </cell>
          <cell r="F694" t="str">
            <v>ANALISIS DE PRECIO UNITARIO:</v>
          </cell>
          <cell r="G694">
            <v>18563</v>
          </cell>
        </row>
        <row r="697">
          <cell r="B697" t="str">
            <v>REPUBLICA DE COLOMBIA</v>
          </cell>
        </row>
        <row r="698">
          <cell r="B698" t="str">
            <v>GOBERNACION DEL PUTUMAYO</v>
          </cell>
        </row>
        <row r="699">
          <cell r="B699" t="str">
            <v>SECRETARIA DE INFRAESTRUCTURA DEPARTAMENTAL</v>
          </cell>
        </row>
        <row r="701">
          <cell r="B701" t="str">
            <v>OBJETO:</v>
          </cell>
          <cell r="C701" t="str">
            <v>CONSTRUCCION DE LA PLAZA DE MERCADO DE GANADO EN EL MUNICIPIO DE SIBUNDOY, DEPARTAMENTO DEL PUTUMAYO</v>
          </cell>
        </row>
        <row r="702">
          <cell r="F702" t="str">
            <v>FECHA:</v>
          </cell>
          <cell r="G702" t="str">
            <v>NOVIEMBRE 20 / 2003</v>
          </cell>
        </row>
        <row r="703">
          <cell r="A703" t="str">
            <v>5,4</v>
          </cell>
          <cell r="B703" t="str">
            <v>ITE M:</v>
          </cell>
          <cell r="C703" t="str">
            <v>CERCHA METALICA</v>
          </cell>
          <cell r="F703" t="str">
            <v>UNIDAD:</v>
          </cell>
          <cell r="G703" t="str">
            <v>ML</v>
          </cell>
          <cell r="H703">
            <v>29197</v>
          </cell>
        </row>
        <row r="704">
          <cell r="H704">
            <v>45.6</v>
          </cell>
        </row>
        <row r="705">
          <cell r="B705" t="str">
            <v>MATERIALES</v>
          </cell>
        </row>
        <row r="706">
          <cell r="B706" t="str">
            <v>DESCRIPCION</v>
          </cell>
          <cell r="D706" t="str">
            <v>UND</v>
          </cell>
          <cell r="E706" t="str">
            <v>CANTIDAD</v>
          </cell>
          <cell r="F706" t="str">
            <v>VR UNITARIO</v>
          </cell>
          <cell r="G706" t="str">
            <v>VR UNITARIO</v>
          </cell>
        </row>
        <row r="707">
          <cell r="B707" t="str">
            <v>Acero PDR-60</v>
          </cell>
          <cell r="D707" t="str">
            <v>Kg</v>
          </cell>
          <cell r="E707">
            <v>12</v>
          </cell>
          <cell r="F707">
            <v>1400</v>
          </cell>
          <cell r="G707">
            <v>16800</v>
          </cell>
        </row>
        <row r="708">
          <cell r="B708" t="str">
            <v>Soldadura eléctrica 1/8"</v>
          </cell>
          <cell r="D708" t="str">
            <v>Kg</v>
          </cell>
          <cell r="E708">
            <v>0.5</v>
          </cell>
          <cell r="F708">
            <v>3696.6</v>
          </cell>
          <cell r="G708">
            <v>1848.3</v>
          </cell>
        </row>
        <row r="709">
          <cell r="B709" t="str">
            <v>Pintura anticorrosiva</v>
          </cell>
          <cell r="D709" t="str">
            <v>Gn</v>
          </cell>
          <cell r="E709">
            <v>0.06</v>
          </cell>
          <cell r="F709">
            <v>30900.95</v>
          </cell>
          <cell r="G709">
            <v>1854.057</v>
          </cell>
        </row>
        <row r="710">
          <cell r="D710">
            <v>1854.056640625</v>
          </cell>
          <cell r="E710" t="str">
            <v xml:space="preserve">                 TOTAL MATERIALES:</v>
          </cell>
          <cell r="G710">
            <v>20502</v>
          </cell>
        </row>
        <row r="712">
          <cell r="B712" t="str">
            <v>MANO DE OBRA</v>
          </cell>
        </row>
        <row r="713">
          <cell r="B713" t="str">
            <v>DESCRIPCION</v>
          </cell>
          <cell r="C713" t="str">
            <v>JORNAL</v>
          </cell>
          <cell r="D713" t="str">
            <v>PRESTACIONES</v>
          </cell>
          <cell r="E713" t="str">
            <v>CANTIDAD</v>
          </cell>
          <cell r="F713" t="str">
            <v>RENDIMIENTO</v>
          </cell>
          <cell r="G713" t="str">
            <v>VR PARCIAL</v>
          </cell>
        </row>
        <row r="714">
          <cell r="B714" t="str">
            <v>Ayudante</v>
          </cell>
          <cell r="C714">
            <v>15000</v>
          </cell>
          <cell r="D714">
            <v>0.7</v>
          </cell>
          <cell r="E714">
            <v>2</v>
          </cell>
          <cell r="F714">
            <v>15.62</v>
          </cell>
          <cell r="G714">
            <v>3265.0448143405893</v>
          </cell>
        </row>
        <row r="715">
          <cell r="B715" t="str">
            <v>Cerrajero</v>
          </cell>
          <cell r="C715">
            <v>34300</v>
          </cell>
          <cell r="D715">
            <v>0.7</v>
          </cell>
          <cell r="E715">
            <v>1</v>
          </cell>
          <cell r="F715">
            <v>15.62</v>
          </cell>
          <cell r="G715">
            <v>3733.0345710627403</v>
          </cell>
        </row>
        <row r="716">
          <cell r="C716">
            <v>0</v>
          </cell>
          <cell r="E716">
            <v>0</v>
          </cell>
          <cell r="G716">
            <v>0</v>
          </cell>
        </row>
        <row r="717">
          <cell r="E717" t="str">
            <v xml:space="preserve">              TOTAL MANO DE OBRA:</v>
          </cell>
          <cell r="G717">
            <v>6998</v>
          </cell>
          <cell r="H717">
            <v>7000</v>
          </cell>
        </row>
        <row r="719">
          <cell r="B719" t="str">
            <v>HERRAMIENTA Y EQUIPO</v>
          </cell>
        </row>
        <row r="720">
          <cell r="B720" t="str">
            <v>DESCRIPCION</v>
          </cell>
          <cell r="D720" t="str">
            <v>TIPO</v>
          </cell>
          <cell r="E720" t="str">
            <v>TARIFA</v>
          </cell>
          <cell r="F720" t="str">
            <v>RENDIMIENTO</v>
          </cell>
          <cell r="G720" t="str">
            <v>VR PARCIAL</v>
          </cell>
        </row>
        <row r="721">
          <cell r="B721" t="str">
            <v>Herramienta menor</v>
          </cell>
          <cell r="E721">
            <v>6998</v>
          </cell>
          <cell r="F721">
            <v>0.05</v>
          </cell>
          <cell r="G721">
            <v>349.90000000000003</v>
          </cell>
        </row>
        <row r="722">
          <cell r="B722" t="str">
            <v>Soldador eléctrico</v>
          </cell>
          <cell r="E722">
            <v>40400</v>
          </cell>
          <cell r="F722">
            <v>30</v>
          </cell>
          <cell r="G722">
            <v>1346.6666666666667</v>
          </cell>
        </row>
        <row r="723">
          <cell r="D723">
            <v>1346.666015625</v>
          </cell>
          <cell r="E723">
            <v>0</v>
          </cell>
          <cell r="F723">
            <v>0</v>
          </cell>
          <cell r="G723">
            <v>0</v>
          </cell>
        </row>
        <row r="724">
          <cell r="D724" t="str">
            <v xml:space="preserve">                      TOTAL HERRAMIENTA Y EQUIPO:</v>
          </cell>
          <cell r="G724">
            <v>1697</v>
          </cell>
        </row>
        <row r="726">
          <cell r="B726" t="str">
            <v>TRANSPORTE</v>
          </cell>
        </row>
        <row r="727">
          <cell r="B727" t="str">
            <v>MATERIAL</v>
          </cell>
          <cell r="D727" t="str">
            <v>CANTIDAD</v>
          </cell>
          <cell r="E727" t="str">
            <v>DISTANCIA</v>
          </cell>
          <cell r="F727" t="str">
            <v>M3/KM</v>
          </cell>
          <cell r="G727" t="str">
            <v>VR UNITARIO</v>
          </cell>
        </row>
        <row r="730">
          <cell r="E730" t="str">
            <v xml:space="preserve">                  TOTAL TRANSPORTE:</v>
          </cell>
          <cell r="G730">
            <v>0</v>
          </cell>
        </row>
        <row r="732">
          <cell r="E732" t="str">
            <v>TOTAL COSTO DIRECTO:</v>
          </cell>
          <cell r="G732">
            <v>29197</v>
          </cell>
        </row>
        <row r="734">
          <cell r="B734" t="str">
            <v>COSTOS INDIRECTOS</v>
          </cell>
        </row>
        <row r="735">
          <cell r="B735" t="str">
            <v>DESCRIPCION</v>
          </cell>
          <cell r="D735" t="str">
            <v>PORCENTAJE</v>
          </cell>
          <cell r="F735" t="str">
            <v>VR PARCIAL</v>
          </cell>
        </row>
        <row r="736">
          <cell r="B736" t="str">
            <v>ADMINISTRACION</v>
          </cell>
          <cell r="E736">
            <v>0.12</v>
          </cell>
          <cell r="G736">
            <v>3503.64</v>
          </cell>
        </row>
        <row r="737">
          <cell r="B737" t="str">
            <v>IMPREVISTOS</v>
          </cell>
          <cell r="E737">
            <v>0.08</v>
          </cell>
          <cell r="G737">
            <v>2335.7600000000002</v>
          </cell>
        </row>
        <row r="738">
          <cell r="B738" t="str">
            <v>UTILIDAD</v>
          </cell>
          <cell r="E738">
            <v>0.05</v>
          </cell>
          <cell r="G738">
            <v>1459.8500000000001</v>
          </cell>
        </row>
        <row r="739">
          <cell r="F739" t="str">
            <v>TOTAL COSTO INDIRECTO:</v>
          </cell>
          <cell r="G739">
            <v>7299</v>
          </cell>
        </row>
        <row r="742">
          <cell r="B742" t="str">
            <v>PROPONENTE</v>
          </cell>
          <cell r="F742" t="str">
            <v>ANALISIS DE PRECIO UNITARIO:</v>
          </cell>
          <cell r="G742">
            <v>36496</v>
          </cell>
        </row>
        <row r="745">
          <cell r="B745" t="str">
            <v>REPUBLICA DE COLOMBIA</v>
          </cell>
        </row>
        <row r="746">
          <cell r="B746" t="str">
            <v>GOBERNACION DEL PUTUMAYO</v>
          </cell>
        </row>
        <row r="747">
          <cell r="B747" t="str">
            <v>SECRETARIA DE INFRAESTRUCTURA DEPARTAMENTAL</v>
          </cell>
        </row>
        <row r="749">
          <cell r="B749" t="str">
            <v>OBJETO:</v>
          </cell>
          <cell r="C749" t="str">
            <v>CONSTRUCCION DE LA PLAZA DE MERCADO DE GANADO EN EL MUNICIPIO DE SIBUNDOY, DEPARTAMENTO DEL PUTUMAYO</v>
          </cell>
        </row>
        <row r="750">
          <cell r="F750" t="str">
            <v>FECHA:</v>
          </cell>
          <cell r="G750" t="str">
            <v>NOVIEMBRE 20 / 2003</v>
          </cell>
        </row>
        <row r="751">
          <cell r="A751" t="str">
            <v>6,1</v>
          </cell>
          <cell r="B751" t="str">
            <v>ITE M:</v>
          </cell>
          <cell r="C751" t="str">
            <v>PUERTA CON PICAPORTE 2*0,8 m</v>
          </cell>
          <cell r="F751" t="str">
            <v>UNIDAD:</v>
          </cell>
          <cell r="G751" t="str">
            <v>UND</v>
          </cell>
          <cell r="H751">
            <v>69438</v>
          </cell>
        </row>
        <row r="752">
          <cell r="H752">
            <v>10</v>
          </cell>
        </row>
        <row r="753">
          <cell r="B753" t="str">
            <v>MATERIALES</v>
          </cell>
        </row>
        <row r="754">
          <cell r="B754" t="str">
            <v>DESCRIPCION</v>
          </cell>
          <cell r="D754" t="str">
            <v>UND</v>
          </cell>
          <cell r="E754" t="str">
            <v>CANTIDAD</v>
          </cell>
          <cell r="F754" t="str">
            <v>VR UNITARIO</v>
          </cell>
          <cell r="G754" t="str">
            <v>VR UNITARIO</v>
          </cell>
        </row>
        <row r="755">
          <cell r="B755" t="str">
            <v>Puerta metálica con picaporte</v>
          </cell>
          <cell r="D755" t="str">
            <v>Un</v>
          </cell>
          <cell r="E755">
            <v>1</v>
          </cell>
          <cell r="F755">
            <v>55045</v>
          </cell>
          <cell r="G755">
            <v>55045</v>
          </cell>
        </row>
        <row r="756">
          <cell r="D756">
            <v>55045</v>
          </cell>
          <cell r="E756">
            <v>0</v>
          </cell>
          <cell r="F756">
            <v>0</v>
          </cell>
          <cell r="G756">
            <v>0</v>
          </cell>
        </row>
        <row r="757">
          <cell r="D757">
            <v>0</v>
          </cell>
          <cell r="E757">
            <v>0</v>
          </cell>
          <cell r="F757">
            <v>0</v>
          </cell>
          <cell r="G757">
            <v>0</v>
          </cell>
        </row>
        <row r="758">
          <cell r="D758">
            <v>0</v>
          </cell>
          <cell r="E758" t="str">
            <v xml:space="preserve">                   TOTAL MATERIALES:</v>
          </cell>
          <cell r="G758">
            <v>55045</v>
          </cell>
        </row>
        <row r="760">
          <cell r="B760" t="str">
            <v>MANO DE OBRA</v>
          </cell>
        </row>
        <row r="761">
          <cell r="B761" t="str">
            <v>DESCRIPCION</v>
          </cell>
          <cell r="C761" t="str">
            <v>JORNAL</v>
          </cell>
          <cell r="D761" t="str">
            <v>PRESTACIONES</v>
          </cell>
          <cell r="E761" t="str">
            <v>CANTIDAD</v>
          </cell>
          <cell r="F761" t="str">
            <v>RENDIMIENTO</v>
          </cell>
          <cell r="G761" t="str">
            <v>VR PARCIAL</v>
          </cell>
        </row>
        <row r="762">
          <cell r="B762" t="str">
            <v>Ayudante</v>
          </cell>
          <cell r="C762">
            <v>15000</v>
          </cell>
          <cell r="D762">
            <v>0.7</v>
          </cell>
          <cell r="E762">
            <v>1</v>
          </cell>
          <cell r="F762">
            <v>5.0199999999999996</v>
          </cell>
          <cell r="G762">
            <v>5079.6812749003984</v>
          </cell>
        </row>
        <row r="763">
          <cell r="B763" t="str">
            <v xml:space="preserve">Oficial </v>
          </cell>
          <cell r="C763">
            <v>25480.000000000004</v>
          </cell>
          <cell r="D763">
            <v>0.7</v>
          </cell>
          <cell r="E763">
            <v>1</v>
          </cell>
          <cell r="F763">
            <v>5.0199999999999996</v>
          </cell>
          <cell r="G763">
            <v>8628.6852589641439</v>
          </cell>
        </row>
        <row r="764">
          <cell r="C764">
            <v>0</v>
          </cell>
          <cell r="E764">
            <v>0</v>
          </cell>
          <cell r="G764">
            <v>0</v>
          </cell>
        </row>
        <row r="765">
          <cell r="E765" t="str">
            <v xml:space="preserve">              TOTAL MANO DE OBRA:</v>
          </cell>
          <cell r="G765">
            <v>13708</v>
          </cell>
          <cell r="H765">
            <v>13700</v>
          </cell>
        </row>
        <row r="767">
          <cell r="B767" t="str">
            <v>HERRAMIENTA Y EQUIPO</v>
          </cell>
        </row>
        <row r="768">
          <cell r="B768" t="str">
            <v>DESCRIPCION</v>
          </cell>
          <cell r="D768" t="str">
            <v>TIPO</v>
          </cell>
          <cell r="E768" t="str">
            <v>TARIFA</v>
          </cell>
          <cell r="F768" t="str">
            <v>RENDIMIENTO</v>
          </cell>
          <cell r="G768" t="str">
            <v>VR PARCIAL</v>
          </cell>
        </row>
        <row r="769">
          <cell r="B769" t="str">
            <v>Herramienta menor</v>
          </cell>
          <cell r="E769">
            <v>13708</v>
          </cell>
          <cell r="F769">
            <v>0.05</v>
          </cell>
          <cell r="G769">
            <v>685.40000000000009</v>
          </cell>
        </row>
        <row r="770">
          <cell r="D770">
            <v>685.39990234375</v>
          </cell>
          <cell r="E770">
            <v>0</v>
          </cell>
          <cell r="G770">
            <v>0</v>
          </cell>
        </row>
        <row r="771">
          <cell r="D771">
            <v>0</v>
          </cell>
          <cell r="E771">
            <v>0</v>
          </cell>
          <cell r="F771">
            <v>0</v>
          </cell>
          <cell r="G771">
            <v>0</v>
          </cell>
        </row>
        <row r="772">
          <cell r="D772" t="str">
            <v xml:space="preserve">                      TOTAL HERRAMIENTA Y EQUIPO:</v>
          </cell>
          <cell r="G772">
            <v>685</v>
          </cell>
        </row>
        <row r="774">
          <cell r="B774" t="str">
            <v>TRANSPORTE</v>
          </cell>
        </row>
        <row r="775">
          <cell r="B775" t="str">
            <v>MATERIAL</v>
          </cell>
          <cell r="D775" t="str">
            <v>CANTIDAD</v>
          </cell>
          <cell r="E775" t="str">
            <v>DISTANCIA</v>
          </cell>
          <cell r="F775" t="str">
            <v>M3/KM</v>
          </cell>
          <cell r="G775" t="str">
            <v>VR UNITARIO</v>
          </cell>
        </row>
        <row r="778">
          <cell r="E778" t="str">
            <v xml:space="preserve">                  TOTAL TRANSPORTE:</v>
          </cell>
          <cell r="G778">
            <v>0</v>
          </cell>
        </row>
        <row r="780">
          <cell r="E780" t="str">
            <v>TOTAL COSTO DIRECTO:</v>
          </cell>
          <cell r="G780">
            <v>69438</v>
          </cell>
        </row>
        <row r="782">
          <cell r="B782" t="str">
            <v>COSTOS INDIRECTOS</v>
          </cell>
        </row>
        <row r="783">
          <cell r="B783" t="str">
            <v>DESCRIPCION</v>
          </cell>
          <cell r="D783" t="str">
            <v>PORCENTAJE</v>
          </cell>
          <cell r="F783" t="str">
            <v>VR PARCIAL</v>
          </cell>
        </row>
        <row r="784">
          <cell r="B784" t="str">
            <v>ADMINISTRACION</v>
          </cell>
          <cell r="E784">
            <v>0.12</v>
          </cell>
          <cell r="G784">
            <v>8332.56</v>
          </cell>
        </row>
        <row r="785">
          <cell r="B785" t="str">
            <v>IMPREVISTOS</v>
          </cell>
          <cell r="E785">
            <v>0.08</v>
          </cell>
          <cell r="G785">
            <v>5555.04</v>
          </cell>
        </row>
        <row r="786">
          <cell r="B786" t="str">
            <v>UTILIDAD</v>
          </cell>
          <cell r="E786">
            <v>0.05</v>
          </cell>
          <cell r="G786">
            <v>3471.9</v>
          </cell>
        </row>
        <row r="787">
          <cell r="F787" t="str">
            <v>TOTAL COSTO INDIRECTO:</v>
          </cell>
          <cell r="G787">
            <v>17360</v>
          </cell>
        </row>
        <row r="790">
          <cell r="B790" t="str">
            <v>PROPONENTE</v>
          </cell>
          <cell r="F790" t="str">
            <v>ANALISIS DE PRECIO UNITARIO:</v>
          </cell>
          <cell r="G790">
            <v>86798</v>
          </cell>
        </row>
        <row r="793">
          <cell r="B793" t="str">
            <v>REPUBLICA DE COLOMBIA</v>
          </cell>
        </row>
        <row r="794">
          <cell r="B794" t="str">
            <v>GOBERNACION DEL PUTUMAYO</v>
          </cell>
        </row>
        <row r="795">
          <cell r="B795" t="str">
            <v>SECRETARIA DE INFRAESTRUCTURA DEPARTAMENTAL</v>
          </cell>
        </row>
        <row r="797">
          <cell r="B797" t="str">
            <v>OBJETO:</v>
          </cell>
          <cell r="C797" t="str">
            <v>CONSTRUCCION DE LA PLAZA DE MERCADO DE GANADO EN EL MUNICIPIO DE SIBUNDOY, DEPARTAMENTO DEL PUTUMAYO</v>
          </cell>
        </row>
        <row r="798">
          <cell r="F798" t="str">
            <v>FECHA:</v>
          </cell>
          <cell r="G798" t="str">
            <v>NOVIEMBRE 20 / 2003</v>
          </cell>
        </row>
        <row r="799">
          <cell r="A799" t="str">
            <v>7,1</v>
          </cell>
          <cell r="B799" t="str">
            <v>ITE M:</v>
          </cell>
          <cell r="C799" t="str">
            <v>CAJA DE INSPECCION 0,8*0,8 m</v>
          </cell>
          <cell r="F799" t="str">
            <v>UNIDAD:</v>
          </cell>
          <cell r="G799" t="str">
            <v>UND</v>
          </cell>
          <cell r="H799">
            <v>128943</v>
          </cell>
        </row>
        <row r="800">
          <cell r="H800">
            <v>1</v>
          </cell>
        </row>
        <row r="801">
          <cell r="B801" t="str">
            <v>MATERIALES</v>
          </cell>
        </row>
        <row r="802">
          <cell r="B802" t="str">
            <v>DESCRIPCION</v>
          </cell>
          <cell r="D802" t="str">
            <v>UND</v>
          </cell>
          <cell r="E802" t="str">
            <v>CANTIDAD</v>
          </cell>
          <cell r="F802" t="str">
            <v>VR UNITARIO</v>
          </cell>
          <cell r="G802" t="str">
            <v>VR UNITARIO</v>
          </cell>
        </row>
        <row r="803">
          <cell r="B803" t="str">
            <v>Agua</v>
          </cell>
          <cell r="D803" t="str">
            <v>Lt</v>
          </cell>
          <cell r="E803">
            <v>74</v>
          </cell>
          <cell r="F803">
            <v>10.4</v>
          </cell>
          <cell r="G803">
            <v>769.6</v>
          </cell>
        </row>
        <row r="804">
          <cell r="B804" t="str">
            <v>Cemento gris</v>
          </cell>
          <cell r="D804" t="str">
            <v>Kg</v>
          </cell>
          <cell r="E804">
            <v>135.19999999999999</v>
          </cell>
          <cell r="F804">
            <v>440</v>
          </cell>
          <cell r="G804">
            <v>59487.999999999993</v>
          </cell>
        </row>
        <row r="805">
          <cell r="B805" t="str">
            <v>Arena de río</v>
          </cell>
          <cell r="D805" t="str">
            <v>M3</v>
          </cell>
          <cell r="E805">
            <v>0.39</v>
          </cell>
          <cell r="F805">
            <v>6240</v>
          </cell>
          <cell r="G805">
            <v>2433.6</v>
          </cell>
        </row>
        <row r="806">
          <cell r="B806" t="str">
            <v>Triturado</v>
          </cell>
          <cell r="D806" t="str">
            <v>M3</v>
          </cell>
          <cell r="E806">
            <v>0.22</v>
          </cell>
          <cell r="F806">
            <v>35000</v>
          </cell>
          <cell r="G806">
            <v>7700</v>
          </cell>
        </row>
        <row r="807">
          <cell r="B807" t="str">
            <v>Recebo</v>
          </cell>
          <cell r="D807" t="str">
            <v>M3</v>
          </cell>
          <cell r="E807">
            <v>0.15</v>
          </cell>
          <cell r="F807">
            <v>6060</v>
          </cell>
          <cell r="G807">
            <v>909</v>
          </cell>
        </row>
        <row r="808">
          <cell r="B808" t="str">
            <v>Ladrillo común</v>
          </cell>
          <cell r="D808" t="str">
            <v>Un</v>
          </cell>
          <cell r="E808">
            <v>142</v>
          </cell>
          <cell r="F808">
            <v>156.54999999999998</v>
          </cell>
          <cell r="G808">
            <v>22230.1</v>
          </cell>
        </row>
        <row r="809">
          <cell r="B809" t="str">
            <v>Alambre negro</v>
          </cell>
          <cell r="D809" t="str">
            <v>Kg</v>
          </cell>
          <cell r="E809">
            <v>0.13</v>
          </cell>
          <cell r="F809">
            <v>1800</v>
          </cell>
          <cell r="G809">
            <v>234</v>
          </cell>
        </row>
        <row r="810">
          <cell r="B810" t="str">
            <v>Acero PDR-60</v>
          </cell>
          <cell r="D810" t="str">
            <v>Kg</v>
          </cell>
          <cell r="E810">
            <v>6.36</v>
          </cell>
          <cell r="F810">
            <v>1400</v>
          </cell>
          <cell r="G810">
            <v>8904</v>
          </cell>
        </row>
        <row r="811">
          <cell r="D811">
            <v>8904</v>
          </cell>
          <cell r="E811" t="str">
            <v xml:space="preserve">                 TOTAL MATERIALES:</v>
          </cell>
          <cell r="G811">
            <v>102668</v>
          </cell>
        </row>
        <row r="813">
          <cell r="B813" t="str">
            <v>MANO DE OBRA</v>
          </cell>
        </row>
        <row r="814">
          <cell r="B814" t="str">
            <v>DESCRIPCION</v>
          </cell>
          <cell r="C814" t="str">
            <v>JORNAL</v>
          </cell>
          <cell r="D814" t="str">
            <v>PRESTACIONES</v>
          </cell>
          <cell r="E814" t="str">
            <v>CANTIDAD</v>
          </cell>
          <cell r="F814" t="str">
            <v>RENDIMIENTO</v>
          </cell>
          <cell r="G814" t="str">
            <v>VR PARCIAL</v>
          </cell>
        </row>
        <row r="815">
          <cell r="B815" t="str">
            <v>Ayudante</v>
          </cell>
          <cell r="C815">
            <v>15000</v>
          </cell>
          <cell r="D815">
            <v>0.7</v>
          </cell>
          <cell r="E815">
            <v>1</v>
          </cell>
          <cell r="F815">
            <v>2.75</v>
          </cell>
          <cell r="G815">
            <v>9272.7272727272721</v>
          </cell>
        </row>
        <row r="816">
          <cell r="B816" t="str">
            <v xml:space="preserve">Oficial </v>
          </cell>
          <cell r="C816">
            <v>25480.000000000004</v>
          </cell>
          <cell r="D816">
            <v>0.7</v>
          </cell>
          <cell r="E816">
            <v>1</v>
          </cell>
          <cell r="F816">
            <v>2.75</v>
          </cell>
          <cell r="G816">
            <v>15751.272727272728</v>
          </cell>
        </row>
        <row r="817">
          <cell r="C817">
            <v>0</v>
          </cell>
          <cell r="E817">
            <v>0</v>
          </cell>
          <cell r="G817">
            <v>0</v>
          </cell>
        </row>
        <row r="818">
          <cell r="E818" t="str">
            <v xml:space="preserve">              TOTAL MANO DE OBRA:</v>
          </cell>
          <cell r="G818">
            <v>25024</v>
          </cell>
          <cell r="H818">
            <v>25000</v>
          </cell>
        </row>
        <row r="820">
          <cell r="B820" t="str">
            <v>HERRAMIENTA Y EQUIPO</v>
          </cell>
        </row>
        <row r="821">
          <cell r="B821" t="str">
            <v>DESCRIPCION</v>
          </cell>
          <cell r="D821" t="str">
            <v>TIPO</v>
          </cell>
          <cell r="E821" t="str">
            <v>TARIFA</v>
          </cell>
          <cell r="F821" t="str">
            <v>RENDIMIENTO</v>
          </cell>
          <cell r="G821" t="str">
            <v>VR PARCIAL</v>
          </cell>
        </row>
        <row r="822">
          <cell r="B822" t="str">
            <v>Herramienta menor</v>
          </cell>
          <cell r="E822">
            <v>25024</v>
          </cell>
          <cell r="F822">
            <v>0.05</v>
          </cell>
          <cell r="G822">
            <v>1251.2</v>
          </cell>
        </row>
        <row r="823">
          <cell r="D823">
            <v>1251.19921875</v>
          </cell>
          <cell r="E823">
            <v>0</v>
          </cell>
          <cell r="G823">
            <v>0</v>
          </cell>
        </row>
        <row r="824">
          <cell r="D824">
            <v>0</v>
          </cell>
          <cell r="E824">
            <v>0</v>
          </cell>
          <cell r="F824">
            <v>0</v>
          </cell>
          <cell r="G824">
            <v>0</v>
          </cell>
        </row>
        <row r="825">
          <cell r="D825" t="str">
            <v xml:space="preserve">                      TOTAL HERRAMIENTA Y EQUIPO:</v>
          </cell>
          <cell r="G825">
            <v>1251</v>
          </cell>
        </row>
        <row r="827">
          <cell r="B827" t="str">
            <v>TRANSPORTE</v>
          </cell>
        </row>
        <row r="828">
          <cell r="B828" t="str">
            <v>MATERIAL</v>
          </cell>
          <cell r="D828" t="str">
            <v>CANTIDAD</v>
          </cell>
          <cell r="E828" t="str">
            <v>DISTANCIA</v>
          </cell>
          <cell r="F828" t="str">
            <v>M3/KM</v>
          </cell>
          <cell r="G828" t="str">
            <v>VR UNITARIO</v>
          </cell>
        </row>
        <row r="831">
          <cell r="E831" t="str">
            <v xml:space="preserve">                  TOTAL TRANSPORTE:</v>
          </cell>
          <cell r="G831">
            <v>0</v>
          </cell>
        </row>
        <row r="833">
          <cell r="E833" t="str">
            <v>TOTAL COSTO DIRECTO:</v>
          </cell>
          <cell r="G833">
            <v>128943</v>
          </cell>
        </row>
        <row r="835">
          <cell r="B835" t="str">
            <v>COSTOS INDIRECTOS</v>
          </cell>
        </row>
        <row r="836">
          <cell r="B836" t="str">
            <v>DESCRIPCION</v>
          </cell>
          <cell r="D836" t="str">
            <v>PORCENTAJE</v>
          </cell>
          <cell r="F836" t="str">
            <v>VR PARCIAL</v>
          </cell>
        </row>
        <row r="837">
          <cell r="B837" t="str">
            <v>ADMINISTRACION</v>
          </cell>
          <cell r="E837">
            <v>0.12</v>
          </cell>
          <cell r="G837">
            <v>15473.16</v>
          </cell>
        </row>
        <row r="838">
          <cell r="B838" t="str">
            <v>IMPREVISTOS</v>
          </cell>
          <cell r="E838">
            <v>0.08</v>
          </cell>
          <cell r="G838">
            <v>10315.44</v>
          </cell>
        </row>
        <row r="839">
          <cell r="B839" t="str">
            <v>UTILIDAD</v>
          </cell>
          <cell r="E839">
            <v>0.05</v>
          </cell>
          <cell r="G839">
            <v>6447.1500000000005</v>
          </cell>
        </row>
        <row r="840">
          <cell r="F840" t="str">
            <v>TOTAL COSTO INDIRECTO:</v>
          </cell>
          <cell r="G840">
            <v>32236</v>
          </cell>
        </row>
        <row r="843">
          <cell r="B843" t="str">
            <v>PROPONENTE</v>
          </cell>
          <cell r="F843" t="str">
            <v>ANALISIS DE PRECIO UNITARIO:</v>
          </cell>
          <cell r="G843">
            <v>161179</v>
          </cell>
        </row>
        <row r="846">
          <cell r="B846" t="str">
            <v>REPUBLICA DE COLOMBIA</v>
          </cell>
        </row>
        <row r="847">
          <cell r="B847" t="str">
            <v>GOBERNACION DEL PUTUMAYO</v>
          </cell>
        </row>
        <row r="848">
          <cell r="B848" t="str">
            <v>SECRETARIA DE INFRAESTRUCTURA DEPARTAMENTAL</v>
          </cell>
        </row>
        <row r="850">
          <cell r="B850" t="str">
            <v>OBJETO:</v>
          </cell>
          <cell r="C850" t="str">
            <v>CONSTRUCCION DE LA PLAZA DE MERCADO DE GANADO EN EL MUNICIPIO DE SIBUNDOY, DEPARTAMENTO DEL PUTUMAYO</v>
          </cell>
        </row>
        <row r="851">
          <cell r="F851" t="str">
            <v>FECHA:</v>
          </cell>
          <cell r="G851" t="str">
            <v>NOVIEMBRE 20 / 2003</v>
          </cell>
        </row>
        <row r="852">
          <cell r="A852" t="str">
            <v>7,2</v>
          </cell>
          <cell r="B852" t="str">
            <v>ITE M:</v>
          </cell>
          <cell r="C852" t="str">
            <v>INSTALACION TUBERIA 3" SAN</v>
          </cell>
          <cell r="F852" t="str">
            <v>UNIDAD:</v>
          </cell>
          <cell r="G852" t="str">
            <v>ML</v>
          </cell>
          <cell r="H852">
            <v>15034</v>
          </cell>
        </row>
        <row r="853">
          <cell r="H853">
            <v>36.5</v>
          </cell>
        </row>
        <row r="854">
          <cell r="B854" t="str">
            <v>MATERIALES</v>
          </cell>
        </row>
        <row r="855">
          <cell r="B855" t="str">
            <v>DESCRIPCION</v>
          </cell>
          <cell r="D855" t="str">
            <v>UND</v>
          </cell>
          <cell r="E855" t="str">
            <v>CANTIDAD</v>
          </cell>
          <cell r="F855" t="str">
            <v>VR UNITARIO</v>
          </cell>
          <cell r="G855" t="str">
            <v>VR UNITARIO</v>
          </cell>
        </row>
        <row r="856">
          <cell r="B856" t="str">
            <v>Tuberia PVC sanitaria 3"</v>
          </cell>
          <cell r="D856" t="str">
            <v>ML</v>
          </cell>
          <cell r="E856">
            <v>1</v>
          </cell>
          <cell r="F856">
            <v>11968</v>
          </cell>
          <cell r="G856">
            <v>11968</v>
          </cell>
        </row>
        <row r="857">
          <cell r="B857" t="str">
            <v>Union PVC sanitaria 3"</v>
          </cell>
          <cell r="D857" t="str">
            <v>Un</v>
          </cell>
          <cell r="E857">
            <v>0.17</v>
          </cell>
          <cell r="F857">
            <v>2595.6999999999998</v>
          </cell>
          <cell r="G857">
            <v>441.26900000000001</v>
          </cell>
        </row>
        <row r="858">
          <cell r="D858">
            <v>441.268798828125</v>
          </cell>
          <cell r="E858">
            <v>0</v>
          </cell>
          <cell r="F858">
            <v>0</v>
          </cell>
          <cell r="G858">
            <v>0</v>
          </cell>
        </row>
        <row r="859">
          <cell r="D859">
            <v>0</v>
          </cell>
          <cell r="E859" t="str">
            <v xml:space="preserve">                   TOTAL MATERIALES:</v>
          </cell>
          <cell r="G859">
            <v>12409</v>
          </cell>
        </row>
        <row r="861">
          <cell r="B861" t="str">
            <v>MANO DE OBRA</v>
          </cell>
        </row>
        <row r="862">
          <cell r="B862" t="str">
            <v>DESCRIPCION</v>
          </cell>
          <cell r="C862" t="str">
            <v>JORNAL</v>
          </cell>
          <cell r="D862" t="str">
            <v>PRESTACIONES</v>
          </cell>
          <cell r="E862" t="str">
            <v>CANTIDAD</v>
          </cell>
          <cell r="F862" t="str">
            <v>RENDIMIENTO</v>
          </cell>
          <cell r="G862" t="str">
            <v>VR PARCIAL</v>
          </cell>
        </row>
        <row r="863">
          <cell r="B863" t="str">
            <v>Ayudante</v>
          </cell>
          <cell r="C863">
            <v>15000</v>
          </cell>
          <cell r="D863">
            <v>0.7</v>
          </cell>
          <cell r="E863">
            <v>1</v>
          </cell>
          <cell r="F863">
            <v>27.53</v>
          </cell>
          <cell r="G863">
            <v>926.26225935343257</v>
          </cell>
        </row>
        <row r="864">
          <cell r="B864" t="str">
            <v xml:space="preserve">Oficial </v>
          </cell>
          <cell r="C864">
            <v>25480.000000000004</v>
          </cell>
          <cell r="D864">
            <v>0.7</v>
          </cell>
          <cell r="E864">
            <v>1</v>
          </cell>
          <cell r="F864">
            <v>27.53</v>
          </cell>
          <cell r="G864">
            <v>1573.4108245550308</v>
          </cell>
        </row>
        <row r="865">
          <cell r="C865">
            <v>0</v>
          </cell>
          <cell r="E865">
            <v>0</v>
          </cell>
          <cell r="G865">
            <v>0</v>
          </cell>
        </row>
        <row r="866">
          <cell r="E866" t="str">
            <v xml:space="preserve">              TOTAL MANO DE OBRA:</v>
          </cell>
          <cell r="G866">
            <v>2500</v>
          </cell>
          <cell r="H866">
            <v>2500</v>
          </cell>
        </row>
        <row r="868">
          <cell r="B868" t="str">
            <v>HERRAMIENTA Y EQUIPO</v>
          </cell>
        </row>
        <row r="869">
          <cell r="B869" t="str">
            <v>DESCRIPCION</v>
          </cell>
          <cell r="D869" t="str">
            <v>TIPO</v>
          </cell>
          <cell r="E869" t="str">
            <v>TARIFA</v>
          </cell>
          <cell r="F869" t="str">
            <v>RENDIMIENTO</v>
          </cell>
          <cell r="G869" t="str">
            <v>VR PARCIAL</v>
          </cell>
        </row>
        <row r="870">
          <cell r="B870" t="str">
            <v>Herramienta menor</v>
          </cell>
          <cell r="E870">
            <v>2500</v>
          </cell>
          <cell r="F870">
            <v>0.05</v>
          </cell>
          <cell r="G870">
            <v>125</v>
          </cell>
        </row>
        <row r="871">
          <cell r="D871">
            <v>125</v>
          </cell>
          <cell r="E871">
            <v>0</v>
          </cell>
          <cell r="G871">
            <v>0</v>
          </cell>
        </row>
        <row r="872">
          <cell r="D872">
            <v>0</v>
          </cell>
          <cell r="E872">
            <v>0</v>
          </cell>
          <cell r="F872">
            <v>0</v>
          </cell>
          <cell r="G872">
            <v>0</v>
          </cell>
        </row>
        <row r="873">
          <cell r="D873" t="str">
            <v xml:space="preserve">                      TOTAL HERRAMIENTA Y EQUIPO:</v>
          </cell>
          <cell r="G873">
            <v>125</v>
          </cell>
        </row>
        <row r="875">
          <cell r="B875" t="str">
            <v>TRANSPORTE</v>
          </cell>
        </row>
        <row r="876">
          <cell r="B876" t="str">
            <v>MATERIAL</v>
          </cell>
          <cell r="D876" t="str">
            <v>CANTIDAD</v>
          </cell>
          <cell r="E876" t="str">
            <v>DISTANCIA</v>
          </cell>
          <cell r="F876" t="str">
            <v>M3/KM</v>
          </cell>
          <cell r="G876" t="str">
            <v>VR UNITARIO</v>
          </cell>
        </row>
        <row r="879">
          <cell r="E879" t="str">
            <v xml:space="preserve">                  TOTAL TRANSPORTE:</v>
          </cell>
          <cell r="G879">
            <v>0</v>
          </cell>
        </row>
        <row r="881">
          <cell r="E881" t="str">
            <v>TOTAL COSTO DIRECTO:</v>
          </cell>
          <cell r="G881">
            <v>15034</v>
          </cell>
        </row>
        <row r="883">
          <cell r="B883" t="str">
            <v>COSTOS INDIRECTOS</v>
          </cell>
        </row>
        <row r="884">
          <cell r="B884" t="str">
            <v>DESCRIPCION</v>
          </cell>
          <cell r="D884" t="str">
            <v>PORCENTAJE</v>
          </cell>
          <cell r="F884" t="str">
            <v>VR PARCIAL</v>
          </cell>
        </row>
        <row r="885">
          <cell r="B885" t="str">
            <v>ADMINISTRACION</v>
          </cell>
          <cell r="E885">
            <v>0.12</v>
          </cell>
          <cell r="G885">
            <v>1804.08</v>
          </cell>
        </row>
        <row r="886">
          <cell r="B886" t="str">
            <v>IMPREVISTOS</v>
          </cell>
          <cell r="E886">
            <v>0.08</v>
          </cell>
          <cell r="G886">
            <v>1202.72</v>
          </cell>
        </row>
        <row r="887">
          <cell r="B887" t="str">
            <v>UTILIDAD</v>
          </cell>
          <cell r="E887">
            <v>0.05</v>
          </cell>
          <cell r="G887">
            <v>751.7</v>
          </cell>
        </row>
        <row r="888">
          <cell r="F888" t="str">
            <v>TOTAL COSTO INDIRECTO:</v>
          </cell>
          <cell r="G888">
            <v>3759</v>
          </cell>
        </row>
        <row r="891">
          <cell r="B891" t="str">
            <v>PROPONENTE</v>
          </cell>
          <cell r="F891" t="str">
            <v>ANALISIS DE PRECIO UNITARIO:</v>
          </cell>
          <cell r="G891">
            <v>18793</v>
          </cell>
        </row>
        <row r="894">
          <cell r="B894" t="str">
            <v>REPUBLICA DE COLOMBIA</v>
          </cell>
        </row>
        <row r="895">
          <cell r="B895" t="str">
            <v>GOBERNACION DEL PUTUMAYO</v>
          </cell>
        </row>
        <row r="896">
          <cell r="B896" t="str">
            <v>SECRETARIA DE INFRAESTRUCTURA DEPARTAMENTAL</v>
          </cell>
        </row>
        <row r="898">
          <cell r="B898" t="str">
            <v>OBJETO:</v>
          </cell>
          <cell r="C898" t="str">
            <v>CONSTRUCCION DE LA PLAZA DE MERCADO DE GANADO EN EL MUNICIPIO DE SIBUNDOY, DEPARTAMENTO DEL PUTUMAYO</v>
          </cell>
        </row>
        <row r="899">
          <cell r="F899" t="str">
            <v>FECHA:</v>
          </cell>
          <cell r="G899" t="str">
            <v>NOVIEMBRE 20 / 2003</v>
          </cell>
        </row>
        <row r="900">
          <cell r="A900" t="str">
            <v>7,3</v>
          </cell>
          <cell r="B900" t="str">
            <v>ITE M:</v>
          </cell>
          <cell r="C900" t="str">
            <v>INSTALACION TUBERIA 4" SAN</v>
          </cell>
          <cell r="F900" t="str">
            <v>UNIDAD:</v>
          </cell>
          <cell r="G900" t="str">
            <v>ML</v>
          </cell>
          <cell r="H900">
            <v>20186</v>
          </cell>
        </row>
        <row r="901">
          <cell r="H901">
            <v>17.399999999999999</v>
          </cell>
        </row>
        <row r="902">
          <cell r="B902" t="str">
            <v>MATERIALES</v>
          </cell>
        </row>
        <row r="903">
          <cell r="B903" t="str">
            <v>DESCRIPCION</v>
          </cell>
          <cell r="D903" t="str">
            <v>UND</v>
          </cell>
          <cell r="E903" t="str">
            <v>CANTIDAD</v>
          </cell>
          <cell r="F903" t="str">
            <v>VR UNITARIO</v>
          </cell>
          <cell r="G903" t="str">
            <v>VR UNITARIO</v>
          </cell>
        </row>
        <row r="904">
          <cell r="B904" t="str">
            <v>Tuberia PVC sanitaria 4"</v>
          </cell>
          <cell r="D904" t="str">
            <v>ML</v>
          </cell>
          <cell r="E904">
            <v>1</v>
          </cell>
          <cell r="F904">
            <v>16679</v>
          </cell>
          <cell r="G904">
            <v>16679</v>
          </cell>
        </row>
        <row r="905">
          <cell r="B905" t="str">
            <v>Union PVC sanitaria 4"</v>
          </cell>
          <cell r="D905" t="str">
            <v>Un</v>
          </cell>
          <cell r="E905">
            <v>0.17</v>
          </cell>
          <cell r="F905">
            <v>5186.3499999999995</v>
          </cell>
          <cell r="G905">
            <v>881.67949999999996</v>
          </cell>
        </row>
        <row r="906">
          <cell r="D906">
            <v>881.67919921875</v>
          </cell>
          <cell r="E906">
            <v>0</v>
          </cell>
          <cell r="F906">
            <v>0</v>
          </cell>
          <cell r="G906">
            <v>0</v>
          </cell>
        </row>
        <row r="907">
          <cell r="D907">
            <v>0</v>
          </cell>
          <cell r="E907" t="str">
            <v xml:space="preserve">                   TOTAL MATERIALES:</v>
          </cell>
          <cell r="G907">
            <v>17561</v>
          </cell>
        </row>
        <row r="909">
          <cell r="B909" t="str">
            <v>MANO DE OBRA</v>
          </cell>
        </row>
        <row r="910">
          <cell r="B910" t="str">
            <v>DESCRIPCION</v>
          </cell>
          <cell r="C910" t="str">
            <v>JORNAL</v>
          </cell>
          <cell r="D910" t="str">
            <v>PRESTACIONES</v>
          </cell>
          <cell r="E910" t="str">
            <v>CANTIDAD</v>
          </cell>
          <cell r="F910" t="str">
            <v>RENDIMIENTO</v>
          </cell>
          <cell r="G910" t="str">
            <v>VR PARCIAL</v>
          </cell>
        </row>
        <row r="911">
          <cell r="B911" t="str">
            <v>Ayudante</v>
          </cell>
          <cell r="C911">
            <v>15000</v>
          </cell>
          <cell r="D911">
            <v>0.7</v>
          </cell>
          <cell r="E911">
            <v>1</v>
          </cell>
          <cell r="F911">
            <v>27.53</v>
          </cell>
          <cell r="G911">
            <v>926.26225935343257</v>
          </cell>
        </row>
        <row r="912">
          <cell r="B912" t="str">
            <v xml:space="preserve">Oficial </v>
          </cell>
          <cell r="C912">
            <v>25480.000000000004</v>
          </cell>
          <cell r="D912">
            <v>0.7</v>
          </cell>
          <cell r="E912">
            <v>1</v>
          </cell>
          <cell r="F912">
            <v>27.53</v>
          </cell>
          <cell r="G912">
            <v>1573.4108245550308</v>
          </cell>
        </row>
        <row r="913">
          <cell r="C913">
            <v>0</v>
          </cell>
          <cell r="E913">
            <v>0</v>
          </cell>
          <cell r="G913">
            <v>0</v>
          </cell>
        </row>
        <row r="914">
          <cell r="E914" t="str">
            <v xml:space="preserve">              TOTAL MANO DE OBRA:</v>
          </cell>
          <cell r="G914">
            <v>2500</v>
          </cell>
          <cell r="H914">
            <v>2500</v>
          </cell>
        </row>
        <row r="916">
          <cell r="B916" t="str">
            <v>HERRAMIENTA Y EQUIPO</v>
          </cell>
        </row>
        <row r="917">
          <cell r="B917" t="str">
            <v>DESCRIPCION</v>
          </cell>
          <cell r="D917" t="str">
            <v>TIPO</v>
          </cell>
          <cell r="E917" t="str">
            <v>TARIFA</v>
          </cell>
          <cell r="F917" t="str">
            <v>RENDIMIENTO</v>
          </cell>
          <cell r="G917" t="str">
            <v>VR PARCIAL</v>
          </cell>
        </row>
        <row r="918">
          <cell r="B918" t="str">
            <v>Herramienta menor</v>
          </cell>
          <cell r="E918">
            <v>2500</v>
          </cell>
          <cell r="F918">
            <v>0.05</v>
          </cell>
          <cell r="G918">
            <v>125</v>
          </cell>
        </row>
        <row r="919">
          <cell r="D919">
            <v>125</v>
          </cell>
          <cell r="E919">
            <v>0</v>
          </cell>
          <cell r="G919">
            <v>0</v>
          </cell>
        </row>
        <row r="920">
          <cell r="D920">
            <v>0</v>
          </cell>
          <cell r="E920">
            <v>0</v>
          </cell>
          <cell r="F920">
            <v>0</v>
          </cell>
          <cell r="G920">
            <v>0</v>
          </cell>
        </row>
        <row r="921">
          <cell r="D921" t="str">
            <v xml:space="preserve">                      TOTAL HERRAMIENTA Y EQUIPO:</v>
          </cell>
          <cell r="G921">
            <v>125</v>
          </cell>
        </row>
        <row r="923">
          <cell r="B923" t="str">
            <v>TRANSPORTE</v>
          </cell>
        </row>
        <row r="924">
          <cell r="B924" t="str">
            <v>MATERIAL</v>
          </cell>
          <cell r="D924" t="str">
            <v>CANTIDAD</v>
          </cell>
          <cell r="E924" t="str">
            <v>DISTANCIA</v>
          </cell>
          <cell r="F924" t="str">
            <v>M3/KM</v>
          </cell>
          <cell r="G924" t="str">
            <v>VR UNITARIO</v>
          </cell>
        </row>
        <row r="927">
          <cell r="E927" t="str">
            <v xml:space="preserve">                  TOTAL TRANSPORTE:</v>
          </cell>
          <cell r="G927">
            <v>0</v>
          </cell>
        </row>
        <row r="929">
          <cell r="E929" t="str">
            <v>TOTAL COSTO DIRECTO:</v>
          </cell>
          <cell r="G929">
            <v>20186</v>
          </cell>
        </row>
        <row r="931">
          <cell r="B931" t="str">
            <v>COSTOS INDIRECTOS</v>
          </cell>
        </row>
        <row r="932">
          <cell r="B932" t="str">
            <v>DESCRIPCION</v>
          </cell>
          <cell r="D932" t="str">
            <v>PORCENTAJE</v>
          </cell>
          <cell r="F932" t="str">
            <v>VR PARCIAL</v>
          </cell>
        </row>
        <row r="933">
          <cell r="B933" t="str">
            <v>ADMINISTRACION</v>
          </cell>
          <cell r="E933">
            <v>0.12</v>
          </cell>
          <cell r="G933">
            <v>2422.3199999999997</v>
          </cell>
        </row>
        <row r="934">
          <cell r="B934" t="str">
            <v>IMPREVISTOS</v>
          </cell>
          <cell r="E934">
            <v>0.08</v>
          </cell>
          <cell r="G934">
            <v>1614.88</v>
          </cell>
        </row>
        <row r="935">
          <cell r="B935" t="str">
            <v>UTILIDAD</v>
          </cell>
          <cell r="E935">
            <v>0.05</v>
          </cell>
          <cell r="G935">
            <v>1009.3000000000001</v>
          </cell>
        </row>
        <row r="936">
          <cell r="F936" t="str">
            <v>TOTAL COSTO INDIRECTO:</v>
          </cell>
          <cell r="G936">
            <v>5047</v>
          </cell>
        </row>
        <row r="939">
          <cell r="B939" t="str">
            <v>PROPONENTE</v>
          </cell>
          <cell r="F939" t="str">
            <v>ANALISIS DE PRECIO UNITARIO:</v>
          </cell>
          <cell r="G939">
            <v>25233</v>
          </cell>
        </row>
        <row r="942">
          <cell r="B942" t="str">
            <v>GOBERNACION DEL PUTUMAYO</v>
          </cell>
        </row>
        <row r="943">
          <cell r="B943" t="str">
            <v>SECRETARIA DE INFRAESTRUCTURA DEPARTAMENTAL</v>
          </cell>
        </row>
        <row r="945">
          <cell r="B945" t="str">
            <v>OBJETO:</v>
          </cell>
          <cell r="C945" t="str">
            <v>CONSTRUCCION DE LA PLAZA DE MERCADO DE GANADO EN EL MUNICIPIO DE SIBUNDOY, DEPARTAMENTO DEL PUTUMAYO</v>
          </cell>
        </row>
        <row r="946">
          <cell r="F946" t="str">
            <v>FECHA:</v>
          </cell>
          <cell r="G946" t="str">
            <v>NOVIEMBRE 20 / 2003</v>
          </cell>
        </row>
        <row r="947">
          <cell r="A947" t="str">
            <v>7,4</v>
          </cell>
          <cell r="B947" t="str">
            <v>ITE M:</v>
          </cell>
          <cell r="C947" t="str">
            <v>PUNTO SANITARIO</v>
          </cell>
          <cell r="F947" t="str">
            <v>UNIDAD:</v>
          </cell>
          <cell r="G947" t="str">
            <v>UND</v>
          </cell>
          <cell r="H947">
            <v>33733</v>
          </cell>
        </row>
        <row r="948">
          <cell r="H948">
            <v>3</v>
          </cell>
        </row>
        <row r="949">
          <cell r="B949" t="str">
            <v>MATERIALES</v>
          </cell>
        </row>
        <row r="950">
          <cell r="B950" t="str">
            <v>DESCRIPCION</v>
          </cell>
          <cell r="D950" t="str">
            <v>UND</v>
          </cell>
          <cell r="E950" t="str">
            <v>CANTIDAD</v>
          </cell>
          <cell r="F950" t="str">
            <v>VR UNITARIO</v>
          </cell>
          <cell r="G950" t="str">
            <v>VR UNITARIO</v>
          </cell>
        </row>
        <row r="951">
          <cell r="B951" t="str">
            <v>Codo PVC sanitaria 3"</v>
          </cell>
          <cell r="D951" t="str">
            <v>UN</v>
          </cell>
          <cell r="E951">
            <v>1.37</v>
          </cell>
          <cell r="F951">
            <v>5526</v>
          </cell>
          <cell r="G951">
            <v>7570.6200000000008</v>
          </cell>
        </row>
        <row r="952">
          <cell r="B952" t="str">
            <v>Tuberia PVC sanitaria 3"</v>
          </cell>
          <cell r="D952" t="str">
            <v>ML</v>
          </cell>
          <cell r="E952">
            <v>1</v>
          </cell>
          <cell r="F952">
            <v>11968</v>
          </cell>
          <cell r="G952">
            <v>11968</v>
          </cell>
        </row>
        <row r="953">
          <cell r="B953" t="str">
            <v>Soldadura PVC 1/4 Gn</v>
          </cell>
          <cell r="D953" t="str">
            <v>Un</v>
          </cell>
          <cell r="E953">
            <v>0.1</v>
          </cell>
          <cell r="F953">
            <v>5353</v>
          </cell>
          <cell r="G953">
            <v>535.30000000000007</v>
          </cell>
        </row>
        <row r="954">
          <cell r="D954">
            <v>535.2998046875</v>
          </cell>
          <cell r="E954" t="str">
            <v xml:space="preserve">                   TOTAL MATERIALES:</v>
          </cell>
          <cell r="G954">
            <v>20074</v>
          </cell>
        </row>
        <row r="956">
          <cell r="B956" t="str">
            <v>MANO DE OBRA</v>
          </cell>
        </row>
        <row r="957">
          <cell r="B957" t="str">
            <v>DESCRIPCION</v>
          </cell>
          <cell r="C957" t="str">
            <v>JORNAL</v>
          </cell>
          <cell r="D957" t="str">
            <v>PRESTACIONES</v>
          </cell>
          <cell r="E957" t="str">
            <v>CANTIDAD</v>
          </cell>
          <cell r="F957" t="str">
            <v>RENDIMIENTO</v>
          </cell>
          <cell r="G957" t="str">
            <v>VR PARCIAL</v>
          </cell>
        </row>
        <row r="958">
          <cell r="B958" t="str">
            <v>Ayudante</v>
          </cell>
          <cell r="C958">
            <v>15000</v>
          </cell>
          <cell r="D958">
            <v>0.7</v>
          </cell>
          <cell r="E958">
            <v>1</v>
          </cell>
          <cell r="F958">
            <v>5.29</v>
          </cell>
          <cell r="G958">
            <v>4820.4158790170131</v>
          </cell>
        </row>
        <row r="959">
          <cell r="B959" t="str">
            <v xml:space="preserve">Oficial </v>
          </cell>
          <cell r="C959">
            <v>25480.000000000004</v>
          </cell>
          <cell r="D959">
            <v>0.7</v>
          </cell>
          <cell r="E959">
            <v>1</v>
          </cell>
          <cell r="F959">
            <v>5.29</v>
          </cell>
          <cell r="G959">
            <v>8188.2797731568999</v>
          </cell>
        </row>
        <row r="960">
          <cell r="C960">
            <v>0</v>
          </cell>
          <cell r="E960">
            <v>0</v>
          </cell>
          <cell r="G960">
            <v>0</v>
          </cell>
        </row>
        <row r="961">
          <cell r="E961" t="str">
            <v xml:space="preserve">              TOTAL MANO DE OBRA:</v>
          </cell>
          <cell r="G961">
            <v>13009</v>
          </cell>
          <cell r="H961">
            <v>13000</v>
          </cell>
        </row>
        <row r="963">
          <cell r="B963" t="str">
            <v>HERRAMIENTA Y EQUIPO</v>
          </cell>
        </row>
        <row r="964">
          <cell r="B964" t="str">
            <v>DESCRIPCION</v>
          </cell>
          <cell r="D964" t="str">
            <v>TIPO</v>
          </cell>
          <cell r="E964" t="str">
            <v>TARIFA</v>
          </cell>
          <cell r="F964" t="str">
            <v>RENDIMIENTO</v>
          </cell>
          <cell r="G964" t="str">
            <v>VR PARCIAL</v>
          </cell>
        </row>
        <row r="965">
          <cell r="B965" t="str">
            <v>Herramienta menor</v>
          </cell>
          <cell r="E965">
            <v>13009</v>
          </cell>
          <cell r="F965">
            <v>0.05</v>
          </cell>
          <cell r="G965">
            <v>650.45000000000005</v>
          </cell>
        </row>
        <row r="966">
          <cell r="D966">
            <v>650.44970703125</v>
          </cell>
          <cell r="E966">
            <v>0</v>
          </cell>
          <cell r="G966">
            <v>0</v>
          </cell>
        </row>
        <row r="967">
          <cell r="D967">
            <v>0</v>
          </cell>
          <cell r="E967">
            <v>0</v>
          </cell>
          <cell r="F967">
            <v>0</v>
          </cell>
          <cell r="G967">
            <v>0</v>
          </cell>
        </row>
        <row r="968">
          <cell r="D968" t="str">
            <v xml:space="preserve">                      TOTAL HERRAMIENTA Y EQUIPO:</v>
          </cell>
          <cell r="G968">
            <v>650</v>
          </cell>
        </row>
        <row r="970">
          <cell r="B970" t="str">
            <v>TRANSPORTE</v>
          </cell>
        </row>
        <row r="971">
          <cell r="B971" t="str">
            <v>MATERIAL</v>
          </cell>
          <cell r="D971" t="str">
            <v>CANTIDAD</v>
          </cell>
          <cell r="E971" t="str">
            <v>DISTANCIA</v>
          </cell>
          <cell r="F971" t="str">
            <v>M3/KM</v>
          </cell>
          <cell r="G971" t="str">
            <v>VR UNITARIO</v>
          </cell>
        </row>
        <row r="974">
          <cell r="E974" t="str">
            <v xml:space="preserve">                  TOTAL TRANSPORTE:</v>
          </cell>
          <cell r="G974">
            <v>0</v>
          </cell>
        </row>
        <row r="976">
          <cell r="E976" t="str">
            <v>TOTAL COSTO DIRECTO:</v>
          </cell>
          <cell r="G976">
            <v>33733</v>
          </cell>
        </row>
        <row r="978">
          <cell r="B978" t="str">
            <v>COSTOS INDIRECTOS</v>
          </cell>
        </row>
        <row r="979">
          <cell r="B979" t="str">
            <v>DESCRIPCION</v>
          </cell>
          <cell r="D979" t="str">
            <v>PORCENTAJE</v>
          </cell>
          <cell r="F979" t="str">
            <v>VR PARCIAL</v>
          </cell>
        </row>
        <row r="980">
          <cell r="B980" t="str">
            <v>ADMINISTRACION</v>
          </cell>
          <cell r="E980">
            <v>0.12</v>
          </cell>
          <cell r="G980">
            <v>4047.96</v>
          </cell>
        </row>
        <row r="981">
          <cell r="B981" t="str">
            <v>IMPREVISTOS</v>
          </cell>
          <cell r="E981">
            <v>0.08</v>
          </cell>
          <cell r="G981">
            <v>2698.64</v>
          </cell>
        </row>
        <row r="982">
          <cell r="B982" t="str">
            <v>UTILIDAD</v>
          </cell>
          <cell r="E982">
            <v>0.05</v>
          </cell>
          <cell r="G982">
            <v>1686.65</v>
          </cell>
        </row>
        <row r="983">
          <cell r="F983" t="str">
            <v>TOTAL COSTO INDIRECTO:</v>
          </cell>
          <cell r="G983">
            <v>8433</v>
          </cell>
        </row>
        <row r="986">
          <cell r="B986" t="str">
            <v>PROPONENTE</v>
          </cell>
          <cell r="F986" t="str">
            <v>ANALISIS DE PRECIO UNITARIO:</v>
          </cell>
          <cell r="G986">
            <v>42166</v>
          </cell>
        </row>
        <row r="989">
          <cell r="B989" t="str">
            <v>REPUBLICA DE COLOMBIA</v>
          </cell>
        </row>
        <row r="990">
          <cell r="B990" t="str">
            <v>GOBERNACION DEL PUTUMAYO</v>
          </cell>
        </row>
        <row r="991">
          <cell r="B991" t="str">
            <v>SECRETARIA DE INFRAESTRUCTURA DEPARTAMENTAL</v>
          </cell>
        </row>
        <row r="993">
          <cell r="B993" t="str">
            <v>OBJETO:</v>
          </cell>
          <cell r="C993" t="str">
            <v>CONSTRUCCION DE LA PLAZA DE MERCADO DE GANADO EN EL MUNICIPIO DE SIBUNDOY, DEPARTAMENTO DEL PUTUMAYO</v>
          </cell>
        </row>
        <row r="994">
          <cell r="F994" t="str">
            <v>FECHA:</v>
          </cell>
          <cell r="G994" t="str">
            <v>NOVIEMBRE 20 / 2003</v>
          </cell>
        </row>
        <row r="995">
          <cell r="A995" t="str">
            <v>7,5</v>
          </cell>
          <cell r="B995" t="str">
            <v>ITE M:</v>
          </cell>
          <cell r="C995" t="str">
            <v>INSTALACION DE TUBERIA 1/2"</v>
          </cell>
          <cell r="F995" t="str">
            <v>UNIDAD:</v>
          </cell>
          <cell r="G995" t="str">
            <v>ML</v>
          </cell>
          <cell r="H995">
            <v>5379</v>
          </cell>
        </row>
        <row r="996">
          <cell r="H996">
            <v>88</v>
          </cell>
        </row>
        <row r="997">
          <cell r="B997" t="str">
            <v>MATERIALES</v>
          </cell>
        </row>
        <row r="998">
          <cell r="B998" t="str">
            <v>DESCRIPCION</v>
          </cell>
          <cell r="D998" t="str">
            <v>UND</v>
          </cell>
          <cell r="E998" t="str">
            <v>CANTIDAD</v>
          </cell>
          <cell r="F998" t="str">
            <v>VR UNITARIO</v>
          </cell>
          <cell r="G998" t="str">
            <v>VR UNITARIO</v>
          </cell>
        </row>
        <row r="999">
          <cell r="B999" t="str">
            <v>Tubo PVC presión 1/2"</v>
          </cell>
          <cell r="D999" t="str">
            <v>ML</v>
          </cell>
          <cell r="E999">
            <v>1.02</v>
          </cell>
          <cell r="F999">
            <v>1717.5049999999999</v>
          </cell>
          <cell r="G999">
            <v>1751.8551</v>
          </cell>
        </row>
        <row r="1000">
          <cell r="B1000" t="str">
            <v>Codo 45º PVC presión 1/2"</v>
          </cell>
          <cell r="D1000" t="str">
            <v>Un</v>
          </cell>
          <cell r="E1000">
            <v>0.5</v>
          </cell>
          <cell r="F1000">
            <v>220.68499999999997</v>
          </cell>
          <cell r="G1000">
            <v>110.34249999999999</v>
          </cell>
        </row>
        <row r="1001">
          <cell r="B1001" t="str">
            <v>Soldadura PVC 1/4 Gn</v>
          </cell>
          <cell r="D1001" t="str">
            <v>Un</v>
          </cell>
          <cell r="E1001">
            <v>0.01</v>
          </cell>
          <cell r="F1001">
            <v>5085.3499999999995</v>
          </cell>
          <cell r="G1001">
            <v>50.853499999999997</v>
          </cell>
        </row>
        <row r="1002">
          <cell r="D1002">
            <v>50.853485107421875</v>
          </cell>
          <cell r="E1002" t="str">
            <v xml:space="preserve">                   TOTAL MATERIALES:</v>
          </cell>
          <cell r="G1002">
            <v>1913</v>
          </cell>
        </row>
        <row r="1004">
          <cell r="B1004" t="str">
            <v>MANO DE OBRA</v>
          </cell>
        </row>
        <row r="1005">
          <cell r="B1005" t="str">
            <v>DESCRIPCION</v>
          </cell>
          <cell r="C1005" t="str">
            <v>JORNAL</v>
          </cell>
          <cell r="D1005" t="str">
            <v>PRESTACIONES</v>
          </cell>
          <cell r="E1005" t="str">
            <v>CANTIDAD</v>
          </cell>
          <cell r="F1005" t="str">
            <v>RENDIMIENTO</v>
          </cell>
          <cell r="G1005" t="str">
            <v>VR PARCIAL</v>
          </cell>
        </row>
        <row r="1006">
          <cell r="B1006" t="str">
            <v>Ayudante</v>
          </cell>
          <cell r="C1006">
            <v>15000</v>
          </cell>
          <cell r="D1006">
            <v>0.7</v>
          </cell>
          <cell r="E1006">
            <v>1</v>
          </cell>
          <cell r="F1006">
            <v>20.85</v>
          </cell>
          <cell r="G1006">
            <v>1223.0215827338129</v>
          </cell>
        </row>
        <row r="1007">
          <cell r="B1007" t="str">
            <v xml:space="preserve">Oficial </v>
          </cell>
          <cell r="C1007">
            <v>25480.000000000004</v>
          </cell>
          <cell r="D1007">
            <v>0.7</v>
          </cell>
          <cell r="E1007">
            <v>1</v>
          </cell>
          <cell r="F1007">
            <v>20.85</v>
          </cell>
          <cell r="G1007">
            <v>2077.5059952038368</v>
          </cell>
        </row>
        <row r="1008">
          <cell r="C1008">
            <v>0</v>
          </cell>
          <cell r="E1008">
            <v>0</v>
          </cell>
          <cell r="G1008">
            <v>0</v>
          </cell>
        </row>
        <row r="1009">
          <cell r="E1009" t="str">
            <v xml:space="preserve">              TOTAL MANO DE OBRA:</v>
          </cell>
          <cell r="G1009">
            <v>3301</v>
          </cell>
          <cell r="H1009">
            <v>3300</v>
          </cell>
        </row>
        <row r="1011">
          <cell r="B1011" t="str">
            <v>HERRAMIENTA Y EQUIPO</v>
          </cell>
        </row>
        <row r="1012">
          <cell r="B1012" t="str">
            <v>DESCRIPCION</v>
          </cell>
          <cell r="D1012" t="str">
            <v>TIPO</v>
          </cell>
          <cell r="E1012" t="str">
            <v>TARIFA</v>
          </cell>
          <cell r="F1012" t="str">
            <v>RENDIMIENTO</v>
          </cell>
          <cell r="G1012" t="str">
            <v>VR PARCIAL</v>
          </cell>
        </row>
        <row r="1013">
          <cell r="B1013" t="str">
            <v>Herramienta menor</v>
          </cell>
          <cell r="E1013">
            <v>3301</v>
          </cell>
          <cell r="F1013">
            <v>0.05</v>
          </cell>
          <cell r="G1013">
            <v>165.05</v>
          </cell>
        </row>
        <row r="1014">
          <cell r="D1014">
            <v>165.0499267578125</v>
          </cell>
          <cell r="E1014">
            <v>0</v>
          </cell>
          <cell r="G1014">
            <v>0</v>
          </cell>
        </row>
        <row r="1015">
          <cell r="D1015">
            <v>0</v>
          </cell>
          <cell r="E1015">
            <v>0</v>
          </cell>
          <cell r="F1015">
            <v>0</v>
          </cell>
          <cell r="G1015">
            <v>0</v>
          </cell>
        </row>
        <row r="1016">
          <cell r="D1016" t="str">
            <v xml:space="preserve">                      TOTAL HERRAMIENTA Y EQUIPO:</v>
          </cell>
          <cell r="G1016">
            <v>165</v>
          </cell>
        </row>
        <row r="1018">
          <cell r="B1018" t="str">
            <v>TRANSPORTE</v>
          </cell>
        </row>
        <row r="1019">
          <cell r="B1019" t="str">
            <v>MATERIAL</v>
          </cell>
          <cell r="D1019" t="str">
            <v>CANTIDAD</v>
          </cell>
          <cell r="E1019" t="str">
            <v>DISTANCIA</v>
          </cell>
          <cell r="F1019" t="str">
            <v>M3/KM</v>
          </cell>
          <cell r="G1019" t="str">
            <v>VR UNITARIO</v>
          </cell>
        </row>
        <row r="1022">
          <cell r="E1022" t="str">
            <v xml:space="preserve">                  TOTAL TRANSPORTE:</v>
          </cell>
          <cell r="G1022">
            <v>0</v>
          </cell>
        </row>
        <row r="1024">
          <cell r="E1024" t="str">
            <v>TOTAL COSTO DIRECTO:</v>
          </cell>
          <cell r="G1024">
            <v>5379</v>
          </cell>
        </row>
        <row r="1026">
          <cell r="B1026" t="str">
            <v>COSTOS INDIRECTOS</v>
          </cell>
        </row>
        <row r="1027">
          <cell r="B1027" t="str">
            <v>DESCRIPCION</v>
          </cell>
          <cell r="D1027" t="str">
            <v>PORCENTAJE</v>
          </cell>
          <cell r="F1027" t="str">
            <v>VR PARCIAL</v>
          </cell>
        </row>
        <row r="1028">
          <cell r="B1028" t="str">
            <v>ADMINISTRACION</v>
          </cell>
          <cell r="E1028">
            <v>0.12</v>
          </cell>
          <cell r="G1028">
            <v>645.48</v>
          </cell>
        </row>
        <row r="1029">
          <cell r="B1029" t="str">
            <v>IMPREVISTOS</v>
          </cell>
          <cell r="E1029">
            <v>0.08</v>
          </cell>
          <cell r="G1029">
            <v>430.32</v>
          </cell>
        </row>
        <row r="1030">
          <cell r="B1030" t="str">
            <v>UTILIDAD</v>
          </cell>
          <cell r="E1030">
            <v>0.05</v>
          </cell>
          <cell r="G1030">
            <v>268.95</v>
          </cell>
        </row>
        <row r="1031">
          <cell r="F1031" t="str">
            <v>TOTAL COSTO INDIRECTO:</v>
          </cell>
          <cell r="G1031">
            <v>1345</v>
          </cell>
        </row>
        <row r="1034">
          <cell r="B1034" t="str">
            <v>PROPONENTE</v>
          </cell>
          <cell r="F1034" t="str">
            <v>ANALISIS DE PRECIO UNITARIO:</v>
          </cell>
          <cell r="G1034">
            <v>6724</v>
          </cell>
        </row>
        <row r="1037">
          <cell r="B1037" t="str">
            <v>REPUBLICA DE COLOMBIA</v>
          </cell>
        </row>
        <row r="1038">
          <cell r="B1038" t="str">
            <v>GOBERNACION DEL PUTUMAYO</v>
          </cell>
        </row>
        <row r="1039">
          <cell r="B1039" t="str">
            <v>SECRETARIA DE INFRAESTRUCTURA DEPARTAMENTAL</v>
          </cell>
        </row>
        <row r="1041">
          <cell r="B1041" t="str">
            <v>OBJETO:</v>
          </cell>
          <cell r="C1041" t="str">
            <v>CONSTRUCCION DE LA PLAZA DE MERCADO DE GANADO EN EL MUNICIPIO DE SIBUNDOY, DEPARTAMENTO DEL PUTUMAYO</v>
          </cell>
        </row>
        <row r="1042">
          <cell r="F1042" t="str">
            <v>FECHA:</v>
          </cell>
          <cell r="G1042" t="str">
            <v>NOVIEMBRE 20 / 2003</v>
          </cell>
        </row>
        <row r="1043">
          <cell r="A1043" t="str">
            <v>7,6</v>
          </cell>
          <cell r="B1043" t="str">
            <v>ITE M:</v>
          </cell>
          <cell r="C1043" t="str">
            <v>INSTALACION DE LLAVE DE PASO 1/2"</v>
          </cell>
          <cell r="F1043" t="str">
            <v>UNIDAD:</v>
          </cell>
          <cell r="G1043" t="str">
            <v>UND</v>
          </cell>
          <cell r="H1043">
            <v>12127</v>
          </cell>
        </row>
        <row r="1044">
          <cell r="H1044">
            <v>1</v>
          </cell>
        </row>
        <row r="1045">
          <cell r="B1045" t="str">
            <v>MATERIALES</v>
          </cell>
        </row>
        <row r="1046">
          <cell r="B1046" t="str">
            <v>DESCRIPCION</v>
          </cell>
          <cell r="D1046" t="str">
            <v>UND</v>
          </cell>
          <cell r="E1046" t="str">
            <v>CANTIDAD</v>
          </cell>
          <cell r="F1046" t="str">
            <v>VR UNITARIO</v>
          </cell>
          <cell r="G1046" t="str">
            <v>VR UNITARIO</v>
          </cell>
        </row>
        <row r="1047">
          <cell r="B1047" t="str">
            <v>Llave de paso 1/2"</v>
          </cell>
          <cell r="D1047" t="str">
            <v>Un</v>
          </cell>
          <cell r="E1047">
            <v>1</v>
          </cell>
          <cell r="F1047">
            <v>9595</v>
          </cell>
          <cell r="G1047">
            <v>9595</v>
          </cell>
        </row>
        <row r="1048">
          <cell r="B1048" t="str">
            <v>Tubo PVC presión 1/2"</v>
          </cell>
          <cell r="D1048" t="str">
            <v>ML</v>
          </cell>
          <cell r="E1048">
            <v>0.5</v>
          </cell>
          <cell r="F1048">
            <v>1807.8999999999999</v>
          </cell>
          <cell r="G1048">
            <v>903.94999999999993</v>
          </cell>
        </row>
        <row r="1049">
          <cell r="B1049" t="str">
            <v>Soldadura PVC 1/4 Gn</v>
          </cell>
          <cell r="D1049" t="str">
            <v>Un</v>
          </cell>
          <cell r="E1049">
            <v>0.01</v>
          </cell>
          <cell r="F1049">
            <v>5353</v>
          </cell>
          <cell r="G1049">
            <v>53.53</v>
          </cell>
        </row>
        <row r="1050">
          <cell r="D1050">
            <v>53.529998779296875</v>
          </cell>
          <cell r="E1050" t="str">
            <v xml:space="preserve">                 TOTAL MATERIALES:</v>
          </cell>
          <cell r="G1050">
            <v>10552</v>
          </cell>
        </row>
        <row r="1052">
          <cell r="B1052" t="str">
            <v>MANO DE OBRA</v>
          </cell>
        </row>
        <row r="1053">
          <cell r="B1053" t="str">
            <v>DESCRIPCION</v>
          </cell>
          <cell r="C1053" t="str">
            <v>JORNAL</v>
          </cell>
          <cell r="D1053" t="str">
            <v>PRESTACIONES</v>
          </cell>
          <cell r="E1053" t="str">
            <v>CANTIDAD</v>
          </cell>
          <cell r="F1053" t="str">
            <v>RENDIMIENTO</v>
          </cell>
          <cell r="G1053" t="str">
            <v>VR PARCIAL</v>
          </cell>
        </row>
        <row r="1054">
          <cell r="B1054" t="str">
            <v>Ayudante</v>
          </cell>
          <cell r="C1054">
            <v>15000</v>
          </cell>
          <cell r="D1054">
            <v>0.7</v>
          </cell>
          <cell r="E1054">
            <v>1</v>
          </cell>
          <cell r="F1054">
            <v>45.88</v>
          </cell>
          <cell r="G1054">
            <v>555.79773321708808</v>
          </cell>
        </row>
        <row r="1055">
          <cell r="B1055" t="str">
            <v xml:space="preserve">Oficial </v>
          </cell>
          <cell r="C1055">
            <v>25480.000000000004</v>
          </cell>
          <cell r="D1055">
            <v>0.7</v>
          </cell>
          <cell r="E1055">
            <v>1</v>
          </cell>
          <cell r="F1055">
            <v>45.88</v>
          </cell>
          <cell r="G1055">
            <v>944.11508282476018</v>
          </cell>
        </row>
        <row r="1056">
          <cell r="C1056">
            <v>0</v>
          </cell>
          <cell r="E1056">
            <v>0</v>
          </cell>
          <cell r="G1056">
            <v>0</v>
          </cell>
        </row>
        <row r="1057">
          <cell r="E1057" t="str">
            <v xml:space="preserve">              TOTAL MANO DE OBRA:</v>
          </cell>
          <cell r="G1057">
            <v>1500</v>
          </cell>
          <cell r="H1057">
            <v>1500</v>
          </cell>
        </row>
        <row r="1059">
          <cell r="B1059" t="str">
            <v>HERRAMIENTA Y EQUIPO</v>
          </cell>
        </row>
        <row r="1060">
          <cell r="B1060" t="str">
            <v>DESCRIPCION</v>
          </cell>
          <cell r="D1060" t="str">
            <v>TIPO</v>
          </cell>
          <cell r="E1060" t="str">
            <v>TARIFA</v>
          </cell>
          <cell r="F1060" t="str">
            <v>RENDIMIENTO</v>
          </cell>
          <cell r="G1060" t="str">
            <v>VR PARCIAL</v>
          </cell>
        </row>
        <row r="1061">
          <cell r="B1061" t="str">
            <v>Herramienta menor</v>
          </cell>
          <cell r="E1061">
            <v>1500</v>
          </cell>
          <cell r="F1061">
            <v>0.05</v>
          </cell>
          <cell r="G1061">
            <v>75</v>
          </cell>
        </row>
        <row r="1062">
          <cell r="D1062">
            <v>75</v>
          </cell>
          <cell r="E1062">
            <v>0</v>
          </cell>
          <cell r="G1062">
            <v>0</v>
          </cell>
        </row>
        <row r="1063">
          <cell r="D1063">
            <v>0</v>
          </cell>
          <cell r="E1063">
            <v>0</v>
          </cell>
          <cell r="F1063">
            <v>0</v>
          </cell>
          <cell r="G1063">
            <v>0</v>
          </cell>
        </row>
        <row r="1064">
          <cell r="D1064" t="str">
            <v xml:space="preserve">                      TOTAL HERRAMIENTA Y EQUIPO:</v>
          </cell>
          <cell r="G1064">
            <v>75</v>
          </cell>
        </row>
        <row r="1066">
          <cell r="B1066" t="str">
            <v>TRANSPORTE</v>
          </cell>
        </row>
        <row r="1067">
          <cell r="B1067" t="str">
            <v>MATERIAL</v>
          </cell>
          <cell r="D1067" t="str">
            <v>CANTIDAD</v>
          </cell>
          <cell r="E1067" t="str">
            <v>DISTANCIA</v>
          </cell>
          <cell r="F1067" t="str">
            <v>M3/KM</v>
          </cell>
          <cell r="G1067" t="str">
            <v>VR UNITARIO</v>
          </cell>
        </row>
        <row r="1070">
          <cell r="E1070" t="str">
            <v xml:space="preserve">                  TOTAL TRANSPORTE:</v>
          </cell>
          <cell r="G1070">
            <v>0</v>
          </cell>
        </row>
        <row r="1072">
          <cell r="E1072" t="str">
            <v>TOTAL COSTO DIRECTO:</v>
          </cell>
          <cell r="G1072">
            <v>12127</v>
          </cell>
        </row>
        <row r="1074">
          <cell r="B1074" t="str">
            <v>COSTOS INDIRECTOS</v>
          </cell>
        </row>
        <row r="1075">
          <cell r="B1075" t="str">
            <v>DESCRIPCION</v>
          </cell>
          <cell r="D1075" t="str">
            <v>PORCENTAJE</v>
          </cell>
          <cell r="F1075" t="str">
            <v>VR PARCIAL</v>
          </cell>
        </row>
        <row r="1076">
          <cell r="B1076" t="str">
            <v>ADMINISTRACION</v>
          </cell>
          <cell r="E1076">
            <v>0.12</v>
          </cell>
          <cell r="G1076">
            <v>1455.24</v>
          </cell>
        </row>
        <row r="1077">
          <cell r="B1077" t="str">
            <v>IMPREVISTOS</v>
          </cell>
          <cell r="E1077">
            <v>0.08</v>
          </cell>
          <cell r="G1077">
            <v>970.16</v>
          </cell>
        </row>
        <row r="1078">
          <cell r="B1078" t="str">
            <v>UTILIDAD</v>
          </cell>
          <cell r="E1078">
            <v>0.05</v>
          </cell>
          <cell r="G1078">
            <v>606.35</v>
          </cell>
        </row>
        <row r="1079">
          <cell r="F1079" t="str">
            <v>TOTAL COSTO INDIRECTO:</v>
          </cell>
          <cell r="G1079">
            <v>3032</v>
          </cell>
        </row>
        <row r="1082">
          <cell r="B1082" t="str">
            <v>PROPONENTE</v>
          </cell>
          <cell r="F1082" t="str">
            <v>ANALISIS DE PRECIO UNITARIO:</v>
          </cell>
          <cell r="G1082">
            <v>15159</v>
          </cell>
        </row>
        <row r="1085">
          <cell r="B1085" t="str">
            <v>REPUBLICA DE COLOMBIA</v>
          </cell>
        </row>
        <row r="1086">
          <cell r="B1086" t="str">
            <v>GOBERNACION DEL PUTUMAYO</v>
          </cell>
        </row>
        <row r="1087">
          <cell r="B1087" t="str">
            <v>SECRETARIA DE INFRAESTRUCTURA DEPARTAMENTAL</v>
          </cell>
        </row>
        <row r="1089">
          <cell r="B1089" t="str">
            <v>OBJETO:</v>
          </cell>
          <cell r="C1089" t="str">
            <v>CONSTRUCCION DE LA PLAZA DE MERCADO DE GANADO EN EL MUNICIPIO DE SIBUNDOY, DEPARTAMENTO DEL PUTUMAYO</v>
          </cell>
        </row>
        <row r="1090">
          <cell r="F1090" t="str">
            <v>FECHA:</v>
          </cell>
          <cell r="G1090" t="str">
            <v>NOVIEMBRE 20 / 2003</v>
          </cell>
        </row>
        <row r="1091">
          <cell r="A1091" t="str">
            <v>7,7</v>
          </cell>
          <cell r="B1091" t="str">
            <v>ITE M:</v>
          </cell>
          <cell r="C1091" t="str">
            <v>PUNTO HIDRAULICO 1/2"</v>
          </cell>
          <cell r="F1091" t="str">
            <v>UNIDAD:</v>
          </cell>
          <cell r="G1091" t="str">
            <v>UND</v>
          </cell>
          <cell r="H1091">
            <v>17943</v>
          </cell>
        </row>
        <row r="1092">
          <cell r="H1092">
            <v>10</v>
          </cell>
        </row>
        <row r="1093">
          <cell r="B1093" t="str">
            <v>MATERIALES</v>
          </cell>
        </row>
        <row r="1094">
          <cell r="B1094" t="str">
            <v>DESCRIPCION</v>
          </cell>
          <cell r="D1094" t="str">
            <v>UND</v>
          </cell>
          <cell r="E1094" t="str">
            <v>CANTIDAD</v>
          </cell>
          <cell r="F1094" t="str">
            <v>VR UNITARIO</v>
          </cell>
          <cell r="G1094" t="str">
            <v>VR UNITARIO</v>
          </cell>
        </row>
        <row r="1095">
          <cell r="B1095" t="str">
            <v>Tubo PVC presión 1/2"</v>
          </cell>
          <cell r="D1095" t="str">
            <v>ML</v>
          </cell>
          <cell r="E1095">
            <v>2.7</v>
          </cell>
          <cell r="F1095">
            <v>1807.8999999999999</v>
          </cell>
          <cell r="G1095">
            <v>4881.33</v>
          </cell>
        </row>
        <row r="1096">
          <cell r="B1096" t="str">
            <v>Codo 45º PVC presión 1/2"</v>
          </cell>
          <cell r="D1096" t="str">
            <v>Un</v>
          </cell>
          <cell r="E1096">
            <v>0.74</v>
          </cell>
          <cell r="F1096">
            <v>232.29999999999998</v>
          </cell>
          <cell r="G1096">
            <v>171.90199999999999</v>
          </cell>
        </row>
        <row r="1097">
          <cell r="B1097" t="str">
            <v>Union PVC presión 1/2"</v>
          </cell>
          <cell r="D1097" t="str">
            <v>Un</v>
          </cell>
          <cell r="E1097">
            <v>0.74</v>
          </cell>
          <cell r="F1097">
            <v>232.29999999999998</v>
          </cell>
          <cell r="G1097">
            <v>171.90199999999999</v>
          </cell>
        </row>
        <row r="1098">
          <cell r="B1098" t="str">
            <v>Soldadura PVC 1/4 Gn</v>
          </cell>
          <cell r="D1098" t="str">
            <v>Un</v>
          </cell>
          <cell r="E1098">
            <v>0.02</v>
          </cell>
          <cell r="F1098">
            <v>5353</v>
          </cell>
          <cell r="G1098">
            <v>107.06</v>
          </cell>
        </row>
        <row r="1099">
          <cell r="D1099">
            <v>107.05999755859375</v>
          </cell>
          <cell r="E1099" t="str">
            <v xml:space="preserve">                 TOTAL MATERIALES:</v>
          </cell>
          <cell r="G1099">
            <v>5332</v>
          </cell>
        </row>
        <row r="1101">
          <cell r="B1101" t="str">
            <v>MANO DE OBRA</v>
          </cell>
        </row>
        <row r="1102">
          <cell r="B1102" t="str">
            <v>DESCRIPCION</v>
          </cell>
          <cell r="C1102" t="str">
            <v>JORNAL</v>
          </cell>
          <cell r="D1102" t="str">
            <v>PRESTACIONES</v>
          </cell>
          <cell r="E1102" t="str">
            <v>CANTIDAD</v>
          </cell>
          <cell r="F1102" t="str">
            <v>RENDIMIENTO</v>
          </cell>
          <cell r="G1102" t="str">
            <v>VR PARCIAL</v>
          </cell>
        </row>
        <row r="1103">
          <cell r="B1103" t="str">
            <v>Ayudante</v>
          </cell>
          <cell r="C1103">
            <v>15000</v>
          </cell>
          <cell r="D1103">
            <v>0.7</v>
          </cell>
          <cell r="E1103">
            <v>1</v>
          </cell>
          <cell r="F1103">
            <v>5.73</v>
          </cell>
          <cell r="G1103">
            <v>4450.2617801047118</v>
          </cell>
        </row>
        <row r="1104">
          <cell r="B1104" t="str">
            <v xml:space="preserve">Oficial </v>
          </cell>
          <cell r="C1104">
            <v>25480.000000000004</v>
          </cell>
          <cell r="D1104">
            <v>0.7</v>
          </cell>
          <cell r="E1104">
            <v>1</v>
          </cell>
          <cell r="F1104">
            <v>5.73</v>
          </cell>
          <cell r="G1104">
            <v>7559.5113438045373</v>
          </cell>
        </row>
        <row r="1105">
          <cell r="C1105">
            <v>0</v>
          </cell>
          <cell r="E1105">
            <v>0</v>
          </cell>
          <cell r="G1105">
            <v>0</v>
          </cell>
        </row>
        <row r="1106">
          <cell r="E1106" t="str">
            <v xml:space="preserve">              TOTAL MANO DE OBRA:</v>
          </cell>
          <cell r="G1106">
            <v>12010</v>
          </cell>
          <cell r="H1106">
            <v>12000</v>
          </cell>
        </row>
        <row r="1108">
          <cell r="B1108" t="str">
            <v>HERRAMIENTA Y EQUIPO</v>
          </cell>
        </row>
        <row r="1109">
          <cell r="B1109" t="str">
            <v>DESCRIPCION</v>
          </cell>
          <cell r="D1109" t="str">
            <v>TIPO</v>
          </cell>
          <cell r="E1109" t="str">
            <v>TARIFA</v>
          </cell>
          <cell r="F1109" t="str">
            <v>RENDIMIENTO</v>
          </cell>
          <cell r="G1109" t="str">
            <v>VR PARCIAL</v>
          </cell>
        </row>
        <row r="1110">
          <cell r="B1110" t="str">
            <v>Herramienta menor</v>
          </cell>
          <cell r="E1110">
            <v>12010</v>
          </cell>
          <cell r="F1110">
            <v>0.05</v>
          </cell>
          <cell r="G1110">
            <v>600.5</v>
          </cell>
        </row>
        <row r="1111">
          <cell r="D1111">
            <v>600.5</v>
          </cell>
          <cell r="E1111">
            <v>0</v>
          </cell>
          <cell r="G1111">
            <v>0</v>
          </cell>
        </row>
        <row r="1112">
          <cell r="D1112">
            <v>0</v>
          </cell>
          <cell r="E1112">
            <v>0</v>
          </cell>
          <cell r="F1112">
            <v>0</v>
          </cell>
          <cell r="G1112">
            <v>0</v>
          </cell>
        </row>
        <row r="1113">
          <cell r="D1113" t="str">
            <v xml:space="preserve">                      TOTAL HERRAMIENTA Y EQUIPO:</v>
          </cell>
          <cell r="G1113">
            <v>601</v>
          </cell>
        </row>
        <row r="1115">
          <cell r="B1115" t="str">
            <v>TRANSPORTE</v>
          </cell>
        </row>
        <row r="1116">
          <cell r="B1116" t="str">
            <v>MATERIAL</v>
          </cell>
          <cell r="D1116" t="str">
            <v>CANTIDAD</v>
          </cell>
          <cell r="E1116" t="str">
            <v>DISTANCIA</v>
          </cell>
          <cell r="F1116" t="str">
            <v>M3/KM</v>
          </cell>
          <cell r="G1116" t="str">
            <v>VR UNITARIO</v>
          </cell>
        </row>
        <row r="1119">
          <cell r="E1119" t="str">
            <v xml:space="preserve">                  TOTAL TRANSPORTE:</v>
          </cell>
          <cell r="G1119">
            <v>0</v>
          </cell>
        </row>
        <row r="1121">
          <cell r="E1121" t="str">
            <v>TOTAL COSTO DIRECTO:</v>
          </cell>
          <cell r="G1121">
            <v>17943</v>
          </cell>
        </row>
        <row r="1123">
          <cell r="B1123" t="str">
            <v>COSTOS INDIRECTOS</v>
          </cell>
        </row>
        <row r="1124">
          <cell r="B1124" t="str">
            <v>DESCRIPCION</v>
          </cell>
          <cell r="D1124" t="str">
            <v>PORCENTAJE</v>
          </cell>
          <cell r="F1124" t="str">
            <v>VR PARCIAL</v>
          </cell>
        </row>
        <row r="1125">
          <cell r="B1125" t="str">
            <v>ADMINISTRACION</v>
          </cell>
          <cell r="E1125">
            <v>0.12</v>
          </cell>
          <cell r="G1125">
            <v>2153.16</v>
          </cell>
        </row>
        <row r="1126">
          <cell r="B1126" t="str">
            <v>IMPREVISTOS</v>
          </cell>
          <cell r="E1126">
            <v>0.08</v>
          </cell>
          <cell r="G1126">
            <v>1435.44</v>
          </cell>
        </row>
        <row r="1127">
          <cell r="B1127" t="str">
            <v>UTILIDAD</v>
          </cell>
          <cell r="E1127">
            <v>0.05</v>
          </cell>
          <cell r="G1127">
            <v>897.15000000000009</v>
          </cell>
        </row>
        <row r="1128">
          <cell r="F1128" t="str">
            <v>TOTAL COSTO INDIRECTO:</v>
          </cell>
          <cell r="G1128">
            <v>4486</v>
          </cell>
        </row>
        <row r="1131">
          <cell r="B1131" t="str">
            <v>PROPONENTE</v>
          </cell>
          <cell r="F1131" t="str">
            <v>ANALISIS DE PRECIO UNITARIO:</v>
          </cell>
          <cell r="G1131">
            <v>22429</v>
          </cell>
        </row>
        <row r="1134">
          <cell r="B1134" t="str">
            <v>REPUBLICA DE COLOMBIA</v>
          </cell>
        </row>
        <row r="1135">
          <cell r="B1135" t="str">
            <v>GOBERNACION DEL PUTUMAYO</v>
          </cell>
        </row>
        <row r="1136">
          <cell r="B1136" t="str">
            <v>SECRETARIA DE INFRAESTRUCTURA DEPARTAMENTAL</v>
          </cell>
        </row>
        <row r="1138">
          <cell r="B1138" t="str">
            <v>OBJETO:</v>
          </cell>
          <cell r="C1138" t="str">
            <v>CONSTRUCCION DE LA PLAZA DE MERCADO DE GANADO EN EL MUNICIPIO DE SIBUNDOY, DEPARTAMENTO DEL PUTUMAYO</v>
          </cell>
        </row>
        <row r="1139">
          <cell r="F1139" t="str">
            <v>FECHA:</v>
          </cell>
          <cell r="G1139" t="str">
            <v>NOVIEMBRE 20 / 2003</v>
          </cell>
        </row>
        <row r="1140">
          <cell r="A1140" t="str">
            <v>8,1</v>
          </cell>
          <cell r="B1140" t="str">
            <v>ITE M:</v>
          </cell>
          <cell r="C1140" t="str">
            <v>CABLE No 12</v>
          </cell>
          <cell r="F1140" t="str">
            <v>UNIDAD:</v>
          </cell>
          <cell r="G1140" t="str">
            <v>ML</v>
          </cell>
          <cell r="H1140">
            <v>1333</v>
          </cell>
        </row>
        <row r="1141">
          <cell r="H1141">
            <v>40.5</v>
          </cell>
        </row>
        <row r="1142">
          <cell r="B1142" t="str">
            <v>MATERIALES</v>
          </cell>
        </row>
        <row r="1143">
          <cell r="B1143" t="str">
            <v>DESCRIPCION</v>
          </cell>
          <cell r="D1143" t="str">
            <v>UND</v>
          </cell>
          <cell r="E1143" t="str">
            <v>CANTIDAD</v>
          </cell>
          <cell r="F1143" t="str">
            <v>VR UNITARIO</v>
          </cell>
          <cell r="G1143" t="str">
            <v>VR UNITARIO</v>
          </cell>
        </row>
        <row r="1144">
          <cell r="B1144" t="str">
            <v>Cable No 12</v>
          </cell>
          <cell r="D1144" t="str">
            <v>Ml</v>
          </cell>
          <cell r="E1144">
            <v>2</v>
          </cell>
          <cell r="F1144">
            <v>404</v>
          </cell>
          <cell r="G1144">
            <v>808</v>
          </cell>
        </row>
        <row r="1145">
          <cell r="D1145">
            <v>808</v>
          </cell>
          <cell r="F1145">
            <v>0</v>
          </cell>
          <cell r="G1145">
            <v>0</v>
          </cell>
        </row>
        <row r="1146">
          <cell r="D1146">
            <v>0</v>
          </cell>
          <cell r="F1146">
            <v>0</v>
          </cell>
          <cell r="G1146">
            <v>0</v>
          </cell>
        </row>
        <row r="1147">
          <cell r="D1147">
            <v>0</v>
          </cell>
          <cell r="E1147" t="str">
            <v xml:space="preserve">                 TOTAL MATERIALES:</v>
          </cell>
          <cell r="G1147">
            <v>808</v>
          </cell>
        </row>
        <row r="1149">
          <cell r="B1149" t="str">
            <v>MANO DE OBRA</v>
          </cell>
        </row>
        <row r="1150">
          <cell r="B1150" t="str">
            <v>DESCRIPCION</v>
          </cell>
          <cell r="C1150" t="str">
            <v>JORNAL</v>
          </cell>
          <cell r="D1150" t="str">
            <v>PRESTACIONES</v>
          </cell>
          <cell r="E1150" t="str">
            <v>CANTIDAD</v>
          </cell>
          <cell r="F1150" t="str">
            <v>RENDIMIENTO</v>
          </cell>
          <cell r="G1150" t="str">
            <v>VR PARCIAL</v>
          </cell>
        </row>
        <row r="1151">
          <cell r="B1151" t="str">
            <v>Ayudante</v>
          </cell>
          <cell r="C1151">
            <v>15000</v>
          </cell>
          <cell r="D1151">
            <v>0.7</v>
          </cell>
          <cell r="E1151">
            <v>1</v>
          </cell>
          <cell r="F1151">
            <v>137.63</v>
          </cell>
          <cell r="G1151">
            <v>185.27937222989175</v>
          </cell>
        </row>
        <row r="1152">
          <cell r="B1152" t="str">
            <v>Técnico electricista</v>
          </cell>
          <cell r="C1152">
            <v>25480.000000000004</v>
          </cell>
          <cell r="D1152">
            <v>0.7</v>
          </cell>
          <cell r="E1152">
            <v>1</v>
          </cell>
          <cell r="F1152">
            <v>137.63</v>
          </cell>
          <cell r="G1152">
            <v>314.72789362784278</v>
          </cell>
        </row>
        <row r="1153">
          <cell r="C1153">
            <v>0</v>
          </cell>
          <cell r="E1153">
            <v>0</v>
          </cell>
          <cell r="G1153">
            <v>0</v>
          </cell>
        </row>
        <row r="1154">
          <cell r="E1154" t="str">
            <v xml:space="preserve">              TOTAL MANO DE OBRA:</v>
          </cell>
          <cell r="G1154">
            <v>500</v>
          </cell>
          <cell r="H1154">
            <v>500</v>
          </cell>
        </row>
        <row r="1156">
          <cell r="B1156" t="str">
            <v>HERRAMIENTA Y EQUIPO</v>
          </cell>
        </row>
        <row r="1157">
          <cell r="B1157" t="str">
            <v>DESCRIPCION</v>
          </cell>
          <cell r="D1157" t="str">
            <v>TIPO</v>
          </cell>
          <cell r="E1157" t="str">
            <v>TARIFA</v>
          </cell>
          <cell r="F1157" t="str">
            <v>RENDIMIENTO</v>
          </cell>
          <cell r="G1157" t="str">
            <v>VR PARCIAL</v>
          </cell>
        </row>
        <row r="1158">
          <cell r="B1158" t="str">
            <v>Herramienta menor</v>
          </cell>
          <cell r="E1158">
            <v>500</v>
          </cell>
          <cell r="F1158">
            <v>0.05</v>
          </cell>
          <cell r="G1158">
            <v>25</v>
          </cell>
        </row>
        <row r="1159">
          <cell r="D1159">
            <v>25</v>
          </cell>
          <cell r="E1159">
            <v>0</v>
          </cell>
          <cell r="G1159">
            <v>0</v>
          </cell>
        </row>
        <row r="1160">
          <cell r="D1160">
            <v>0</v>
          </cell>
          <cell r="E1160">
            <v>0</v>
          </cell>
          <cell r="F1160">
            <v>0</v>
          </cell>
          <cell r="G1160">
            <v>0</v>
          </cell>
        </row>
        <row r="1161">
          <cell r="D1161" t="str">
            <v xml:space="preserve">                      TOTAL HERRAMIENTA Y EQUIPO:</v>
          </cell>
          <cell r="G1161">
            <v>25</v>
          </cell>
        </row>
        <row r="1163">
          <cell r="B1163" t="str">
            <v>TRANSPORTE</v>
          </cell>
        </row>
        <row r="1164">
          <cell r="B1164" t="str">
            <v>MATERIAL</v>
          </cell>
          <cell r="D1164" t="str">
            <v>CANTIDAD</v>
          </cell>
          <cell r="E1164" t="str">
            <v>DISTANCIA</v>
          </cell>
          <cell r="F1164" t="str">
            <v>M3/KM</v>
          </cell>
          <cell r="G1164" t="str">
            <v>VR UNITARIO</v>
          </cell>
        </row>
        <row r="1167">
          <cell r="E1167" t="str">
            <v xml:space="preserve">                  TOTAL TRANSPORTE:</v>
          </cell>
          <cell r="G1167">
            <v>0</v>
          </cell>
        </row>
        <row r="1169">
          <cell r="E1169" t="str">
            <v>TOTAL COSTO DIRECTO:</v>
          </cell>
          <cell r="G1169">
            <v>1333</v>
          </cell>
        </row>
        <row r="1171">
          <cell r="B1171" t="str">
            <v>COSTOS INDIRECTOS</v>
          </cell>
        </row>
        <row r="1172">
          <cell r="B1172" t="str">
            <v>DESCRIPCION</v>
          </cell>
          <cell r="D1172" t="str">
            <v>PORCENTAJE</v>
          </cell>
          <cell r="F1172" t="str">
            <v>VR PARCIAL</v>
          </cell>
        </row>
        <row r="1173">
          <cell r="B1173" t="str">
            <v>ADMINISTRACION</v>
          </cell>
          <cell r="E1173">
            <v>0.12</v>
          </cell>
          <cell r="G1173">
            <v>159.96</v>
          </cell>
        </row>
        <row r="1174">
          <cell r="B1174" t="str">
            <v>IMPREVISTOS</v>
          </cell>
          <cell r="E1174">
            <v>0.08</v>
          </cell>
          <cell r="G1174">
            <v>106.64</v>
          </cell>
        </row>
        <row r="1175">
          <cell r="B1175" t="str">
            <v>UTILIDAD</v>
          </cell>
          <cell r="E1175">
            <v>0.05</v>
          </cell>
          <cell r="G1175">
            <v>66.650000000000006</v>
          </cell>
        </row>
        <row r="1176">
          <cell r="F1176" t="str">
            <v>TOTAL COSTO INDIRECTO:</v>
          </cell>
          <cell r="G1176">
            <v>333</v>
          </cell>
        </row>
        <row r="1179">
          <cell r="B1179" t="str">
            <v>PROPONENTE</v>
          </cell>
          <cell r="F1179" t="str">
            <v>ANALISIS DE PRECIO UNITARIO:</v>
          </cell>
          <cell r="G1179">
            <v>1666</v>
          </cell>
        </row>
        <row r="1182">
          <cell r="B1182" t="str">
            <v>REPUBLICA DE COLOMBIA</v>
          </cell>
        </row>
        <row r="1183">
          <cell r="B1183" t="str">
            <v>GOBERNACION DEL PUTUMAYO</v>
          </cell>
        </row>
        <row r="1184">
          <cell r="B1184" t="str">
            <v>SECRETARIA DE INFRAESTRUCTURA DEPARTAMENTAL</v>
          </cell>
        </row>
        <row r="1186">
          <cell r="B1186" t="str">
            <v>OBJETO:</v>
          </cell>
          <cell r="C1186" t="str">
            <v>CONSTRUCCION DE LA PLAZA DE MERCADO DE GANADO EN EL MUNICIPIO DE SIBUNDOY, DEPARTAMENTO DEL PUTUMAYO</v>
          </cell>
        </row>
        <row r="1187">
          <cell r="F1187" t="str">
            <v>FECHA:</v>
          </cell>
          <cell r="G1187" t="str">
            <v>NOVIEMBRE 20 / 2003</v>
          </cell>
        </row>
        <row r="1188">
          <cell r="A1188" t="str">
            <v>8,2</v>
          </cell>
          <cell r="B1188" t="str">
            <v>ITE M:</v>
          </cell>
          <cell r="C1188" t="str">
            <v>CABLE No 10</v>
          </cell>
          <cell r="F1188" t="str">
            <v>UNIDAD:</v>
          </cell>
          <cell r="G1188" t="str">
            <v>ML</v>
          </cell>
          <cell r="H1188">
            <v>1636</v>
          </cell>
        </row>
        <row r="1189">
          <cell r="H1189">
            <v>20</v>
          </cell>
        </row>
        <row r="1190">
          <cell r="B1190" t="str">
            <v>MATERIALES</v>
          </cell>
        </row>
        <row r="1191">
          <cell r="B1191" t="str">
            <v>DESCRIPCION</v>
          </cell>
          <cell r="D1191" t="str">
            <v>UND</v>
          </cell>
          <cell r="E1191" t="str">
            <v>CANTIDAD</v>
          </cell>
          <cell r="F1191" t="str">
            <v>VR UNITARIO</v>
          </cell>
          <cell r="G1191" t="str">
            <v>VR UNITARIO</v>
          </cell>
        </row>
        <row r="1192">
          <cell r="B1192" t="str">
            <v>Cable No 10</v>
          </cell>
          <cell r="D1192" t="str">
            <v>Ml</v>
          </cell>
          <cell r="E1192">
            <v>2</v>
          </cell>
          <cell r="F1192">
            <v>555.5</v>
          </cell>
          <cell r="G1192">
            <v>1111</v>
          </cell>
        </row>
        <row r="1193">
          <cell r="D1193">
            <v>1111</v>
          </cell>
          <cell r="F1193">
            <v>0</v>
          </cell>
          <cell r="G1193">
            <v>0</v>
          </cell>
        </row>
        <row r="1194">
          <cell r="D1194">
            <v>0</v>
          </cell>
          <cell r="F1194">
            <v>0</v>
          </cell>
          <cell r="G1194">
            <v>0</v>
          </cell>
        </row>
        <row r="1195">
          <cell r="D1195">
            <v>0</v>
          </cell>
          <cell r="E1195" t="str">
            <v xml:space="preserve">                 TOTAL MATERIALES:</v>
          </cell>
          <cell r="G1195">
            <v>1111</v>
          </cell>
        </row>
        <row r="1197">
          <cell r="B1197" t="str">
            <v>MANO DE OBRA</v>
          </cell>
        </row>
        <row r="1198">
          <cell r="B1198" t="str">
            <v>DESCRIPCION</v>
          </cell>
          <cell r="C1198" t="str">
            <v>JORNAL</v>
          </cell>
          <cell r="D1198" t="str">
            <v>PRESTACIONES</v>
          </cell>
          <cell r="E1198" t="str">
            <v>CANTIDAD</v>
          </cell>
          <cell r="F1198" t="str">
            <v>RENDIMIENTO</v>
          </cell>
          <cell r="G1198" t="str">
            <v>VR PARCIAL</v>
          </cell>
        </row>
        <row r="1199">
          <cell r="B1199" t="str">
            <v>Ayudante</v>
          </cell>
          <cell r="C1199">
            <v>15000</v>
          </cell>
          <cell r="D1199">
            <v>0.7</v>
          </cell>
          <cell r="E1199">
            <v>1</v>
          </cell>
          <cell r="F1199">
            <v>137.63</v>
          </cell>
          <cell r="G1199">
            <v>185.27937222989175</v>
          </cell>
        </row>
        <row r="1200">
          <cell r="B1200" t="str">
            <v>Técnico electricista</v>
          </cell>
          <cell r="C1200">
            <v>25480.000000000004</v>
          </cell>
          <cell r="D1200">
            <v>0.7</v>
          </cell>
          <cell r="E1200">
            <v>1</v>
          </cell>
          <cell r="F1200">
            <v>137.63</v>
          </cell>
          <cell r="G1200">
            <v>314.72789362784278</v>
          </cell>
        </row>
        <row r="1201">
          <cell r="C1201">
            <v>0</v>
          </cell>
          <cell r="E1201">
            <v>0</v>
          </cell>
          <cell r="G1201">
            <v>0</v>
          </cell>
        </row>
        <row r="1202">
          <cell r="E1202" t="str">
            <v xml:space="preserve">              TOTAL MANO DE OBRA:</v>
          </cell>
          <cell r="G1202">
            <v>500</v>
          </cell>
          <cell r="H1202">
            <v>500</v>
          </cell>
        </row>
        <row r="1204">
          <cell r="B1204" t="str">
            <v>HERRAMIENTA Y EQUIPO</v>
          </cell>
        </row>
        <row r="1205">
          <cell r="B1205" t="str">
            <v>DESCRIPCION</v>
          </cell>
          <cell r="D1205" t="str">
            <v>TIPO</v>
          </cell>
          <cell r="E1205" t="str">
            <v>TARIFA</v>
          </cell>
          <cell r="F1205" t="str">
            <v>RENDIMIENTO</v>
          </cell>
          <cell r="G1205" t="str">
            <v>VR PARCIAL</v>
          </cell>
        </row>
        <row r="1206">
          <cell r="B1206" t="str">
            <v>Herramienta menor</v>
          </cell>
          <cell r="E1206">
            <v>500</v>
          </cell>
          <cell r="F1206">
            <v>0.05</v>
          </cell>
          <cell r="G1206">
            <v>25</v>
          </cell>
        </row>
        <row r="1207">
          <cell r="D1207">
            <v>25</v>
          </cell>
          <cell r="E1207">
            <v>0</v>
          </cell>
          <cell r="G1207">
            <v>0</v>
          </cell>
        </row>
        <row r="1208">
          <cell r="D1208">
            <v>0</v>
          </cell>
          <cell r="E1208">
            <v>0</v>
          </cell>
          <cell r="F1208">
            <v>0</v>
          </cell>
          <cell r="G1208">
            <v>0</v>
          </cell>
        </row>
        <row r="1209">
          <cell r="D1209" t="str">
            <v xml:space="preserve">                      TOTAL HERRAMIENTA Y EQUIPO:</v>
          </cell>
          <cell r="G1209">
            <v>25</v>
          </cell>
        </row>
        <row r="1211">
          <cell r="B1211" t="str">
            <v>TRANSPORTE</v>
          </cell>
        </row>
        <row r="1212">
          <cell r="B1212" t="str">
            <v>MATERIAL</v>
          </cell>
          <cell r="D1212" t="str">
            <v>CANTIDAD</v>
          </cell>
          <cell r="E1212" t="str">
            <v>DISTANCIA</v>
          </cell>
          <cell r="F1212" t="str">
            <v>M3/KM</v>
          </cell>
          <cell r="G1212" t="str">
            <v>VR UNITARIO</v>
          </cell>
        </row>
        <row r="1215">
          <cell r="E1215" t="str">
            <v xml:space="preserve">                  TOTAL TRANSPORTE:</v>
          </cell>
          <cell r="G1215">
            <v>0</v>
          </cell>
        </row>
        <row r="1217">
          <cell r="E1217" t="str">
            <v>TOTAL COSTO DIRECTO:</v>
          </cell>
          <cell r="G1217">
            <v>1636</v>
          </cell>
        </row>
        <row r="1219">
          <cell r="B1219" t="str">
            <v>COSTOS INDIRECTOS</v>
          </cell>
        </row>
        <row r="1220">
          <cell r="B1220" t="str">
            <v>DESCRIPCION</v>
          </cell>
          <cell r="D1220" t="str">
            <v>PORCENTAJE</v>
          </cell>
          <cell r="F1220" t="str">
            <v>VR PARCIAL</v>
          </cell>
        </row>
        <row r="1221">
          <cell r="B1221" t="str">
            <v>ADMINISTRACION</v>
          </cell>
          <cell r="E1221">
            <v>0.12</v>
          </cell>
          <cell r="G1221">
            <v>196.32</v>
          </cell>
        </row>
        <row r="1222">
          <cell r="B1222" t="str">
            <v>IMPREVISTOS</v>
          </cell>
          <cell r="E1222">
            <v>0.08</v>
          </cell>
          <cell r="G1222">
            <v>130.88</v>
          </cell>
        </row>
        <row r="1223">
          <cell r="B1223" t="str">
            <v>UTILIDAD</v>
          </cell>
          <cell r="E1223">
            <v>0.05</v>
          </cell>
          <cell r="G1223">
            <v>81.800000000000011</v>
          </cell>
        </row>
        <row r="1224">
          <cell r="F1224" t="str">
            <v>TOTAL COSTO INDIRECTO:</v>
          </cell>
          <cell r="G1224">
            <v>409</v>
          </cell>
        </row>
        <row r="1227">
          <cell r="B1227" t="str">
            <v>PROPONENTE</v>
          </cell>
          <cell r="F1227" t="str">
            <v>ANALISIS DE PRECIO UNITARIO:</v>
          </cell>
          <cell r="G1227">
            <v>2045</v>
          </cell>
        </row>
        <row r="1230">
          <cell r="B1230" t="str">
            <v>REPUBLICA DE COLOMBIA</v>
          </cell>
        </row>
        <row r="1231">
          <cell r="B1231" t="str">
            <v>GOBERNACION DEL PUTUMAYO</v>
          </cell>
        </row>
        <row r="1232">
          <cell r="B1232" t="str">
            <v>SECRETARIA DE INFRAESTRUCTURA DEPARTAMENTAL</v>
          </cell>
        </row>
        <row r="1234">
          <cell r="B1234" t="str">
            <v>OBJETO:</v>
          </cell>
          <cell r="C1234" t="str">
            <v>CONSTRUCCION DE LA PLAZA DE MERCADO DE GANADO EN EL MUNICIPIO DE SIBUNDOY, DEPARTAMENTO DEL PUTUMAYO</v>
          </cell>
        </row>
        <row r="1235">
          <cell r="F1235" t="str">
            <v>FECHA:</v>
          </cell>
          <cell r="G1235" t="str">
            <v>NOVIEMBRE 20 / 2003</v>
          </cell>
        </row>
        <row r="1236">
          <cell r="A1236" t="str">
            <v>8,3</v>
          </cell>
          <cell r="B1236" t="str">
            <v>ITE M:</v>
          </cell>
          <cell r="C1236" t="str">
            <v>TABLERO DE 3 CIRCUITOS</v>
          </cell>
          <cell r="F1236" t="str">
            <v>UNIDAD:</v>
          </cell>
          <cell r="G1236" t="str">
            <v>UND</v>
          </cell>
          <cell r="H1236">
            <v>71868</v>
          </cell>
        </row>
        <row r="1237">
          <cell r="H1237">
            <v>1</v>
          </cell>
        </row>
        <row r="1238">
          <cell r="B1238" t="str">
            <v>MATERIALES</v>
          </cell>
        </row>
        <row r="1239">
          <cell r="B1239" t="str">
            <v>DESCRIPCION</v>
          </cell>
          <cell r="D1239" t="str">
            <v>UND</v>
          </cell>
          <cell r="E1239" t="str">
            <v>CANTIDAD</v>
          </cell>
          <cell r="F1239" t="str">
            <v>VR UNITARIO</v>
          </cell>
          <cell r="G1239" t="str">
            <v>VR UNITARIO</v>
          </cell>
        </row>
        <row r="1240">
          <cell r="B1240" t="str">
            <v>Cortacicuito atornillado 1 polo</v>
          </cell>
          <cell r="D1240" t="str">
            <v>Un</v>
          </cell>
          <cell r="E1240">
            <v>1</v>
          </cell>
          <cell r="F1240">
            <v>7575</v>
          </cell>
          <cell r="G1240">
            <v>7575</v>
          </cell>
        </row>
        <row r="1241">
          <cell r="B1241" t="str">
            <v>Caja taco 3 puestos</v>
          </cell>
          <cell r="D1241" t="str">
            <v>Un</v>
          </cell>
          <cell r="E1241">
            <v>3</v>
          </cell>
          <cell r="F1241">
            <v>15655</v>
          </cell>
          <cell r="G1241">
            <v>46965</v>
          </cell>
        </row>
        <row r="1242">
          <cell r="D1242">
            <v>46965</v>
          </cell>
          <cell r="F1242">
            <v>0</v>
          </cell>
          <cell r="G1242">
            <v>0</v>
          </cell>
        </row>
        <row r="1243">
          <cell r="D1243">
            <v>0</v>
          </cell>
          <cell r="E1243" t="str">
            <v xml:space="preserve">                 TOTAL MATERIALES:</v>
          </cell>
          <cell r="G1243">
            <v>54540</v>
          </cell>
        </row>
        <row r="1245">
          <cell r="B1245" t="str">
            <v>MANO DE OBRA</v>
          </cell>
        </row>
        <row r="1246">
          <cell r="B1246" t="str">
            <v>DESCRIPCION</v>
          </cell>
          <cell r="C1246" t="str">
            <v>JORNAL</v>
          </cell>
          <cell r="D1246" t="str">
            <v>PRESTACIONES</v>
          </cell>
          <cell r="E1246" t="str">
            <v>CANTIDAD</v>
          </cell>
          <cell r="F1246" t="str">
            <v>RENDIMIENTO</v>
          </cell>
          <cell r="G1246" t="str">
            <v>VR PARCIAL</v>
          </cell>
        </row>
        <row r="1247">
          <cell r="B1247" t="str">
            <v>Ayudante</v>
          </cell>
          <cell r="C1247">
            <v>15000</v>
          </cell>
          <cell r="D1247">
            <v>0.7</v>
          </cell>
          <cell r="E1247">
            <v>1</v>
          </cell>
          <cell r="F1247">
            <v>4.17</v>
          </cell>
          <cell r="G1247">
            <v>6115.1079136690651</v>
          </cell>
        </row>
        <row r="1248">
          <cell r="B1248" t="str">
            <v>Técnico electricista</v>
          </cell>
          <cell r="C1248">
            <v>25480.000000000004</v>
          </cell>
          <cell r="D1248">
            <v>0.7</v>
          </cell>
          <cell r="E1248">
            <v>1</v>
          </cell>
          <cell r="F1248">
            <v>4.17</v>
          </cell>
          <cell r="G1248">
            <v>10387.529976019185</v>
          </cell>
        </row>
        <row r="1249">
          <cell r="C1249">
            <v>0</v>
          </cell>
          <cell r="E1249">
            <v>0</v>
          </cell>
          <cell r="G1249">
            <v>0</v>
          </cell>
        </row>
        <row r="1250">
          <cell r="E1250" t="str">
            <v xml:space="preserve">              TOTAL MANO DE OBRA:</v>
          </cell>
          <cell r="G1250">
            <v>16503</v>
          </cell>
          <cell r="H1250">
            <v>16500</v>
          </cell>
        </row>
        <row r="1252">
          <cell r="B1252" t="str">
            <v>HERRAMIENTA Y EQUIPO</v>
          </cell>
        </row>
        <row r="1253">
          <cell r="B1253" t="str">
            <v>DESCRIPCION</v>
          </cell>
          <cell r="D1253" t="str">
            <v>TIPO</v>
          </cell>
          <cell r="E1253" t="str">
            <v>TARIFA</v>
          </cell>
          <cell r="F1253" t="str">
            <v>RENDIMIENTO</v>
          </cell>
          <cell r="G1253" t="str">
            <v>VR PARCIAL</v>
          </cell>
        </row>
        <row r="1254">
          <cell r="B1254" t="str">
            <v>Herramienta menor</v>
          </cell>
          <cell r="E1254">
            <v>16503</v>
          </cell>
          <cell r="F1254">
            <v>0.05</v>
          </cell>
          <cell r="G1254">
            <v>825.15000000000009</v>
          </cell>
        </row>
        <row r="1255">
          <cell r="D1255">
            <v>825.14990234375</v>
          </cell>
          <cell r="E1255">
            <v>0</v>
          </cell>
          <cell r="G1255">
            <v>0</v>
          </cell>
        </row>
        <row r="1256">
          <cell r="D1256">
            <v>0</v>
          </cell>
          <cell r="E1256">
            <v>0</v>
          </cell>
          <cell r="F1256">
            <v>0</v>
          </cell>
          <cell r="G1256">
            <v>0</v>
          </cell>
        </row>
        <row r="1257">
          <cell r="D1257" t="str">
            <v xml:space="preserve">                      TOTAL HERRAMIENTA Y EQUIPO:</v>
          </cell>
          <cell r="G1257">
            <v>825</v>
          </cell>
        </row>
        <row r="1259">
          <cell r="B1259" t="str">
            <v>TRANSPORTE</v>
          </cell>
        </row>
        <row r="1260">
          <cell r="B1260" t="str">
            <v>MATERIAL</v>
          </cell>
          <cell r="D1260" t="str">
            <v>CANTIDAD</v>
          </cell>
          <cell r="E1260" t="str">
            <v>DISTANCIA</v>
          </cell>
          <cell r="F1260" t="str">
            <v>M3/KM</v>
          </cell>
          <cell r="G1260" t="str">
            <v>VR UNITARIO</v>
          </cell>
        </row>
        <row r="1263">
          <cell r="E1263" t="str">
            <v xml:space="preserve">                  TOTAL TRANSPORTE:</v>
          </cell>
          <cell r="G1263">
            <v>0</v>
          </cell>
        </row>
        <row r="1265">
          <cell r="E1265" t="str">
            <v>TOTAL COSTO DIRECTO:</v>
          </cell>
          <cell r="G1265">
            <v>71868</v>
          </cell>
        </row>
        <row r="1267">
          <cell r="B1267" t="str">
            <v>COSTOS INDIRECTOS</v>
          </cell>
        </row>
        <row r="1268">
          <cell r="B1268" t="str">
            <v>DESCRIPCION</v>
          </cell>
          <cell r="D1268" t="str">
            <v>PORCENTAJE</v>
          </cell>
          <cell r="F1268" t="str">
            <v>VR PARCIAL</v>
          </cell>
        </row>
        <row r="1269">
          <cell r="B1269" t="str">
            <v>ADMINISTRACION</v>
          </cell>
          <cell r="E1269">
            <v>0.12</v>
          </cell>
          <cell r="G1269">
            <v>8624.16</v>
          </cell>
        </row>
        <row r="1270">
          <cell r="B1270" t="str">
            <v>IMPREVISTOS</v>
          </cell>
          <cell r="E1270">
            <v>0.08</v>
          </cell>
          <cell r="G1270">
            <v>5749.4400000000005</v>
          </cell>
        </row>
        <row r="1271">
          <cell r="B1271" t="str">
            <v>UTILIDAD</v>
          </cell>
          <cell r="E1271">
            <v>0.05</v>
          </cell>
          <cell r="G1271">
            <v>3593.4</v>
          </cell>
        </row>
        <row r="1272">
          <cell r="F1272" t="str">
            <v>TOTAL COSTO INDIRECTO:</v>
          </cell>
          <cell r="G1272">
            <v>17967</v>
          </cell>
        </row>
        <row r="1275">
          <cell r="B1275" t="str">
            <v>PROPONENTE</v>
          </cell>
          <cell r="F1275" t="str">
            <v>ANALISIS DE PRECIO UNITARIO:</v>
          </cell>
          <cell r="G1275">
            <v>89835</v>
          </cell>
        </row>
        <row r="1278">
          <cell r="B1278" t="str">
            <v>REPUBLICA DE COLOMBIA</v>
          </cell>
        </row>
        <row r="1279">
          <cell r="B1279" t="str">
            <v>GOBERNACION DEL PUTUMAYO</v>
          </cell>
        </row>
        <row r="1280">
          <cell r="B1280" t="str">
            <v>SECRETARIA DE INFRAESTRUCTURA DEPARTAMENTAL</v>
          </cell>
        </row>
        <row r="1282">
          <cell r="B1282" t="str">
            <v>OBJETO:</v>
          </cell>
          <cell r="C1282" t="str">
            <v>CONSTRUCCION DE LA PLAZA DE MERCADO DE GANADO EN EL MUNICIPIO DE SIBUNDOY, DEPARTAMENTO DEL PUTUMAYO</v>
          </cell>
        </row>
        <row r="1283">
          <cell r="F1283" t="str">
            <v>FECHA:</v>
          </cell>
          <cell r="G1283" t="str">
            <v>NOVIEMBRE 20 / 2003</v>
          </cell>
        </row>
        <row r="1284">
          <cell r="A1284" t="str">
            <v>8,4</v>
          </cell>
          <cell r="B1284" t="str">
            <v>ITE M:</v>
          </cell>
          <cell r="C1284" t="str">
            <v>PUNTO ELECTRICO</v>
          </cell>
          <cell r="F1284" t="str">
            <v>UNIDAD:</v>
          </cell>
          <cell r="G1284" t="str">
            <v>UND</v>
          </cell>
          <cell r="H1284">
            <v>28861</v>
          </cell>
        </row>
        <row r="1285">
          <cell r="H1285">
            <v>10</v>
          </cell>
        </row>
        <row r="1286">
          <cell r="B1286" t="str">
            <v>MATERIALES</v>
          </cell>
        </row>
        <row r="1287">
          <cell r="B1287" t="str">
            <v>DESCRIPCION</v>
          </cell>
          <cell r="D1287" t="str">
            <v>UND</v>
          </cell>
          <cell r="E1287" t="str">
            <v>CANTIDAD</v>
          </cell>
          <cell r="F1287" t="str">
            <v>VR UNITARIO</v>
          </cell>
          <cell r="G1287" t="str">
            <v>VR UNITARIO</v>
          </cell>
        </row>
        <row r="1288">
          <cell r="B1288" t="str">
            <v>Aparato eléctico</v>
          </cell>
          <cell r="D1288" t="str">
            <v>Un</v>
          </cell>
          <cell r="E1288">
            <v>1.01</v>
          </cell>
          <cell r="F1288">
            <v>7070</v>
          </cell>
          <cell r="G1288">
            <v>7140.7</v>
          </cell>
        </row>
        <row r="1289">
          <cell r="B1289" t="str">
            <v>Caja galvanizada</v>
          </cell>
          <cell r="D1289" t="str">
            <v>Un</v>
          </cell>
          <cell r="E1289">
            <v>1.02</v>
          </cell>
          <cell r="F1289">
            <v>656.5</v>
          </cell>
          <cell r="G1289">
            <v>669.63</v>
          </cell>
        </row>
        <row r="1290">
          <cell r="B1290" t="str">
            <v>Tubo conduit 1/2"</v>
          </cell>
          <cell r="D1290" t="str">
            <v>Ml</v>
          </cell>
          <cell r="E1290">
            <v>3.06</v>
          </cell>
          <cell r="F1290">
            <v>1287.75</v>
          </cell>
          <cell r="G1290">
            <v>3940.5149999999999</v>
          </cell>
        </row>
        <row r="1291">
          <cell r="B1291" t="str">
            <v>Cable No 12</v>
          </cell>
          <cell r="D1291" t="str">
            <v>Ml</v>
          </cell>
          <cell r="E1291">
            <v>3.15</v>
          </cell>
          <cell r="F1291">
            <v>404</v>
          </cell>
          <cell r="G1291">
            <v>1272.5999999999999</v>
          </cell>
        </row>
        <row r="1292">
          <cell r="B1292" t="str">
            <v>Cable No 14</v>
          </cell>
          <cell r="D1292" t="str">
            <v>Ml</v>
          </cell>
          <cell r="E1292">
            <v>3.15</v>
          </cell>
          <cell r="F1292">
            <v>303</v>
          </cell>
          <cell r="G1292">
            <v>954.44999999999993</v>
          </cell>
        </row>
        <row r="1293">
          <cell r="B1293" t="str">
            <v>Plafón</v>
          </cell>
          <cell r="D1293" t="str">
            <v>Un</v>
          </cell>
          <cell r="E1293">
            <v>1.01</v>
          </cell>
          <cell r="F1293">
            <v>1212</v>
          </cell>
          <cell r="G1293">
            <v>1224.1200000000001</v>
          </cell>
        </row>
        <row r="1294">
          <cell r="D1294">
            <v>1224.119140625</v>
          </cell>
          <cell r="E1294" t="str">
            <v xml:space="preserve">                 TOTAL MATERIALES:</v>
          </cell>
          <cell r="G1294">
            <v>15202</v>
          </cell>
        </row>
        <row r="1296">
          <cell r="B1296" t="str">
            <v>MANO DE OBRA</v>
          </cell>
        </row>
        <row r="1297">
          <cell r="B1297" t="str">
            <v>DESCRIPCION</v>
          </cell>
          <cell r="C1297" t="str">
            <v>JORNAL</v>
          </cell>
          <cell r="D1297" t="str">
            <v>PRESTACIONES</v>
          </cell>
          <cell r="E1297" t="str">
            <v>CANTIDAD</v>
          </cell>
          <cell r="F1297" t="str">
            <v>RENDIMIENTO</v>
          </cell>
          <cell r="G1297" t="str">
            <v>VR PARCIAL</v>
          </cell>
        </row>
        <row r="1298">
          <cell r="B1298" t="str">
            <v>Ayudante</v>
          </cell>
          <cell r="C1298">
            <v>15000</v>
          </cell>
          <cell r="D1298">
            <v>0.7</v>
          </cell>
          <cell r="E1298">
            <v>1</v>
          </cell>
          <cell r="F1298">
            <v>5.29</v>
          </cell>
          <cell r="G1298">
            <v>4820.4158790170131</v>
          </cell>
        </row>
        <row r="1299">
          <cell r="B1299" t="str">
            <v>Técnico electricista</v>
          </cell>
          <cell r="C1299">
            <v>25480.000000000004</v>
          </cell>
          <cell r="D1299">
            <v>0.7</v>
          </cell>
          <cell r="E1299">
            <v>1</v>
          </cell>
          <cell r="F1299">
            <v>5.29</v>
          </cell>
          <cell r="G1299">
            <v>8188.2797731568999</v>
          </cell>
        </row>
        <row r="1300">
          <cell r="C1300">
            <v>0</v>
          </cell>
          <cell r="E1300">
            <v>0</v>
          </cell>
          <cell r="G1300">
            <v>0</v>
          </cell>
        </row>
        <row r="1301">
          <cell r="E1301" t="str">
            <v xml:space="preserve">              TOTAL MANO DE OBRA:</v>
          </cell>
          <cell r="G1301">
            <v>13009</v>
          </cell>
          <cell r="H1301">
            <v>13000</v>
          </cell>
        </row>
        <row r="1303">
          <cell r="B1303" t="str">
            <v>HERRAMIENTA Y EQUIPO</v>
          </cell>
        </row>
        <row r="1304">
          <cell r="B1304" t="str">
            <v>DESCRIPCION</v>
          </cell>
          <cell r="D1304" t="str">
            <v>TIPO</v>
          </cell>
          <cell r="E1304" t="str">
            <v>TARIFA</v>
          </cell>
          <cell r="F1304" t="str">
            <v>RENDIMIENTO</v>
          </cell>
          <cell r="G1304" t="str">
            <v>VR PARCIAL</v>
          </cell>
        </row>
        <row r="1305">
          <cell r="B1305" t="str">
            <v>Herramienta menor</v>
          </cell>
          <cell r="E1305">
            <v>13009</v>
          </cell>
          <cell r="F1305">
            <v>0.05</v>
          </cell>
          <cell r="G1305">
            <v>650.45000000000005</v>
          </cell>
        </row>
        <row r="1306">
          <cell r="D1306">
            <v>650.44970703125</v>
          </cell>
          <cell r="E1306">
            <v>0</v>
          </cell>
          <cell r="G1306">
            <v>0</v>
          </cell>
        </row>
        <row r="1307">
          <cell r="D1307">
            <v>0</v>
          </cell>
          <cell r="E1307">
            <v>0</v>
          </cell>
          <cell r="F1307">
            <v>0</v>
          </cell>
          <cell r="G1307">
            <v>0</v>
          </cell>
        </row>
        <row r="1308">
          <cell r="D1308" t="str">
            <v xml:space="preserve">                      TOTAL HERRAMIENTA Y EQUIPO:</v>
          </cell>
          <cell r="G1308">
            <v>650</v>
          </cell>
        </row>
        <row r="1310">
          <cell r="B1310" t="str">
            <v>TRANSPORTE</v>
          </cell>
        </row>
        <row r="1311">
          <cell r="B1311" t="str">
            <v>MATERIAL</v>
          </cell>
          <cell r="D1311" t="str">
            <v>CANTIDAD</v>
          </cell>
          <cell r="E1311" t="str">
            <v>DISTANCIA</v>
          </cell>
          <cell r="F1311" t="str">
            <v>M3/KM</v>
          </cell>
          <cell r="G1311" t="str">
            <v>VR UNITARIO</v>
          </cell>
        </row>
        <row r="1314">
          <cell r="E1314" t="str">
            <v xml:space="preserve">                  TOTAL TRANSPORTE:</v>
          </cell>
          <cell r="G1314">
            <v>0</v>
          </cell>
        </row>
        <row r="1316">
          <cell r="E1316" t="str">
            <v>TOTAL COSTO DIRECTO:</v>
          </cell>
          <cell r="G1316">
            <v>28861</v>
          </cell>
        </row>
        <row r="1318">
          <cell r="B1318" t="str">
            <v>COSTOS INDIRECTOS</v>
          </cell>
        </row>
        <row r="1319">
          <cell r="B1319" t="str">
            <v>DESCRIPCION</v>
          </cell>
          <cell r="D1319" t="str">
            <v>PORCENTAJE</v>
          </cell>
          <cell r="F1319" t="str">
            <v>VR PARCIAL</v>
          </cell>
        </row>
        <row r="1320">
          <cell r="B1320" t="str">
            <v>ADMINISTRACION</v>
          </cell>
          <cell r="E1320">
            <v>0.12</v>
          </cell>
          <cell r="G1320">
            <v>3463.3199999999997</v>
          </cell>
        </row>
        <row r="1321">
          <cell r="B1321" t="str">
            <v>IMPREVISTOS</v>
          </cell>
          <cell r="E1321">
            <v>0.08</v>
          </cell>
          <cell r="G1321">
            <v>2308.88</v>
          </cell>
        </row>
        <row r="1322">
          <cell r="B1322" t="str">
            <v>UTILIDAD</v>
          </cell>
          <cell r="E1322">
            <v>0.05</v>
          </cell>
          <cell r="G1322">
            <v>1443.0500000000002</v>
          </cell>
        </row>
        <row r="1323">
          <cell r="F1323" t="str">
            <v>TOTAL COSTO INDIRECTO:</v>
          </cell>
          <cell r="G1323">
            <v>7215</v>
          </cell>
        </row>
        <row r="1326">
          <cell r="B1326" t="str">
            <v>PROPONENTE</v>
          </cell>
          <cell r="F1326" t="str">
            <v>ANALISIS DE PRECIO UNITARIO:</v>
          </cell>
          <cell r="G1326">
            <v>36076</v>
          </cell>
        </row>
      </sheetData>
      <sheetData sheetId="3"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4"/>
      <sheetName val="PRESUP"/>
      <sheetName val="APU"/>
      <sheetName val="MATERIALES"/>
    </sheetNames>
    <sheetDataSet>
      <sheetData sheetId="0" refreshError="1"/>
      <sheetData sheetId="1" refreshError="1"/>
      <sheetData sheetId="2" refreshError="1">
        <row r="1">
          <cell r="B1" t="str">
            <v>REPUBLICA DE COLOMBIA</v>
          </cell>
        </row>
        <row r="2">
          <cell r="B2" t="str">
            <v>GOBERNACION DEL PUTUMAYO</v>
          </cell>
        </row>
        <row r="3">
          <cell r="B3" t="str">
            <v>SECRETARIA DE INFRAESTRUCTURA DEPARTAMENTAL</v>
          </cell>
        </row>
        <row r="5">
          <cell r="B5" t="str">
            <v>OBJETO:</v>
          </cell>
          <cell r="C5" t="str">
            <v>CONSTRUCCION DE LA PLAZA DE MERCADO DE GANADO EN EL MUNICIPIO DE SIBUNDOY, DEPARTAMENTO DEL PUTUMAYO</v>
          </cell>
        </row>
        <row r="6">
          <cell r="F6" t="str">
            <v>FECHA:</v>
          </cell>
          <cell r="G6" t="str">
            <v>NOVIEMBRE 20 / 2003</v>
          </cell>
        </row>
        <row r="7">
          <cell r="A7" t="str">
            <v>1,1</v>
          </cell>
          <cell r="B7" t="str">
            <v>ITE M:</v>
          </cell>
          <cell r="C7" t="str">
            <v>LOCALIZACION Y REPLANTEO</v>
          </cell>
          <cell r="F7" t="str">
            <v>UNIDAD:</v>
          </cell>
          <cell r="G7" t="str">
            <v>M2</v>
          </cell>
          <cell r="H7">
            <v>650</v>
          </cell>
        </row>
        <row r="8">
          <cell r="H8">
            <v>158.6</v>
          </cell>
        </row>
        <row r="9">
          <cell r="B9" t="str">
            <v>MATERIALES</v>
          </cell>
        </row>
        <row r="10">
          <cell r="B10" t="str">
            <v>DESCRIPCION</v>
          </cell>
          <cell r="D10" t="str">
            <v>UND</v>
          </cell>
          <cell r="E10" t="str">
            <v>CANTIDAD</v>
          </cell>
          <cell r="F10" t="str">
            <v>VR UNITARIO</v>
          </cell>
          <cell r="G10" t="str">
            <v>VR UNITARIO</v>
          </cell>
        </row>
        <row r="11">
          <cell r="B11" t="str">
            <v>Alambre negro</v>
          </cell>
          <cell r="D11" t="str">
            <v>Kg</v>
          </cell>
          <cell r="E11">
            <v>0.01</v>
          </cell>
          <cell r="F11">
            <v>1800</v>
          </cell>
          <cell r="G11">
            <v>18</v>
          </cell>
        </row>
        <row r="12">
          <cell r="B12" t="str">
            <v>Durmiente ordinario 4x.04x.04 m</v>
          </cell>
          <cell r="D12" t="str">
            <v>Un</v>
          </cell>
          <cell r="E12">
            <v>0.5</v>
          </cell>
          <cell r="F12">
            <v>404</v>
          </cell>
          <cell r="G12">
            <v>202</v>
          </cell>
        </row>
        <row r="13">
          <cell r="B13" t="str">
            <v>Puntilla c/cabeza</v>
          </cell>
          <cell r="D13" t="str">
            <v>Lb</v>
          </cell>
          <cell r="E13">
            <v>0.01</v>
          </cell>
          <cell r="F13">
            <v>980.00000000000011</v>
          </cell>
          <cell r="G13">
            <v>9.8000000000000007</v>
          </cell>
        </row>
        <row r="14">
          <cell r="D14" t="str">
            <v/>
          </cell>
          <cell r="E14" t="str">
            <v xml:space="preserve">                 TOTAL MATERIALES:</v>
          </cell>
          <cell r="G14">
            <v>230</v>
          </cell>
        </row>
        <row r="16">
          <cell r="B16" t="str">
            <v>MANO DE OBRA</v>
          </cell>
        </row>
        <row r="17">
          <cell r="B17" t="str">
            <v>DESCRIPCION</v>
          </cell>
          <cell r="C17" t="str">
            <v>JORNAL</v>
          </cell>
          <cell r="D17" t="str">
            <v>PRESTACIONES</v>
          </cell>
          <cell r="E17" t="str">
            <v>CANTIDAD</v>
          </cell>
          <cell r="F17" t="str">
            <v>RENDIMIENTO</v>
          </cell>
          <cell r="G17" t="str">
            <v>VR PARCIAL</v>
          </cell>
        </row>
        <row r="18">
          <cell r="B18" t="str">
            <v>Ayudante</v>
          </cell>
          <cell r="C18">
            <v>15000</v>
          </cell>
          <cell r="D18">
            <v>0.7</v>
          </cell>
          <cell r="E18">
            <v>1</v>
          </cell>
          <cell r="F18">
            <v>172.04</v>
          </cell>
          <cell r="G18">
            <v>148.22134387351778</v>
          </cell>
        </row>
        <row r="19">
          <cell r="B19" t="str">
            <v xml:space="preserve">Oficial </v>
          </cell>
          <cell r="C19">
            <v>25480.000000000004</v>
          </cell>
          <cell r="D19">
            <v>0.7</v>
          </cell>
          <cell r="E19">
            <v>1</v>
          </cell>
          <cell r="F19">
            <v>172.04</v>
          </cell>
          <cell r="G19">
            <v>251.77865612648222</v>
          </cell>
        </row>
        <row r="20">
          <cell r="C20">
            <v>0</v>
          </cell>
          <cell r="E20">
            <v>0</v>
          </cell>
          <cell r="G20">
            <v>0</v>
          </cell>
        </row>
        <row r="21">
          <cell r="E21" t="str">
            <v xml:space="preserve">              TOTAL MANO DE OBRA:</v>
          </cell>
          <cell r="G21">
            <v>400</v>
          </cell>
          <cell r="H21">
            <v>400</v>
          </cell>
        </row>
        <row r="23">
          <cell r="B23" t="str">
            <v>HERRAMIENTA Y EQUIPO</v>
          </cell>
        </row>
        <row r="24">
          <cell r="B24" t="str">
            <v>DESCRIPCION</v>
          </cell>
          <cell r="D24" t="str">
            <v>TIPO</v>
          </cell>
          <cell r="E24" t="str">
            <v>TARIFA</v>
          </cell>
          <cell r="F24" t="str">
            <v>RENDIMIENTO</v>
          </cell>
          <cell r="G24" t="str">
            <v>VR PARCIAL</v>
          </cell>
        </row>
        <row r="25">
          <cell r="B25" t="str">
            <v>Herramienta menor</v>
          </cell>
          <cell r="E25">
            <v>400</v>
          </cell>
          <cell r="F25">
            <v>0.05</v>
          </cell>
          <cell r="G25">
            <v>20</v>
          </cell>
        </row>
        <row r="26">
          <cell r="D26" t="str">
            <v/>
          </cell>
          <cell r="F26">
            <v>0</v>
          </cell>
          <cell r="G26">
            <v>0</v>
          </cell>
        </row>
        <row r="27">
          <cell r="D27" t="str">
            <v/>
          </cell>
          <cell r="F27">
            <v>0</v>
          </cell>
          <cell r="G27">
            <v>0</v>
          </cell>
        </row>
        <row r="28">
          <cell r="D28" t="str">
            <v xml:space="preserve">                      TOTAL HERRAMIENTA Y EQUIPO:</v>
          </cell>
          <cell r="G28">
            <v>20</v>
          </cell>
        </row>
        <row r="30">
          <cell r="B30" t="str">
            <v>TRANSPORTE</v>
          </cell>
        </row>
        <row r="31">
          <cell r="B31" t="str">
            <v>MATERIAL</v>
          </cell>
          <cell r="D31" t="str">
            <v>CANTIDAD</v>
          </cell>
          <cell r="E31" t="str">
            <v>DISTANCIA</v>
          </cell>
          <cell r="F31" t="str">
            <v>M3/KM</v>
          </cell>
          <cell r="G31" t="str">
            <v>VR UNITARIO</v>
          </cell>
        </row>
        <row r="34">
          <cell r="E34" t="str">
            <v xml:space="preserve">                  TOTAL TRANSPORTE:</v>
          </cell>
          <cell r="G34">
            <v>0</v>
          </cell>
        </row>
        <row r="36">
          <cell r="E36" t="str">
            <v>TOTAL COSTO DIRECTO:</v>
          </cell>
          <cell r="G36">
            <v>650</v>
          </cell>
        </row>
        <row r="38">
          <cell r="B38" t="str">
            <v>COSTOS INDIRECTOS</v>
          </cell>
        </row>
        <row r="39">
          <cell r="B39" t="str">
            <v>DESCRIPCION</v>
          </cell>
          <cell r="D39" t="str">
            <v>PORCENTAJE</v>
          </cell>
          <cell r="F39" t="str">
            <v>VR PARCIAL</v>
          </cell>
        </row>
        <row r="40">
          <cell r="B40" t="str">
            <v>ADMINISTRACION</v>
          </cell>
          <cell r="E40">
            <v>0.12</v>
          </cell>
          <cell r="G40">
            <v>78</v>
          </cell>
        </row>
        <row r="41">
          <cell r="B41" t="str">
            <v>IMPREVISTOS</v>
          </cell>
          <cell r="E41">
            <v>0.08</v>
          </cell>
          <cell r="G41">
            <v>52</v>
          </cell>
        </row>
        <row r="42">
          <cell r="B42" t="str">
            <v>UTILIDAD</v>
          </cell>
          <cell r="E42">
            <v>0.05</v>
          </cell>
          <cell r="G42">
            <v>32.5</v>
          </cell>
        </row>
        <row r="43">
          <cell r="F43" t="str">
            <v>TOTAL COSTO INDIRECTO:</v>
          </cell>
          <cell r="G43">
            <v>163</v>
          </cell>
        </row>
        <row r="46">
          <cell r="B46" t="str">
            <v>PROPONENTE</v>
          </cell>
          <cell r="F46" t="str">
            <v>ANALISIS DE PRECIO UNITARIO:</v>
          </cell>
          <cell r="G46">
            <v>813</v>
          </cell>
        </row>
        <row r="49">
          <cell r="B49" t="str">
            <v>REPUBLICA DE COLOMBIA</v>
          </cell>
        </row>
        <row r="50">
          <cell r="B50" t="str">
            <v>GOBERNACION DEL PUTUMAYO</v>
          </cell>
        </row>
        <row r="51">
          <cell r="B51" t="str">
            <v>SECRETARIA DE INFRAESTRUCTURA DEPARTAMENTAL</v>
          </cell>
        </row>
        <row r="53">
          <cell r="B53" t="str">
            <v>OBJETO:</v>
          </cell>
          <cell r="C53" t="str">
            <v>CONSTRUCCION DE LA PLAZA DE MERCADO DE GANADO EN EL MUNICIPIO DE SIBUNDOY, DEPARTAMENTO DEL PUTUMAYO</v>
          </cell>
        </row>
        <row r="54">
          <cell r="F54" t="str">
            <v>FECHA:</v>
          </cell>
          <cell r="G54" t="str">
            <v>NOVIEMBRE 20 / 2003</v>
          </cell>
        </row>
        <row r="55">
          <cell r="A55" t="str">
            <v>1,2</v>
          </cell>
          <cell r="B55" t="str">
            <v>ITE M:</v>
          </cell>
          <cell r="C55" t="str">
            <v>EXPLANACION Y DESCAPOTE</v>
          </cell>
          <cell r="F55" t="str">
            <v>UNIDAD:</v>
          </cell>
          <cell r="G55" t="str">
            <v>M2</v>
          </cell>
          <cell r="H55">
            <v>1313</v>
          </cell>
        </row>
        <row r="56">
          <cell r="H56">
            <v>158.6</v>
          </cell>
        </row>
        <row r="57">
          <cell r="B57" t="str">
            <v>MATERIALES</v>
          </cell>
        </row>
        <row r="58">
          <cell r="B58" t="str">
            <v>DESCRIPCION</v>
          </cell>
          <cell r="D58" t="str">
            <v>UND</v>
          </cell>
          <cell r="E58" t="str">
            <v>CANTIDAD</v>
          </cell>
          <cell r="F58" t="str">
            <v>VR UNITARIO</v>
          </cell>
          <cell r="G58" t="str">
            <v>VR UNITARIO</v>
          </cell>
        </row>
        <row r="59">
          <cell r="F59">
            <v>0</v>
          </cell>
          <cell r="G59">
            <v>0</v>
          </cell>
        </row>
        <row r="60">
          <cell r="F60">
            <v>0</v>
          </cell>
          <cell r="G60">
            <v>0</v>
          </cell>
        </row>
        <row r="61">
          <cell r="F61">
            <v>0</v>
          </cell>
          <cell r="G61">
            <v>0</v>
          </cell>
        </row>
        <row r="62">
          <cell r="D62" t="str">
            <v/>
          </cell>
          <cell r="E62" t="str">
            <v xml:space="preserve">                 TOTAL MATERIALES:</v>
          </cell>
          <cell r="G62">
            <v>0</v>
          </cell>
        </row>
        <row r="64">
          <cell r="B64" t="str">
            <v>MANO DE OBRA</v>
          </cell>
        </row>
        <row r="65">
          <cell r="B65" t="str">
            <v>DESCRIPCION</v>
          </cell>
          <cell r="C65" t="str">
            <v>JORNAL</v>
          </cell>
          <cell r="D65" t="str">
            <v>PRESTACIONES</v>
          </cell>
          <cell r="E65" t="str">
            <v>CANTIDAD</v>
          </cell>
          <cell r="F65" t="str">
            <v>RENDIMIENTO</v>
          </cell>
          <cell r="G65" t="str">
            <v>VR PARCIAL</v>
          </cell>
        </row>
        <row r="66">
          <cell r="B66" t="str">
            <v>Ayudante</v>
          </cell>
          <cell r="C66">
            <v>15000</v>
          </cell>
          <cell r="D66">
            <v>0.7</v>
          </cell>
          <cell r="E66">
            <v>1</v>
          </cell>
          <cell r="F66">
            <v>55.05</v>
          </cell>
          <cell r="G66">
            <v>463.21525885558583</v>
          </cell>
        </row>
        <row r="67">
          <cell r="B67" t="str">
            <v xml:space="preserve">Oficial </v>
          </cell>
          <cell r="C67">
            <v>25480.000000000004</v>
          </cell>
          <cell r="D67">
            <v>0.7</v>
          </cell>
          <cell r="E67">
            <v>1</v>
          </cell>
          <cell r="F67">
            <v>55.05</v>
          </cell>
          <cell r="G67">
            <v>786.84831970935522</v>
          </cell>
        </row>
        <row r="68">
          <cell r="C68">
            <v>0</v>
          </cell>
          <cell r="E68">
            <v>0</v>
          </cell>
          <cell r="G68">
            <v>0</v>
          </cell>
        </row>
        <row r="69">
          <cell r="E69" t="str">
            <v xml:space="preserve">              TOTAL MANO DE OBRA:</v>
          </cell>
          <cell r="G69">
            <v>1250</v>
          </cell>
          <cell r="H69">
            <v>1250</v>
          </cell>
        </row>
        <row r="71">
          <cell r="B71" t="str">
            <v>HERRAMIENTA Y EQUIPO</v>
          </cell>
        </row>
        <row r="72">
          <cell r="B72" t="str">
            <v>DESCRIPCION</v>
          </cell>
          <cell r="D72" t="str">
            <v>TIPO</v>
          </cell>
          <cell r="E72" t="str">
            <v>TARIFA</v>
          </cell>
          <cell r="F72" t="str">
            <v>RENDIMIENTO</v>
          </cell>
          <cell r="G72" t="str">
            <v>VR PARCIAL</v>
          </cell>
        </row>
        <row r="73">
          <cell r="B73" t="str">
            <v>Herramienta menor</v>
          </cell>
          <cell r="E73">
            <v>1250</v>
          </cell>
          <cell r="F73">
            <v>0.05</v>
          </cell>
          <cell r="G73">
            <v>62.5</v>
          </cell>
        </row>
        <row r="74">
          <cell r="D74" t="str">
            <v/>
          </cell>
          <cell r="F74">
            <v>0</v>
          </cell>
          <cell r="G74">
            <v>0</v>
          </cell>
        </row>
        <row r="75">
          <cell r="D75" t="str">
            <v/>
          </cell>
          <cell r="F75">
            <v>0</v>
          </cell>
          <cell r="G75">
            <v>0</v>
          </cell>
        </row>
        <row r="76">
          <cell r="D76" t="str">
            <v xml:space="preserve">                      TOTAL HERRAMIENTA Y EQUIPO:</v>
          </cell>
          <cell r="G76">
            <v>63</v>
          </cell>
        </row>
        <row r="78">
          <cell r="B78" t="str">
            <v>TRANSPORTE</v>
          </cell>
        </row>
        <row r="79">
          <cell r="B79" t="str">
            <v>MATERIAL</v>
          </cell>
          <cell r="D79" t="str">
            <v>CANTIDAD</v>
          </cell>
          <cell r="E79" t="str">
            <v>DISTANCIA</v>
          </cell>
          <cell r="F79" t="str">
            <v>M3/KM</v>
          </cell>
          <cell r="G79" t="str">
            <v>VR UNITARIO</v>
          </cell>
        </row>
        <row r="82">
          <cell r="E82" t="str">
            <v xml:space="preserve">                  TOTAL TRANSPORTE:</v>
          </cell>
          <cell r="G82">
            <v>0</v>
          </cell>
        </row>
        <row r="84">
          <cell r="E84" t="str">
            <v>TOTAL COSTO DIRECTO:</v>
          </cell>
          <cell r="G84">
            <v>1313</v>
          </cell>
        </row>
        <row r="86">
          <cell r="B86" t="str">
            <v>COSTOS INDIRECTOS</v>
          </cell>
        </row>
        <row r="87">
          <cell r="B87" t="str">
            <v>DESCRIPCION</v>
          </cell>
          <cell r="D87" t="str">
            <v>PORCENTAJE</v>
          </cell>
          <cell r="F87" t="str">
            <v>VR PARCIAL</v>
          </cell>
        </row>
        <row r="88">
          <cell r="B88" t="str">
            <v>ADMINISTRACION</v>
          </cell>
          <cell r="E88">
            <v>0.12</v>
          </cell>
          <cell r="G88">
            <v>157.56</v>
          </cell>
        </row>
        <row r="89">
          <cell r="B89" t="str">
            <v>IMPREVISTOS</v>
          </cell>
          <cell r="E89">
            <v>0.08</v>
          </cell>
          <cell r="G89">
            <v>105.04</v>
          </cell>
        </row>
        <row r="90">
          <cell r="B90" t="str">
            <v>UTILIDAD</v>
          </cell>
          <cell r="E90">
            <v>0.05</v>
          </cell>
          <cell r="G90">
            <v>65.650000000000006</v>
          </cell>
        </row>
        <row r="91">
          <cell r="F91" t="str">
            <v>TOTAL COSTO INDIRECTO:</v>
          </cell>
          <cell r="G91">
            <v>328</v>
          </cell>
        </row>
        <row r="94">
          <cell r="B94" t="str">
            <v>PROPONENTE</v>
          </cell>
          <cell r="F94" t="str">
            <v>ANALISIS DE PRECIO UNITARIO:</v>
          </cell>
          <cell r="G94">
            <v>1641</v>
          </cell>
        </row>
        <row r="97">
          <cell r="B97" t="str">
            <v>REPUBLICA DE COLOMBIA</v>
          </cell>
        </row>
        <row r="98">
          <cell r="B98" t="str">
            <v>GOBERNACION DEL PUTUMAYO</v>
          </cell>
        </row>
        <row r="99">
          <cell r="B99" t="str">
            <v>SECRETARIA DE INFRAESTRUCTURA DEPARTAMENTAL</v>
          </cell>
        </row>
        <row r="101">
          <cell r="B101" t="str">
            <v>OBJETO:</v>
          </cell>
          <cell r="C101" t="str">
            <v>CONSTRUCCION DE LA PLAZA DE MERCADO DE GANADO EN EL MUNICIPIO DE SIBUNDOY, DEPARTAMENTO DEL PUTUMAYO</v>
          </cell>
        </row>
        <row r="102">
          <cell r="F102" t="str">
            <v>FECHA:</v>
          </cell>
          <cell r="G102" t="str">
            <v>NOVIEMBRE 20 / 2003</v>
          </cell>
        </row>
        <row r="103">
          <cell r="A103" t="str">
            <v>1,3</v>
          </cell>
          <cell r="B103" t="str">
            <v>ITE M:</v>
          </cell>
          <cell r="C103" t="str">
            <v>DESALOJO DE SOBRANTES</v>
          </cell>
          <cell r="F103" t="str">
            <v>UNIDAD:</v>
          </cell>
          <cell r="G103" t="str">
            <v>M3</v>
          </cell>
          <cell r="H103">
            <v>1554</v>
          </cell>
        </row>
        <row r="104">
          <cell r="H104">
            <v>12.69</v>
          </cell>
        </row>
        <row r="105">
          <cell r="B105" t="str">
            <v>MATERIALES</v>
          </cell>
        </row>
        <row r="106">
          <cell r="B106" t="str">
            <v>DESCRIPCION</v>
          </cell>
          <cell r="D106" t="str">
            <v>UND</v>
          </cell>
          <cell r="E106" t="str">
            <v>CANTIDAD</v>
          </cell>
          <cell r="F106" t="str">
            <v>VR UNITARIO</v>
          </cell>
          <cell r="G106" t="str">
            <v>VR UNITARIO</v>
          </cell>
        </row>
        <row r="107">
          <cell r="F107">
            <v>0</v>
          </cell>
          <cell r="G107">
            <v>0</v>
          </cell>
        </row>
        <row r="108">
          <cell r="F108">
            <v>0</v>
          </cell>
          <cell r="G108">
            <v>0</v>
          </cell>
        </row>
        <row r="109">
          <cell r="F109">
            <v>0</v>
          </cell>
          <cell r="G109">
            <v>0</v>
          </cell>
        </row>
        <row r="110">
          <cell r="D110" t="str">
            <v/>
          </cell>
          <cell r="E110" t="str">
            <v xml:space="preserve">                 TOTAL MATERIALES:</v>
          </cell>
          <cell r="G110">
            <v>0</v>
          </cell>
        </row>
        <row r="112">
          <cell r="B112" t="str">
            <v>MANO DE OBRA</v>
          </cell>
        </row>
        <row r="113">
          <cell r="B113" t="str">
            <v>DESCRIPCION</v>
          </cell>
          <cell r="C113" t="str">
            <v>JORNAL</v>
          </cell>
          <cell r="D113" t="str">
            <v>PRESTACIONES</v>
          </cell>
          <cell r="E113" t="str">
            <v>CANTIDAD</v>
          </cell>
          <cell r="F113" t="str">
            <v>RENDIMIENTO</v>
          </cell>
          <cell r="G113" t="str">
            <v>VR PARCIAL</v>
          </cell>
        </row>
        <row r="114">
          <cell r="B114" t="str">
            <v>Ayudante</v>
          </cell>
          <cell r="C114">
            <v>15000</v>
          </cell>
          <cell r="D114">
            <v>0.7</v>
          </cell>
          <cell r="E114">
            <v>1</v>
          </cell>
          <cell r="F114">
            <v>17.23</v>
          </cell>
          <cell r="G114">
            <v>1479.9767846778873</v>
          </cell>
        </row>
        <row r="115">
          <cell r="C115">
            <v>0</v>
          </cell>
          <cell r="G115">
            <v>0</v>
          </cell>
        </row>
        <row r="116">
          <cell r="C116">
            <v>0</v>
          </cell>
          <cell r="E116">
            <v>0</v>
          </cell>
          <cell r="G116">
            <v>0</v>
          </cell>
        </row>
        <row r="117">
          <cell r="E117" t="str">
            <v xml:space="preserve">              TOTAL MANO DE OBRA:</v>
          </cell>
          <cell r="G117">
            <v>1480</v>
          </cell>
          <cell r="H117">
            <v>1480</v>
          </cell>
        </row>
        <row r="119">
          <cell r="B119" t="str">
            <v>HERRAMIENTA Y EQUIPO</v>
          </cell>
        </row>
        <row r="120">
          <cell r="B120" t="str">
            <v>DESCRIPCION</v>
          </cell>
          <cell r="D120" t="str">
            <v>TIPO</v>
          </cell>
          <cell r="E120" t="str">
            <v>TARIFA</v>
          </cell>
          <cell r="F120" t="str">
            <v>RENDIMIENTO</v>
          </cell>
          <cell r="G120" t="str">
            <v>VR PARCIAL</v>
          </cell>
        </row>
        <row r="121">
          <cell r="B121" t="str">
            <v>Herramienta menor</v>
          </cell>
          <cell r="E121">
            <v>1480</v>
          </cell>
          <cell r="F121">
            <v>0.05</v>
          </cell>
          <cell r="G121">
            <v>74</v>
          </cell>
        </row>
        <row r="122">
          <cell r="D122" t="str">
            <v/>
          </cell>
          <cell r="F122">
            <v>0</v>
          </cell>
          <cell r="G122">
            <v>0</v>
          </cell>
        </row>
        <row r="123">
          <cell r="D123" t="str">
            <v/>
          </cell>
          <cell r="F123">
            <v>0</v>
          </cell>
          <cell r="G123">
            <v>0</v>
          </cell>
        </row>
        <row r="124">
          <cell r="D124" t="str">
            <v xml:space="preserve">                      TOTAL HERRAMIENTA Y EQUIPO:</v>
          </cell>
          <cell r="G124">
            <v>74</v>
          </cell>
        </row>
        <row r="126">
          <cell r="B126" t="str">
            <v>TRANSPORTE</v>
          </cell>
        </row>
        <row r="127">
          <cell r="B127" t="str">
            <v>MATERIAL</v>
          </cell>
          <cell r="D127" t="str">
            <v>CANTIDAD</v>
          </cell>
          <cell r="E127" t="str">
            <v>DISTANCIA</v>
          </cell>
          <cell r="F127" t="str">
            <v>M3/KM</v>
          </cell>
          <cell r="G127" t="str">
            <v>VR UNITARIO</v>
          </cell>
        </row>
        <row r="130">
          <cell r="E130" t="str">
            <v xml:space="preserve">                  TOTAL TRANSPORTE:</v>
          </cell>
          <cell r="G130">
            <v>0</v>
          </cell>
        </row>
        <row r="132">
          <cell r="E132" t="str">
            <v>TOTAL COSTO DIRECTO:</v>
          </cell>
          <cell r="G132">
            <v>1554</v>
          </cell>
        </row>
        <row r="134">
          <cell r="B134" t="str">
            <v>COSTOS INDIRECTOS</v>
          </cell>
        </row>
        <row r="135">
          <cell r="B135" t="str">
            <v>DESCRIPCION</v>
          </cell>
          <cell r="D135" t="str">
            <v>PORCENTAJE</v>
          </cell>
          <cell r="F135" t="str">
            <v>VR PARCIAL</v>
          </cell>
        </row>
        <row r="136">
          <cell r="B136" t="str">
            <v>ADMINISTRACION</v>
          </cell>
          <cell r="E136">
            <v>0.12</v>
          </cell>
          <cell r="G136">
            <v>186.48</v>
          </cell>
        </row>
        <row r="137">
          <cell r="B137" t="str">
            <v>IMPREVISTOS</v>
          </cell>
          <cell r="E137">
            <v>0.08</v>
          </cell>
          <cell r="G137">
            <v>124.32000000000001</v>
          </cell>
        </row>
        <row r="138">
          <cell r="B138" t="str">
            <v>UTILIDAD</v>
          </cell>
          <cell r="E138">
            <v>0.05</v>
          </cell>
          <cell r="G138">
            <v>77.7</v>
          </cell>
        </row>
        <row r="139">
          <cell r="F139" t="str">
            <v>TOTAL COSTO INDIRECTO:</v>
          </cell>
          <cell r="G139">
            <v>389</v>
          </cell>
        </row>
        <row r="142">
          <cell r="B142" t="str">
            <v>PROPONENTE</v>
          </cell>
          <cell r="F142" t="str">
            <v>ANALISIS DE PRECIO UNITARIO:</v>
          </cell>
          <cell r="G142">
            <v>1943</v>
          </cell>
        </row>
        <row r="145">
          <cell r="B145" t="str">
            <v>REPUBLICA DE COLOMBIA</v>
          </cell>
        </row>
        <row r="146">
          <cell r="B146" t="str">
            <v>GOBERNACION DEL PUTUMAYO</v>
          </cell>
        </row>
        <row r="147">
          <cell r="B147" t="str">
            <v>SECRETARIA DE INFRAESTRUCTURA DEPARTAMENTAL</v>
          </cell>
        </row>
        <row r="149">
          <cell r="B149" t="str">
            <v>OBJETO:</v>
          </cell>
          <cell r="C149" t="str">
            <v>CONSTRUCCION DE LA PLAZA DE MERCADO DE GANADO EN EL MUNICIPIO DE SIBUNDOY, DEPARTAMENTO DEL PUTUMAYO</v>
          </cell>
        </row>
        <row r="150">
          <cell r="F150" t="str">
            <v>FECHA:</v>
          </cell>
          <cell r="G150" t="str">
            <v>NOVIEMBRE 20 / 2003</v>
          </cell>
        </row>
        <row r="151">
          <cell r="A151" t="str">
            <v>1,4</v>
          </cell>
          <cell r="B151" t="str">
            <v>ITE M:</v>
          </cell>
          <cell r="C151" t="str">
            <v>EXCAVACION EN TIERRA</v>
          </cell>
          <cell r="F151" t="str">
            <v>UNIDAD:</v>
          </cell>
          <cell r="G151" t="str">
            <v>M3</v>
          </cell>
          <cell r="H151">
            <v>5774</v>
          </cell>
        </row>
        <row r="152">
          <cell r="H152">
            <v>9.01</v>
          </cell>
        </row>
        <row r="153">
          <cell r="B153" t="str">
            <v>MATERIALES</v>
          </cell>
        </row>
        <row r="154">
          <cell r="B154" t="str">
            <v>DESCRIPCION</v>
          </cell>
          <cell r="D154" t="str">
            <v>UND</v>
          </cell>
          <cell r="E154" t="str">
            <v>CANTIDAD</v>
          </cell>
          <cell r="F154" t="str">
            <v>VR UNITARIO</v>
          </cell>
          <cell r="G154" t="str">
            <v>VR UNITARIO</v>
          </cell>
        </row>
        <row r="155">
          <cell r="F155">
            <v>0</v>
          </cell>
          <cell r="G155">
            <v>0</v>
          </cell>
        </row>
        <row r="156">
          <cell r="F156">
            <v>0</v>
          </cell>
          <cell r="G156">
            <v>0</v>
          </cell>
        </row>
        <row r="157">
          <cell r="F157">
            <v>0</v>
          </cell>
          <cell r="G157">
            <v>0</v>
          </cell>
        </row>
        <row r="158">
          <cell r="D158" t="str">
            <v/>
          </cell>
          <cell r="E158" t="str">
            <v xml:space="preserve">                 TOTAL MATERIALES:</v>
          </cell>
          <cell r="G158">
            <v>0</v>
          </cell>
        </row>
        <row r="160">
          <cell r="B160" t="str">
            <v>MANO DE OBRA</v>
          </cell>
        </row>
        <row r="161">
          <cell r="B161" t="str">
            <v>DESCRIPCION</v>
          </cell>
          <cell r="C161" t="str">
            <v>JORNAL</v>
          </cell>
          <cell r="D161" t="str">
            <v>PRESTACIONES</v>
          </cell>
          <cell r="E161" t="str">
            <v>CANTIDAD</v>
          </cell>
          <cell r="F161" t="str">
            <v>RENDIMIENTO</v>
          </cell>
          <cell r="G161" t="str">
            <v>VR PARCIAL</v>
          </cell>
        </row>
        <row r="162">
          <cell r="B162" t="str">
            <v>Ayudante</v>
          </cell>
          <cell r="C162">
            <v>15000</v>
          </cell>
          <cell r="D162">
            <v>0.7</v>
          </cell>
          <cell r="E162">
            <v>2</v>
          </cell>
          <cell r="F162">
            <v>17.149999999999999</v>
          </cell>
          <cell r="G162">
            <v>2973.7609329446068</v>
          </cell>
        </row>
        <row r="163">
          <cell r="B163" t="str">
            <v xml:space="preserve">Oficial </v>
          </cell>
          <cell r="C163">
            <v>25480.000000000004</v>
          </cell>
          <cell r="D163">
            <v>0.7</v>
          </cell>
          <cell r="E163">
            <v>1</v>
          </cell>
          <cell r="F163">
            <v>17.149999999999999</v>
          </cell>
          <cell r="G163">
            <v>2525.7142857142858</v>
          </cell>
        </row>
        <row r="164">
          <cell r="C164">
            <v>0</v>
          </cell>
          <cell r="E164">
            <v>0</v>
          </cell>
          <cell r="G164">
            <v>0</v>
          </cell>
        </row>
        <row r="165">
          <cell r="E165" t="str">
            <v xml:space="preserve">              TOTAL MANO DE OBRA:</v>
          </cell>
          <cell r="G165">
            <v>5499</v>
          </cell>
          <cell r="H165">
            <v>5500</v>
          </cell>
        </row>
        <row r="167">
          <cell r="B167" t="str">
            <v>HERRAMIENTA Y EQUIPO</v>
          </cell>
        </row>
        <row r="168">
          <cell r="B168" t="str">
            <v>DESCRIPCION</v>
          </cell>
          <cell r="D168" t="str">
            <v>TIPO</v>
          </cell>
          <cell r="E168" t="str">
            <v>TARIFA</v>
          </cell>
          <cell r="F168" t="str">
            <v>RENDIMIENTO</v>
          </cell>
          <cell r="G168" t="str">
            <v>VR PARCIAL</v>
          </cell>
        </row>
        <row r="169">
          <cell r="B169" t="str">
            <v>Herramienta menor</v>
          </cell>
          <cell r="E169">
            <v>5499</v>
          </cell>
          <cell r="F169">
            <v>0.05</v>
          </cell>
          <cell r="G169">
            <v>274.95</v>
          </cell>
        </row>
        <row r="170">
          <cell r="D170" t="str">
            <v/>
          </cell>
          <cell r="F170">
            <v>0</v>
          </cell>
          <cell r="G170">
            <v>0</v>
          </cell>
        </row>
        <row r="171">
          <cell r="D171" t="str">
            <v/>
          </cell>
          <cell r="F171">
            <v>0</v>
          </cell>
          <cell r="G171">
            <v>0</v>
          </cell>
        </row>
        <row r="172">
          <cell r="D172" t="str">
            <v xml:space="preserve">                      TOTAL HERRAMIENTA Y EQUIPO:</v>
          </cell>
          <cell r="G172">
            <v>275</v>
          </cell>
        </row>
        <row r="174">
          <cell r="B174" t="str">
            <v>TRANSPORTE</v>
          </cell>
        </row>
        <row r="175">
          <cell r="B175" t="str">
            <v>MATERIAL</v>
          </cell>
          <cell r="D175" t="str">
            <v>CANTIDAD</v>
          </cell>
          <cell r="E175" t="str">
            <v>DISTANCIA</v>
          </cell>
          <cell r="F175" t="str">
            <v>M3/KM</v>
          </cell>
          <cell r="G175" t="str">
            <v>VR UNITARIO</v>
          </cell>
        </row>
        <row r="178">
          <cell r="E178" t="str">
            <v xml:space="preserve">                  TOTAL TRANSPORTE:</v>
          </cell>
          <cell r="G178">
            <v>0</v>
          </cell>
        </row>
        <row r="180">
          <cell r="E180" t="str">
            <v>TOTAL COSTO DIRECTO:</v>
          </cell>
          <cell r="G180">
            <v>5774</v>
          </cell>
        </row>
        <row r="182">
          <cell r="B182" t="str">
            <v>COSTOS INDIRECTOS</v>
          </cell>
        </row>
        <row r="183">
          <cell r="B183" t="str">
            <v>DESCRIPCION</v>
          </cell>
          <cell r="D183" t="str">
            <v>PORCENTAJE</v>
          </cell>
          <cell r="F183" t="str">
            <v>VR PARCIAL</v>
          </cell>
        </row>
        <row r="184">
          <cell r="B184" t="str">
            <v>ADMINISTRACION</v>
          </cell>
          <cell r="E184">
            <v>0.12</v>
          </cell>
          <cell r="G184">
            <v>692.88</v>
          </cell>
        </row>
        <row r="185">
          <cell r="B185" t="str">
            <v>IMPREVISTOS</v>
          </cell>
          <cell r="E185">
            <v>0.08</v>
          </cell>
          <cell r="G185">
            <v>461.92</v>
          </cell>
        </row>
        <row r="186">
          <cell r="B186" t="str">
            <v>UTILIDAD</v>
          </cell>
          <cell r="E186">
            <v>0.05</v>
          </cell>
          <cell r="G186">
            <v>288.7</v>
          </cell>
        </row>
        <row r="187">
          <cell r="F187" t="str">
            <v>TOTAL COSTO INDIRECTO:</v>
          </cell>
          <cell r="G187">
            <v>1444</v>
          </cell>
        </row>
        <row r="190">
          <cell r="B190" t="str">
            <v>PROPONENTE</v>
          </cell>
          <cell r="F190" t="str">
            <v>ANALISIS DE PRECIO UNITARIO:</v>
          </cell>
          <cell r="G190">
            <v>7218</v>
          </cell>
        </row>
        <row r="193">
          <cell r="B193" t="str">
            <v>REPUBLICA DE COLOMBIA</v>
          </cell>
        </row>
        <row r="194">
          <cell r="B194" t="str">
            <v>GOBERNACION DEL PUTUMAYO</v>
          </cell>
        </row>
        <row r="195">
          <cell r="B195" t="str">
            <v>SECRETARIA DE INFRAESTRUCTURA DEPARTAMENTAL</v>
          </cell>
        </row>
        <row r="197">
          <cell r="B197" t="str">
            <v>OBJETO:</v>
          </cell>
          <cell r="C197" t="str">
            <v>CONSTRUCCION DE LA PLAZA DE MERCADO DE GANADO EN EL MUNICIPIO DE SIBUNDOY, DEPARTAMENTO DEL PUTUMAYO</v>
          </cell>
        </row>
        <row r="198">
          <cell r="F198" t="str">
            <v>FECHA:</v>
          </cell>
          <cell r="G198" t="str">
            <v>NOVIEMBRE 20 / 2003</v>
          </cell>
        </row>
        <row r="199">
          <cell r="A199" t="str">
            <v>1,5</v>
          </cell>
          <cell r="B199" t="str">
            <v>ITE M:</v>
          </cell>
          <cell r="C199" t="str">
            <v>RELLENO CON MATERIAL SOBRANTE</v>
          </cell>
          <cell r="F199" t="str">
            <v>UNIDAD:</v>
          </cell>
          <cell r="G199" t="str">
            <v>M3</v>
          </cell>
          <cell r="H199">
            <v>8619</v>
          </cell>
        </row>
        <row r="200">
          <cell r="H200">
            <v>8.56</v>
          </cell>
        </row>
        <row r="201">
          <cell r="B201" t="str">
            <v>MATERIALES</v>
          </cell>
        </row>
        <row r="202">
          <cell r="B202" t="str">
            <v>DESCRIPCION</v>
          </cell>
          <cell r="D202" t="str">
            <v>UND</v>
          </cell>
          <cell r="E202" t="str">
            <v>CANTIDAD</v>
          </cell>
          <cell r="F202" t="str">
            <v>VR UNITARIO</v>
          </cell>
          <cell r="G202" t="str">
            <v>VR UNITARIO</v>
          </cell>
        </row>
        <row r="203">
          <cell r="D203" t="str">
            <v/>
          </cell>
          <cell r="F203">
            <v>0</v>
          </cell>
          <cell r="G203">
            <v>0</v>
          </cell>
        </row>
        <row r="204">
          <cell r="D204" t="str">
            <v/>
          </cell>
          <cell r="F204">
            <v>0</v>
          </cell>
          <cell r="G204">
            <v>0</v>
          </cell>
        </row>
        <row r="205">
          <cell r="D205" t="str">
            <v/>
          </cell>
          <cell r="F205">
            <v>0</v>
          </cell>
          <cell r="G205">
            <v>0</v>
          </cell>
        </row>
        <row r="206">
          <cell r="D206" t="str">
            <v/>
          </cell>
          <cell r="E206" t="str">
            <v xml:space="preserve">                 TOTAL MATERIALES:</v>
          </cell>
          <cell r="G206">
            <v>0</v>
          </cell>
        </row>
        <row r="208">
          <cell r="B208" t="str">
            <v>MANO DE OBRA</v>
          </cell>
        </row>
        <row r="209">
          <cell r="B209" t="str">
            <v>DESCRIPCION</v>
          </cell>
          <cell r="C209" t="str">
            <v>JORNAL</v>
          </cell>
          <cell r="D209" t="str">
            <v>PRESTACIONES</v>
          </cell>
          <cell r="E209" t="str">
            <v>CANTIDAD</v>
          </cell>
          <cell r="F209" t="str">
            <v>RENDIMIENTO</v>
          </cell>
          <cell r="G209" t="str">
            <v>VR PARCIAL</v>
          </cell>
        </row>
        <row r="210">
          <cell r="B210" t="str">
            <v>Ayudante</v>
          </cell>
          <cell r="C210">
            <v>15000</v>
          </cell>
          <cell r="D210">
            <v>0.7</v>
          </cell>
          <cell r="E210">
            <v>1</v>
          </cell>
          <cell r="F210">
            <v>8.82</v>
          </cell>
          <cell r="G210">
            <v>2891.1564625850338</v>
          </cell>
        </row>
        <row r="211">
          <cell r="B211" t="str">
            <v xml:space="preserve">Oficial </v>
          </cell>
          <cell r="C211">
            <v>25480.000000000004</v>
          </cell>
          <cell r="D211">
            <v>0.7</v>
          </cell>
          <cell r="E211">
            <v>1</v>
          </cell>
          <cell r="F211">
            <v>8.82</v>
          </cell>
          <cell r="G211">
            <v>4911.1111111111113</v>
          </cell>
        </row>
        <row r="212">
          <cell r="C212">
            <v>0</v>
          </cell>
          <cell r="E212">
            <v>0</v>
          </cell>
          <cell r="G212">
            <v>0</v>
          </cell>
        </row>
        <row r="213">
          <cell r="E213" t="str">
            <v xml:space="preserve">              TOTAL MANO DE OBRA:</v>
          </cell>
          <cell r="G213">
            <v>7802</v>
          </cell>
          <cell r="H213">
            <v>7800</v>
          </cell>
        </row>
        <row r="215">
          <cell r="B215" t="str">
            <v>HERRAMIENTA Y EQUIPO</v>
          </cell>
        </row>
        <row r="216">
          <cell r="B216" t="str">
            <v>DESCRIPCION</v>
          </cell>
          <cell r="D216" t="str">
            <v>TIPO</v>
          </cell>
          <cell r="E216" t="str">
            <v>TARIFA</v>
          </cell>
          <cell r="F216" t="str">
            <v>RENDIMIENTO</v>
          </cell>
          <cell r="G216" t="str">
            <v>VR PARCIAL</v>
          </cell>
        </row>
        <row r="217">
          <cell r="B217" t="str">
            <v>Herramienta menor</v>
          </cell>
          <cell r="E217">
            <v>7802</v>
          </cell>
          <cell r="F217">
            <v>0.05</v>
          </cell>
          <cell r="G217">
            <v>390.1</v>
          </cell>
        </row>
        <row r="218">
          <cell r="B218" t="str">
            <v>Vibrocompactador</v>
          </cell>
          <cell r="D218" t="str">
            <v>HR</v>
          </cell>
          <cell r="E218">
            <v>5555</v>
          </cell>
          <cell r="F218">
            <v>13</v>
          </cell>
          <cell r="G218">
            <v>427.30769230769232</v>
          </cell>
        </row>
        <row r="219">
          <cell r="D219" t="str">
            <v/>
          </cell>
          <cell r="E219">
            <v>0</v>
          </cell>
          <cell r="F219">
            <v>0</v>
          </cell>
          <cell r="G219">
            <v>0</v>
          </cell>
        </row>
        <row r="220">
          <cell r="D220" t="str">
            <v xml:space="preserve">                      TOTAL HERRAMIENTA Y EQUIPO:</v>
          </cell>
          <cell r="G220">
            <v>817</v>
          </cell>
        </row>
        <row r="222">
          <cell r="B222" t="str">
            <v>TRANSPORTE</v>
          </cell>
        </row>
        <row r="223">
          <cell r="B223" t="str">
            <v>MATERIAL</v>
          </cell>
          <cell r="D223" t="str">
            <v>CANTIDAD</v>
          </cell>
          <cell r="E223" t="str">
            <v>DISTANCIA</v>
          </cell>
          <cell r="F223" t="str">
            <v>M3/KM</v>
          </cell>
          <cell r="G223" t="str">
            <v>VR UNITARIO</v>
          </cell>
        </row>
        <row r="226">
          <cell r="E226" t="str">
            <v xml:space="preserve">                  TOTAL TRANSPORTE:</v>
          </cell>
          <cell r="G226">
            <v>0</v>
          </cell>
        </row>
        <row r="228">
          <cell r="E228" t="str">
            <v>TOTAL COSTO DIRECTO:</v>
          </cell>
          <cell r="G228">
            <v>8619</v>
          </cell>
        </row>
        <row r="230">
          <cell r="B230" t="str">
            <v>COSTOS INDIRECTOS</v>
          </cell>
        </row>
        <row r="231">
          <cell r="B231" t="str">
            <v>DESCRIPCION</v>
          </cell>
          <cell r="D231" t="str">
            <v>PORCENTAJE</v>
          </cell>
          <cell r="F231" t="str">
            <v>VR PARCIAL</v>
          </cell>
        </row>
        <row r="232">
          <cell r="B232" t="str">
            <v>ADMINISTRACION</v>
          </cell>
          <cell r="E232">
            <v>0.12</v>
          </cell>
          <cell r="G232">
            <v>1034.28</v>
          </cell>
        </row>
        <row r="233">
          <cell r="B233" t="str">
            <v>IMPREVISTOS</v>
          </cell>
          <cell r="E233">
            <v>0.08</v>
          </cell>
          <cell r="G233">
            <v>689.52</v>
          </cell>
        </row>
        <row r="234">
          <cell r="B234" t="str">
            <v>UTILIDAD</v>
          </cell>
          <cell r="E234">
            <v>0.05</v>
          </cell>
          <cell r="G234">
            <v>430.95000000000005</v>
          </cell>
        </row>
        <row r="235">
          <cell r="F235" t="str">
            <v>TOTAL COSTO INDIRECTO:</v>
          </cell>
          <cell r="G235">
            <v>2155</v>
          </cell>
        </row>
        <row r="238">
          <cell r="B238" t="str">
            <v>PROPONENTE</v>
          </cell>
          <cell r="F238" t="str">
            <v>ANALISIS DE PRECIO UNITARIO:</v>
          </cell>
          <cell r="G238">
            <v>10774</v>
          </cell>
        </row>
        <row r="241">
          <cell r="B241" t="str">
            <v>REPUBLICA DE COLOMBIA</v>
          </cell>
        </row>
        <row r="242">
          <cell r="B242" t="str">
            <v>GOBERNACION DEL PUTUMAYO</v>
          </cell>
        </row>
        <row r="243">
          <cell r="B243" t="str">
            <v>SECRETARIA DE INFRAESTRUCTURA DEPARTAMENTAL</v>
          </cell>
        </row>
        <row r="245">
          <cell r="B245" t="str">
            <v>OBJETO:</v>
          </cell>
          <cell r="C245" t="str">
            <v>CONSTRUCCION DE LA PLAZA DE MERCADO DE GANADO EN EL MUNICIPIO DE SIBUNDOY, DEPARTAMENTO DEL PUTUMAYO</v>
          </cell>
        </row>
        <row r="246">
          <cell r="F246" t="str">
            <v>FECHA:</v>
          </cell>
          <cell r="G246" t="str">
            <v>NOVIEMBRE 20 / 2003</v>
          </cell>
        </row>
        <row r="247">
          <cell r="A247" t="str">
            <v>2,1</v>
          </cell>
          <cell r="B247" t="str">
            <v>ITE M:</v>
          </cell>
          <cell r="C247" t="str">
            <v>VIGA AEREA  0,2*0,2 m</v>
          </cell>
          <cell r="F247" t="str">
            <v>UNIDAD:</v>
          </cell>
          <cell r="G247" t="str">
            <v>ML</v>
          </cell>
          <cell r="H247">
            <v>38026</v>
          </cell>
        </row>
        <row r="248">
          <cell r="H248">
            <v>41.72</v>
          </cell>
        </row>
        <row r="249">
          <cell r="B249" t="str">
            <v>MATERIALES</v>
          </cell>
        </row>
        <row r="250">
          <cell r="B250" t="str">
            <v>DESCRIPCION</v>
          </cell>
          <cell r="D250" t="str">
            <v>UND</v>
          </cell>
          <cell r="E250" t="str">
            <v>CANTIDAD</v>
          </cell>
          <cell r="F250" t="str">
            <v>VR UNITARIO</v>
          </cell>
          <cell r="G250" t="str">
            <v>VR UNITARIO</v>
          </cell>
        </row>
        <row r="251">
          <cell r="B251" t="str">
            <v>Agua</v>
          </cell>
          <cell r="D251" t="str">
            <v>Lt</v>
          </cell>
          <cell r="E251">
            <v>8</v>
          </cell>
          <cell r="F251">
            <v>10.4</v>
          </cell>
          <cell r="G251">
            <v>83.2</v>
          </cell>
        </row>
        <row r="252">
          <cell r="B252" t="str">
            <v>Cemento gris</v>
          </cell>
          <cell r="D252" t="str">
            <v>Kg</v>
          </cell>
          <cell r="E252">
            <v>15.4</v>
          </cell>
          <cell r="F252">
            <v>440</v>
          </cell>
          <cell r="G252">
            <v>6776</v>
          </cell>
        </row>
        <row r="253">
          <cell r="B253" t="str">
            <v>Arena de río</v>
          </cell>
          <cell r="D253" t="str">
            <v>M3</v>
          </cell>
          <cell r="E253">
            <v>0.02</v>
          </cell>
          <cell r="F253">
            <v>6240</v>
          </cell>
          <cell r="G253">
            <v>124.8</v>
          </cell>
        </row>
        <row r="254">
          <cell r="B254" t="str">
            <v>Triturado</v>
          </cell>
          <cell r="D254" t="str">
            <v>M3</v>
          </cell>
          <cell r="E254">
            <v>0.04</v>
          </cell>
          <cell r="F254">
            <v>35000</v>
          </cell>
          <cell r="G254">
            <v>1400</v>
          </cell>
        </row>
        <row r="255">
          <cell r="B255" t="str">
            <v>Tabla burra ordinaria</v>
          </cell>
          <cell r="D255" t="str">
            <v>Ml</v>
          </cell>
          <cell r="E255">
            <v>2.2000000000000002</v>
          </cell>
          <cell r="F255">
            <v>2020</v>
          </cell>
          <cell r="G255">
            <v>4444</v>
          </cell>
        </row>
        <row r="256">
          <cell r="B256" t="str">
            <v>Puntilla c/cabeza</v>
          </cell>
          <cell r="D256" t="str">
            <v>Lb</v>
          </cell>
          <cell r="E256">
            <v>0.1</v>
          </cell>
          <cell r="F256">
            <v>980.00000000000011</v>
          </cell>
          <cell r="G256">
            <v>98.000000000000014</v>
          </cell>
        </row>
        <row r="257">
          <cell r="B257" t="str">
            <v>ACPM</v>
          </cell>
          <cell r="D257" t="str">
            <v>Gn</v>
          </cell>
          <cell r="E257">
            <v>0.02</v>
          </cell>
          <cell r="F257">
            <v>3333</v>
          </cell>
          <cell r="G257">
            <v>66.66</v>
          </cell>
        </row>
        <row r="258">
          <cell r="B258" t="str">
            <v>Formaleta entrepiso 4 semanas</v>
          </cell>
          <cell r="D258" t="str">
            <v>M2</v>
          </cell>
          <cell r="E258">
            <v>0.8</v>
          </cell>
          <cell r="F258">
            <v>4545</v>
          </cell>
          <cell r="G258">
            <v>3636</v>
          </cell>
        </row>
        <row r="259">
          <cell r="D259" t="str">
            <v/>
          </cell>
          <cell r="E259" t="str">
            <v xml:space="preserve">                 TOTAL MATERIALES:</v>
          </cell>
          <cell r="G259">
            <v>16629</v>
          </cell>
        </row>
        <row r="261">
          <cell r="B261" t="str">
            <v>MANO DE OBRA</v>
          </cell>
        </row>
        <row r="262">
          <cell r="B262" t="str">
            <v>DESCRIPCION</v>
          </cell>
          <cell r="C262" t="str">
            <v>JORNAL</v>
          </cell>
          <cell r="D262" t="str">
            <v>PRESTACIONES</v>
          </cell>
          <cell r="E262" t="str">
            <v>CANTIDAD</v>
          </cell>
          <cell r="F262" t="str">
            <v>RENDIMIENTO</v>
          </cell>
          <cell r="G262" t="str">
            <v>VR PARCIAL</v>
          </cell>
        </row>
        <row r="263">
          <cell r="B263" t="str">
            <v>Ayudante</v>
          </cell>
          <cell r="C263">
            <v>15000</v>
          </cell>
          <cell r="D263">
            <v>0.7</v>
          </cell>
          <cell r="E263">
            <v>3</v>
          </cell>
          <cell r="F263">
            <v>6.85</v>
          </cell>
          <cell r="G263">
            <v>11167.883211678833</v>
          </cell>
        </row>
        <row r="264">
          <cell r="B264" t="str">
            <v xml:space="preserve">Oficial </v>
          </cell>
          <cell r="C264">
            <v>25480.000000000004</v>
          </cell>
          <cell r="D264">
            <v>0.7</v>
          </cell>
          <cell r="E264">
            <v>1</v>
          </cell>
          <cell r="F264">
            <v>6.85</v>
          </cell>
          <cell r="G264">
            <v>6323.5036496350367</v>
          </cell>
        </row>
        <row r="265">
          <cell r="C265">
            <v>0</v>
          </cell>
          <cell r="E265">
            <v>0</v>
          </cell>
          <cell r="G265">
            <v>0</v>
          </cell>
        </row>
        <row r="266">
          <cell r="E266" t="str">
            <v xml:space="preserve">              TOTAL MANO DE OBRA:</v>
          </cell>
          <cell r="G266">
            <v>17491</v>
          </cell>
          <cell r="H266">
            <v>17500</v>
          </cell>
        </row>
        <row r="268">
          <cell r="B268" t="str">
            <v>HERRAMIENTA Y EQUIPO</v>
          </cell>
        </row>
        <row r="269">
          <cell r="B269" t="str">
            <v>DESCRIPCION</v>
          </cell>
          <cell r="D269" t="str">
            <v>TIPO</v>
          </cell>
          <cell r="E269" t="str">
            <v>TARIFA</v>
          </cell>
          <cell r="F269" t="str">
            <v>RENDIMIENTO</v>
          </cell>
          <cell r="G269" t="str">
            <v>VR PARCIAL</v>
          </cell>
        </row>
        <row r="270">
          <cell r="B270" t="str">
            <v>Herramienta menor</v>
          </cell>
          <cell r="E270">
            <v>17491</v>
          </cell>
          <cell r="F270">
            <v>0.05</v>
          </cell>
          <cell r="G270">
            <v>874.55000000000007</v>
          </cell>
        </row>
        <row r="271">
          <cell r="B271" t="str">
            <v>Vibrador a gasolina</v>
          </cell>
          <cell r="D271" t="str">
            <v>Aguja</v>
          </cell>
          <cell r="E271">
            <v>30300</v>
          </cell>
          <cell r="F271">
            <v>12.42</v>
          </cell>
          <cell r="G271">
            <v>2439.6135265700482</v>
          </cell>
        </row>
        <row r="272">
          <cell r="B272" t="str">
            <v>Mezcladora 1 saco</v>
          </cell>
          <cell r="E272">
            <v>7350.0000000000009</v>
          </cell>
          <cell r="F272">
            <v>12.42</v>
          </cell>
          <cell r="G272">
            <v>591.78743961352666</v>
          </cell>
        </row>
        <row r="273">
          <cell r="D273" t="str">
            <v xml:space="preserve">                      TOTAL HERRAMIENTA Y EQUIPO:</v>
          </cell>
          <cell r="G273">
            <v>3906</v>
          </cell>
          <cell r="H273">
            <v>3030.19</v>
          </cell>
        </row>
        <row r="275">
          <cell r="B275" t="str">
            <v>TRANSPORTE</v>
          </cell>
        </row>
        <row r="276">
          <cell r="B276" t="str">
            <v>MATERIAL</v>
          </cell>
          <cell r="D276" t="str">
            <v>CANTIDAD</v>
          </cell>
          <cell r="E276" t="str">
            <v>DISTANCIA</v>
          </cell>
          <cell r="F276" t="str">
            <v>M3/KM</v>
          </cell>
          <cell r="G276" t="str">
            <v>VR UNITARIO</v>
          </cell>
        </row>
        <row r="279">
          <cell r="E279" t="str">
            <v xml:space="preserve">                  TOTAL TRANSPORTE:</v>
          </cell>
          <cell r="G279">
            <v>0</v>
          </cell>
        </row>
        <row r="281">
          <cell r="E281" t="str">
            <v>TOTAL COSTO DIRECTO:</v>
          </cell>
          <cell r="G281">
            <v>38026</v>
          </cell>
        </row>
        <row r="283">
          <cell r="B283" t="str">
            <v>COSTOS INDIRECTOS</v>
          </cell>
        </row>
        <row r="284">
          <cell r="B284" t="str">
            <v>DESCRIPCION</v>
          </cell>
          <cell r="D284" t="str">
            <v>PORCENTAJE</v>
          </cell>
          <cell r="F284" t="str">
            <v>VR PARCIAL</v>
          </cell>
        </row>
        <row r="285">
          <cell r="B285" t="str">
            <v>ADMINISTRACION</v>
          </cell>
          <cell r="E285">
            <v>0.12</v>
          </cell>
          <cell r="G285">
            <v>4563.12</v>
          </cell>
        </row>
        <row r="286">
          <cell r="B286" t="str">
            <v>IMPREVISTOS</v>
          </cell>
          <cell r="E286">
            <v>0.08</v>
          </cell>
          <cell r="G286">
            <v>3042.08</v>
          </cell>
        </row>
        <row r="287">
          <cell r="B287" t="str">
            <v>UTILIDAD</v>
          </cell>
          <cell r="E287">
            <v>0.05</v>
          </cell>
          <cell r="G287">
            <v>1901.3000000000002</v>
          </cell>
        </row>
        <row r="288">
          <cell r="F288" t="str">
            <v>TOTAL COSTO INDIRECTO:</v>
          </cell>
          <cell r="G288">
            <v>9507</v>
          </cell>
        </row>
        <row r="291">
          <cell r="B291" t="str">
            <v>PROPONENTE</v>
          </cell>
          <cell r="F291" t="str">
            <v>ANALISIS DE PRECIO UNITARIO:</v>
          </cell>
          <cell r="G291">
            <v>47533</v>
          </cell>
        </row>
        <row r="294">
          <cell r="B294" t="str">
            <v>REPUBLICA DE COLOMBIA</v>
          </cell>
        </row>
        <row r="295">
          <cell r="B295" t="str">
            <v>GOBERNACION DEL PUTUMAYO</v>
          </cell>
        </row>
        <row r="296">
          <cell r="B296" t="str">
            <v>SECRETARIA DE INFRAESTRUCTURA DEPARTAMENTAL</v>
          </cell>
        </row>
        <row r="298">
          <cell r="B298" t="str">
            <v>OBJETO:</v>
          </cell>
          <cell r="C298" t="str">
            <v>CONSTRUCCION DE LA PLAZA DE MERCADO DE GANADO EN EL MUNICIPIO DE SIBUNDOY, DEPARTAMENTO DEL PUTUMAYO</v>
          </cell>
        </row>
        <row r="299">
          <cell r="F299" t="str">
            <v>FECHA:</v>
          </cell>
          <cell r="G299" t="str">
            <v>NOVIEMBRE 20 / 2003</v>
          </cell>
        </row>
        <row r="300">
          <cell r="A300" t="str">
            <v>2,2</v>
          </cell>
          <cell r="B300" t="str">
            <v>ITE M:</v>
          </cell>
          <cell r="C300" t="str">
            <v>COLUMNA 0,2*0,2 m</v>
          </cell>
          <cell r="F300" t="str">
            <v>UNIDAD:</v>
          </cell>
          <cell r="G300" t="str">
            <v>ML</v>
          </cell>
          <cell r="H300">
            <v>40620</v>
          </cell>
        </row>
        <row r="301">
          <cell r="H301">
            <v>34</v>
          </cell>
        </row>
        <row r="302">
          <cell r="B302" t="str">
            <v>MATERIALES</v>
          </cell>
        </row>
        <row r="303">
          <cell r="B303" t="str">
            <v>DESCRIPCION</v>
          </cell>
          <cell r="D303" t="str">
            <v>UND</v>
          </cell>
          <cell r="E303" t="str">
            <v>CANTIDAD</v>
          </cell>
          <cell r="F303" t="str">
            <v>VR UNITARIO</v>
          </cell>
          <cell r="G303" t="str">
            <v>VR UNITARIO</v>
          </cell>
        </row>
        <row r="304">
          <cell r="B304" t="str">
            <v>Agua</v>
          </cell>
          <cell r="D304" t="str">
            <v>Lt</v>
          </cell>
          <cell r="E304">
            <v>8</v>
          </cell>
          <cell r="F304">
            <v>10.4</v>
          </cell>
          <cell r="G304">
            <v>83.2</v>
          </cell>
        </row>
        <row r="305">
          <cell r="B305" t="str">
            <v>Cemento gris</v>
          </cell>
          <cell r="D305" t="str">
            <v>Kg</v>
          </cell>
          <cell r="E305">
            <v>15.4</v>
          </cell>
          <cell r="F305">
            <v>440</v>
          </cell>
          <cell r="G305">
            <v>6776</v>
          </cell>
        </row>
        <row r="306">
          <cell r="B306" t="str">
            <v>Arena de río</v>
          </cell>
          <cell r="D306" t="str">
            <v>M3</v>
          </cell>
          <cell r="E306">
            <v>0.02</v>
          </cell>
          <cell r="F306">
            <v>6240</v>
          </cell>
          <cell r="G306">
            <v>124.8</v>
          </cell>
        </row>
        <row r="307">
          <cell r="B307" t="str">
            <v>Triturado</v>
          </cell>
          <cell r="D307" t="str">
            <v>M3</v>
          </cell>
          <cell r="E307">
            <v>0.04</v>
          </cell>
          <cell r="F307">
            <v>35000</v>
          </cell>
          <cell r="G307">
            <v>1400</v>
          </cell>
        </row>
        <row r="308">
          <cell r="B308" t="str">
            <v>Tabla burra ordinaria</v>
          </cell>
          <cell r="D308" t="str">
            <v>Ml</v>
          </cell>
          <cell r="E308">
            <v>2.2000000000000002</v>
          </cell>
          <cell r="F308">
            <v>2020</v>
          </cell>
          <cell r="G308">
            <v>4444</v>
          </cell>
        </row>
        <row r="309">
          <cell r="B309" t="str">
            <v>Puntilla c/cabeza</v>
          </cell>
          <cell r="D309" t="str">
            <v>Lb</v>
          </cell>
          <cell r="E309">
            <v>0.1</v>
          </cell>
          <cell r="F309">
            <v>980.00000000000011</v>
          </cell>
          <cell r="G309">
            <v>98.000000000000014</v>
          </cell>
        </row>
        <row r="310">
          <cell r="B310" t="str">
            <v>ACPM</v>
          </cell>
          <cell r="D310" t="str">
            <v>Gn</v>
          </cell>
          <cell r="E310">
            <v>0.02</v>
          </cell>
          <cell r="F310">
            <v>3333</v>
          </cell>
          <cell r="G310">
            <v>66.66</v>
          </cell>
        </row>
        <row r="311">
          <cell r="B311" t="str">
            <v>Parales (24 días)</v>
          </cell>
          <cell r="D311" t="str">
            <v>Un</v>
          </cell>
          <cell r="E311">
            <v>1</v>
          </cell>
          <cell r="F311">
            <v>3737</v>
          </cell>
          <cell r="G311">
            <v>3737</v>
          </cell>
        </row>
        <row r="312">
          <cell r="B312" t="str">
            <v>Mordazas metálicas</v>
          </cell>
          <cell r="D312" t="str">
            <v>Un</v>
          </cell>
          <cell r="E312">
            <v>0.5</v>
          </cell>
          <cell r="F312">
            <v>1515</v>
          </cell>
          <cell r="G312">
            <v>757.5</v>
          </cell>
        </row>
        <row r="313">
          <cell r="B313" t="str">
            <v>Andamio Tubular (sección)</v>
          </cell>
          <cell r="D313" t="str">
            <v>Día</v>
          </cell>
          <cell r="E313">
            <v>4</v>
          </cell>
          <cell r="F313">
            <v>303</v>
          </cell>
          <cell r="G313">
            <v>1212</v>
          </cell>
        </row>
        <row r="314">
          <cell r="D314" t="str">
            <v/>
          </cell>
          <cell r="E314" t="str">
            <v xml:space="preserve">                 TOTAL MATERIALES:</v>
          </cell>
          <cell r="G314">
            <v>18699</v>
          </cell>
        </row>
        <row r="316">
          <cell r="B316" t="str">
            <v>MANO DE OBRA</v>
          </cell>
        </row>
        <row r="317">
          <cell r="B317" t="str">
            <v>DESCRIPCION</v>
          </cell>
          <cell r="C317" t="str">
            <v>JORNAL</v>
          </cell>
          <cell r="D317" t="str">
            <v>PRESTACIONES</v>
          </cell>
          <cell r="E317" t="str">
            <v>CANTIDAD</v>
          </cell>
          <cell r="F317" t="str">
            <v>RENDIMIENTO</v>
          </cell>
          <cell r="G317" t="str">
            <v>VR PARCIAL</v>
          </cell>
        </row>
        <row r="318">
          <cell r="B318" t="str">
            <v>Ayudante</v>
          </cell>
          <cell r="C318">
            <v>15000</v>
          </cell>
          <cell r="D318">
            <v>0.7</v>
          </cell>
          <cell r="E318">
            <v>3</v>
          </cell>
          <cell r="F318">
            <v>6.66</v>
          </cell>
          <cell r="G318">
            <v>11486.486486486487</v>
          </cell>
        </row>
        <row r="319">
          <cell r="B319" t="str">
            <v xml:space="preserve">Oficial </v>
          </cell>
          <cell r="C319">
            <v>25480.000000000004</v>
          </cell>
          <cell r="D319">
            <v>0.7</v>
          </cell>
          <cell r="E319">
            <v>1</v>
          </cell>
          <cell r="F319">
            <v>6.66</v>
          </cell>
          <cell r="G319">
            <v>6503.9039039039035</v>
          </cell>
        </row>
        <row r="320">
          <cell r="C320">
            <v>0</v>
          </cell>
          <cell r="E320">
            <v>0</v>
          </cell>
          <cell r="G320">
            <v>0</v>
          </cell>
        </row>
        <row r="321">
          <cell r="E321" t="str">
            <v xml:space="preserve">              TOTAL MANO DE OBRA:</v>
          </cell>
          <cell r="G321">
            <v>17990</v>
          </cell>
          <cell r="H321">
            <v>18000</v>
          </cell>
        </row>
        <row r="323">
          <cell r="B323" t="str">
            <v>HERRAMIENTA Y EQUIPO</v>
          </cell>
        </row>
        <row r="324">
          <cell r="B324" t="str">
            <v>DESCRIPCION</v>
          </cell>
          <cell r="D324" t="str">
            <v>TIPO</v>
          </cell>
          <cell r="E324" t="str">
            <v>TARIFA</v>
          </cell>
          <cell r="F324" t="str">
            <v>RENDIMIENTO</v>
          </cell>
          <cell r="G324" t="str">
            <v>VR PARCIAL</v>
          </cell>
        </row>
        <row r="325">
          <cell r="B325" t="str">
            <v>Herramienta menor</v>
          </cell>
          <cell r="E325">
            <v>17990</v>
          </cell>
          <cell r="F325">
            <v>0.05</v>
          </cell>
          <cell r="G325">
            <v>899.5</v>
          </cell>
        </row>
        <row r="326">
          <cell r="B326" t="str">
            <v>Vibrador a gasolina</v>
          </cell>
          <cell r="D326" t="str">
            <v>Aguja</v>
          </cell>
          <cell r="E326">
            <v>30300</v>
          </cell>
          <cell r="F326">
            <v>12.42</v>
          </cell>
          <cell r="G326">
            <v>2439.6135265700482</v>
          </cell>
        </row>
        <row r="327">
          <cell r="B327" t="str">
            <v>Mezcladora 1 saco</v>
          </cell>
          <cell r="E327">
            <v>7350.0000000000009</v>
          </cell>
          <cell r="F327">
            <v>12.42</v>
          </cell>
          <cell r="G327">
            <v>591.78743961352666</v>
          </cell>
        </row>
        <row r="328">
          <cell r="D328" t="str">
            <v xml:space="preserve">                      TOTAL HERRAMIENTA Y EQUIPO:</v>
          </cell>
          <cell r="G328">
            <v>3931</v>
          </cell>
          <cell r="H328">
            <v>3030.5</v>
          </cell>
        </row>
        <row r="330">
          <cell r="B330" t="str">
            <v>TRANSPORTE</v>
          </cell>
        </row>
        <row r="331">
          <cell r="B331" t="str">
            <v>MATERIAL</v>
          </cell>
          <cell r="D331" t="str">
            <v>CANTIDAD</v>
          </cell>
          <cell r="E331" t="str">
            <v>DISTANCIA</v>
          </cell>
          <cell r="F331" t="str">
            <v>M3/KM</v>
          </cell>
          <cell r="G331" t="str">
            <v>VR UNITARIO</v>
          </cell>
        </row>
        <row r="334">
          <cell r="E334" t="str">
            <v xml:space="preserve">                  TOTAL TRANSPORTE:</v>
          </cell>
          <cell r="G334">
            <v>0</v>
          </cell>
        </row>
        <row r="336">
          <cell r="E336" t="str">
            <v>TOTAL COSTO DIRECTO:</v>
          </cell>
          <cell r="G336">
            <v>40620</v>
          </cell>
        </row>
        <row r="338">
          <cell r="B338" t="str">
            <v>COSTOS INDIRECTOS</v>
          </cell>
        </row>
        <row r="339">
          <cell r="B339" t="str">
            <v>DESCRIPCION</v>
          </cell>
          <cell r="D339" t="str">
            <v>PORCENTAJE</v>
          </cell>
          <cell r="F339" t="str">
            <v>VR PARCIAL</v>
          </cell>
        </row>
        <row r="340">
          <cell r="B340" t="str">
            <v>ADMINISTRACION</v>
          </cell>
          <cell r="E340">
            <v>0.12</v>
          </cell>
          <cell r="G340">
            <v>4874.3999999999996</v>
          </cell>
        </row>
        <row r="341">
          <cell r="B341" t="str">
            <v>IMPREVISTOS</v>
          </cell>
          <cell r="E341">
            <v>0.08</v>
          </cell>
          <cell r="G341">
            <v>3249.6</v>
          </cell>
        </row>
        <row r="342">
          <cell r="B342" t="str">
            <v>UTILIDAD</v>
          </cell>
          <cell r="E342">
            <v>0.05</v>
          </cell>
          <cell r="G342">
            <v>2031</v>
          </cell>
        </row>
        <row r="343">
          <cell r="F343" t="str">
            <v>TOTAL COSTO INDIRECTO:</v>
          </cell>
          <cell r="G343">
            <v>10155</v>
          </cell>
        </row>
        <row r="346">
          <cell r="B346" t="str">
            <v>PROPONENTE</v>
          </cell>
          <cell r="F346" t="str">
            <v>ANALISIS DE PRECIO UNITARIO:</v>
          </cell>
          <cell r="G346">
            <v>50775</v>
          </cell>
        </row>
        <row r="349">
          <cell r="B349" t="str">
            <v>REPUBLICA DE COLOMBIA</v>
          </cell>
        </row>
        <row r="350">
          <cell r="B350" t="str">
            <v>GOBERNACION DEL PUTUMAYO</v>
          </cell>
        </row>
        <row r="351">
          <cell r="B351" t="str">
            <v>SECRETARIA DE INFRAESTRUCTURA DEPARTAMENTAL</v>
          </cell>
        </row>
        <row r="353">
          <cell r="B353" t="str">
            <v>OBJETO:</v>
          </cell>
          <cell r="C353" t="str">
            <v>CONSTRUCCION DE LA PLAZA DE MERCADO DE GANADO EN EL MUNICIPIO DE SIBUNDOY, DEPARTAMENTO DEL PUTUMAYO</v>
          </cell>
        </row>
        <row r="354">
          <cell r="F354" t="str">
            <v>FECHA:</v>
          </cell>
          <cell r="G354" t="str">
            <v>NOVIEMBRE 20 / 2003</v>
          </cell>
        </row>
        <row r="355">
          <cell r="A355" t="str">
            <v>2,3</v>
          </cell>
          <cell r="B355" t="str">
            <v>ITE M:</v>
          </cell>
          <cell r="C355" t="str">
            <v>ZAPATA 0,8*0,8*0,2 m</v>
          </cell>
          <cell r="F355" t="str">
            <v>UNIDAD:</v>
          </cell>
          <cell r="G355" t="str">
            <v>UND</v>
          </cell>
          <cell r="H355">
            <v>53275</v>
          </cell>
        </row>
        <row r="356">
          <cell r="H356">
            <v>10</v>
          </cell>
        </row>
        <row r="357">
          <cell r="B357" t="str">
            <v>MATERIALES</v>
          </cell>
        </row>
        <row r="358">
          <cell r="B358" t="str">
            <v>DESCRIPCION</v>
          </cell>
          <cell r="D358" t="str">
            <v>UND</v>
          </cell>
          <cell r="E358" t="str">
            <v>CANTIDAD</v>
          </cell>
          <cell r="F358" t="str">
            <v>VR UNITARIO</v>
          </cell>
          <cell r="G358" t="str">
            <v>VR UNITARIO</v>
          </cell>
        </row>
        <row r="359">
          <cell r="B359" t="str">
            <v>Agua</v>
          </cell>
          <cell r="D359" t="str">
            <v>Lt</v>
          </cell>
          <cell r="E359">
            <v>24.2</v>
          </cell>
          <cell r="F359">
            <v>10.4</v>
          </cell>
          <cell r="G359">
            <v>251.68</v>
          </cell>
        </row>
        <row r="360">
          <cell r="B360" t="str">
            <v>Cemento gris</v>
          </cell>
          <cell r="D360" t="str">
            <v>Kg</v>
          </cell>
          <cell r="E360">
            <v>47.1</v>
          </cell>
          <cell r="F360">
            <v>440</v>
          </cell>
          <cell r="G360">
            <v>20724</v>
          </cell>
        </row>
        <row r="361">
          <cell r="B361" t="str">
            <v>Arena de río</v>
          </cell>
          <cell r="D361" t="str">
            <v>M3</v>
          </cell>
          <cell r="E361">
            <v>0.08</v>
          </cell>
          <cell r="F361">
            <v>6240</v>
          </cell>
          <cell r="G361">
            <v>499.2</v>
          </cell>
        </row>
        <row r="362">
          <cell r="B362" t="str">
            <v>Triturado</v>
          </cell>
          <cell r="D362" t="str">
            <v>M3</v>
          </cell>
          <cell r="E362">
            <v>0.11</v>
          </cell>
          <cell r="F362">
            <v>35000</v>
          </cell>
          <cell r="G362">
            <v>3850</v>
          </cell>
        </row>
        <row r="363">
          <cell r="B363" t="str">
            <v>Tabla burra ordinaria</v>
          </cell>
          <cell r="D363" t="str">
            <v>Ml</v>
          </cell>
          <cell r="E363">
            <v>0.3</v>
          </cell>
          <cell r="F363">
            <v>2020</v>
          </cell>
          <cell r="G363">
            <v>606</v>
          </cell>
        </row>
        <row r="364">
          <cell r="B364" t="str">
            <v>Puntilla c/cabeza</v>
          </cell>
          <cell r="D364" t="str">
            <v>Lb</v>
          </cell>
          <cell r="E364">
            <v>0.03</v>
          </cell>
          <cell r="F364">
            <v>980.00000000000011</v>
          </cell>
          <cell r="G364">
            <v>29.400000000000002</v>
          </cell>
        </row>
        <row r="365">
          <cell r="B365" t="str">
            <v>ACPM</v>
          </cell>
          <cell r="D365" t="str">
            <v>Gn</v>
          </cell>
          <cell r="E365">
            <v>0.02</v>
          </cell>
          <cell r="F365">
            <v>3333</v>
          </cell>
          <cell r="G365">
            <v>66.66</v>
          </cell>
        </row>
        <row r="366">
          <cell r="B366" t="str">
            <v>Repisa ordinario</v>
          </cell>
          <cell r="D366" t="str">
            <v>Ml</v>
          </cell>
          <cell r="E366">
            <v>0.12</v>
          </cell>
          <cell r="F366">
            <v>1515</v>
          </cell>
          <cell r="G366">
            <v>181.79999999999998</v>
          </cell>
        </row>
        <row r="367">
          <cell r="D367" t="str">
            <v/>
          </cell>
          <cell r="E367" t="str">
            <v xml:space="preserve">                 TOTAL MATERIALES:</v>
          </cell>
          <cell r="G367">
            <v>26209</v>
          </cell>
        </row>
        <row r="369">
          <cell r="B369" t="str">
            <v>MANO DE OBRA</v>
          </cell>
        </row>
        <row r="370">
          <cell r="B370" t="str">
            <v>DESCRIPCION</v>
          </cell>
          <cell r="C370" t="str">
            <v>JORNAL</v>
          </cell>
          <cell r="D370" t="str">
            <v>PRESTACIONES</v>
          </cell>
          <cell r="E370" t="str">
            <v>CANTIDAD</v>
          </cell>
          <cell r="F370" t="str">
            <v>RENDIMIENTO</v>
          </cell>
          <cell r="G370" t="str">
            <v>VR PARCIAL</v>
          </cell>
        </row>
        <row r="371">
          <cell r="B371" t="str">
            <v>Ayudante</v>
          </cell>
          <cell r="C371">
            <v>15000</v>
          </cell>
          <cell r="D371">
            <v>0.7</v>
          </cell>
          <cell r="E371">
            <v>3</v>
          </cell>
          <cell r="F371">
            <v>5.99</v>
          </cell>
          <cell r="G371">
            <v>12771.285475792987</v>
          </cell>
        </row>
        <row r="372">
          <cell r="B372" t="str">
            <v xml:space="preserve">Oficial </v>
          </cell>
          <cell r="C372">
            <v>25480.000000000004</v>
          </cell>
          <cell r="D372">
            <v>0.7</v>
          </cell>
          <cell r="E372">
            <v>1</v>
          </cell>
          <cell r="F372">
            <v>5.99</v>
          </cell>
          <cell r="G372">
            <v>7231.385642737896</v>
          </cell>
        </row>
        <row r="373">
          <cell r="C373">
            <v>0</v>
          </cell>
          <cell r="E373">
            <v>0</v>
          </cell>
          <cell r="G373">
            <v>0</v>
          </cell>
        </row>
        <row r="374">
          <cell r="E374" t="str">
            <v xml:space="preserve">              TOTAL MANO DE OBRA:</v>
          </cell>
          <cell r="G374">
            <v>20003</v>
          </cell>
          <cell r="H374">
            <v>20000</v>
          </cell>
        </row>
        <row r="376">
          <cell r="B376" t="str">
            <v>HERRAMIENTA Y EQUIPO</v>
          </cell>
        </row>
        <row r="377">
          <cell r="B377" t="str">
            <v>DESCRIPCION</v>
          </cell>
          <cell r="D377" t="str">
            <v>TIPO</v>
          </cell>
          <cell r="E377" t="str">
            <v>TARIFA</v>
          </cell>
          <cell r="F377" t="str">
            <v>RENDIMIENTO</v>
          </cell>
          <cell r="G377" t="str">
            <v>VR PARCIAL</v>
          </cell>
        </row>
        <row r="378">
          <cell r="B378" t="str">
            <v>Herramienta menor</v>
          </cell>
          <cell r="E378">
            <v>20003</v>
          </cell>
          <cell r="F378">
            <v>0.05</v>
          </cell>
          <cell r="G378">
            <v>1000.1500000000001</v>
          </cell>
        </row>
        <row r="379">
          <cell r="B379" t="str">
            <v>Vibrador a gasolina</v>
          </cell>
          <cell r="D379" t="str">
            <v>Aguja</v>
          </cell>
          <cell r="E379">
            <v>30300</v>
          </cell>
          <cell r="F379">
            <v>6.21</v>
          </cell>
          <cell r="G379">
            <v>4879.2270531400964</v>
          </cell>
        </row>
        <row r="380">
          <cell r="B380" t="str">
            <v>Mezcladora 1 saco</v>
          </cell>
          <cell r="E380">
            <v>7350.0000000000009</v>
          </cell>
          <cell r="F380">
            <v>6.21</v>
          </cell>
          <cell r="G380">
            <v>1183.5748792270533</v>
          </cell>
        </row>
        <row r="381">
          <cell r="D381" t="str">
            <v xml:space="preserve">                      TOTAL HERRAMIENTA Y EQUIPO:</v>
          </cell>
          <cell r="G381">
            <v>7063</v>
          </cell>
          <cell r="H381">
            <v>6060</v>
          </cell>
        </row>
        <row r="383">
          <cell r="B383" t="str">
            <v>TRANSPORTE</v>
          </cell>
        </row>
        <row r="384">
          <cell r="B384" t="str">
            <v>MATERIAL</v>
          </cell>
          <cell r="D384" t="str">
            <v>CANTIDAD</v>
          </cell>
          <cell r="E384" t="str">
            <v>DISTANCIA</v>
          </cell>
          <cell r="F384" t="str">
            <v>M3/KM</v>
          </cell>
          <cell r="G384" t="str">
            <v>VR UNITARIO</v>
          </cell>
        </row>
        <row r="387">
          <cell r="E387" t="str">
            <v xml:space="preserve">                  TOTAL TRANSPORTE:</v>
          </cell>
          <cell r="G387">
            <v>0</v>
          </cell>
        </row>
        <row r="389">
          <cell r="E389" t="str">
            <v>TOTAL COSTO DIRECTO:</v>
          </cell>
          <cell r="G389">
            <v>53275</v>
          </cell>
        </row>
        <row r="391">
          <cell r="B391" t="str">
            <v>COSTOS INDIRECTOS</v>
          </cell>
        </row>
        <row r="392">
          <cell r="B392" t="str">
            <v>DESCRIPCION</v>
          </cell>
          <cell r="D392" t="str">
            <v>PORCENTAJE</v>
          </cell>
          <cell r="F392" t="str">
            <v>VR PARCIAL</v>
          </cell>
        </row>
        <row r="393">
          <cell r="B393" t="str">
            <v>ADMINISTRACION</v>
          </cell>
          <cell r="E393">
            <v>0.12</v>
          </cell>
          <cell r="G393">
            <v>6393</v>
          </cell>
        </row>
        <row r="394">
          <cell r="B394" t="str">
            <v>IMPREVISTOS</v>
          </cell>
          <cell r="E394">
            <v>0.08</v>
          </cell>
          <cell r="G394">
            <v>4262</v>
          </cell>
        </row>
        <row r="395">
          <cell r="B395" t="str">
            <v>UTILIDAD</v>
          </cell>
          <cell r="E395">
            <v>0.05</v>
          </cell>
          <cell r="G395">
            <v>2663.75</v>
          </cell>
        </row>
        <row r="396">
          <cell r="F396" t="str">
            <v>TOTAL COSTO INDIRECTO:</v>
          </cell>
          <cell r="G396">
            <v>13319</v>
          </cell>
        </row>
        <row r="399">
          <cell r="B399" t="str">
            <v>PROPONENTE</v>
          </cell>
          <cell r="F399" t="str">
            <v>ANALISIS DE PRECIO UNITARIO:</v>
          </cell>
          <cell r="G399">
            <v>66594</v>
          </cell>
        </row>
        <row r="402">
          <cell r="B402" t="str">
            <v>REPUBLICA DE COLOMBIA</v>
          </cell>
        </row>
        <row r="403">
          <cell r="B403" t="str">
            <v>GOBERNACION DEL PUTUMAYO</v>
          </cell>
        </row>
        <row r="404">
          <cell r="B404" t="str">
            <v>SECRETARIA DE INFRAESTRUCTURA DEPARTAMENTAL</v>
          </cell>
        </row>
        <row r="406">
          <cell r="B406" t="str">
            <v>OBJETO:</v>
          </cell>
          <cell r="C406" t="str">
            <v>CONSTRUCCION DE LA PLAZA DE MERCADO DE GANADO EN EL MUNICIPIO DE SIBUNDOY, DEPARTAMENTO DEL PUTUMAYO</v>
          </cell>
        </row>
        <row r="407">
          <cell r="F407" t="str">
            <v>FECHA:</v>
          </cell>
          <cell r="G407" t="str">
            <v>NOVIEMBRE 20 / 2003</v>
          </cell>
        </row>
        <row r="408">
          <cell r="A408" t="str">
            <v>2,4</v>
          </cell>
          <cell r="B408" t="str">
            <v>ITE M:</v>
          </cell>
          <cell r="C408" t="str">
            <v>VIGA DE CIMENTACION 0,2*0,2 m</v>
          </cell>
          <cell r="F408" t="str">
            <v>UNIDAD:</v>
          </cell>
          <cell r="G408" t="str">
            <v>ML</v>
          </cell>
          <cell r="H408">
            <v>35148</v>
          </cell>
        </row>
        <row r="409">
          <cell r="H409">
            <v>41.72</v>
          </cell>
        </row>
        <row r="410">
          <cell r="B410" t="str">
            <v>MATERIALES</v>
          </cell>
        </row>
        <row r="411">
          <cell r="B411" t="str">
            <v>DESCRIPCION</v>
          </cell>
          <cell r="D411" t="str">
            <v>UND</v>
          </cell>
          <cell r="E411" t="str">
            <v>CANTIDAD</v>
          </cell>
          <cell r="F411" t="str">
            <v>VR UNITARIO</v>
          </cell>
          <cell r="G411" t="str">
            <v>VR UNITARIO</v>
          </cell>
        </row>
        <row r="412">
          <cell r="B412" t="str">
            <v>Agua</v>
          </cell>
          <cell r="D412" t="str">
            <v>Lt</v>
          </cell>
          <cell r="E412">
            <v>8</v>
          </cell>
          <cell r="F412">
            <v>10.4</v>
          </cell>
          <cell r="G412">
            <v>83.2</v>
          </cell>
        </row>
        <row r="413">
          <cell r="B413" t="str">
            <v>Cemento gris</v>
          </cell>
          <cell r="D413" t="str">
            <v>Kg</v>
          </cell>
          <cell r="E413">
            <v>15.4</v>
          </cell>
          <cell r="F413">
            <v>440</v>
          </cell>
          <cell r="G413">
            <v>6776</v>
          </cell>
        </row>
        <row r="414">
          <cell r="B414" t="str">
            <v>Arena de río</v>
          </cell>
          <cell r="D414" t="str">
            <v>M3</v>
          </cell>
          <cell r="E414">
            <v>0.02</v>
          </cell>
          <cell r="F414">
            <v>6240</v>
          </cell>
          <cell r="G414">
            <v>124.8</v>
          </cell>
        </row>
        <row r="415">
          <cell r="B415" t="str">
            <v>Triturado</v>
          </cell>
          <cell r="D415" t="str">
            <v>M3</v>
          </cell>
          <cell r="E415">
            <v>0.04</v>
          </cell>
          <cell r="F415">
            <v>35000</v>
          </cell>
          <cell r="G415">
            <v>1400</v>
          </cell>
        </row>
        <row r="416">
          <cell r="B416" t="str">
            <v>Tabla burra ordinaria</v>
          </cell>
          <cell r="D416" t="str">
            <v>Ml</v>
          </cell>
          <cell r="E416">
            <v>2.2000000000000002</v>
          </cell>
          <cell r="F416">
            <v>2020</v>
          </cell>
          <cell r="G416">
            <v>4444</v>
          </cell>
        </row>
        <row r="417">
          <cell r="B417" t="str">
            <v>Puntilla c/cabeza</v>
          </cell>
          <cell r="D417" t="str">
            <v>Lb</v>
          </cell>
          <cell r="E417">
            <v>0.1</v>
          </cell>
          <cell r="F417">
            <v>980.00000000000011</v>
          </cell>
          <cell r="G417">
            <v>98.000000000000014</v>
          </cell>
        </row>
        <row r="418">
          <cell r="B418" t="str">
            <v>ACPM</v>
          </cell>
          <cell r="D418" t="str">
            <v>Gn</v>
          </cell>
          <cell r="E418">
            <v>0.02</v>
          </cell>
          <cell r="F418">
            <v>3333</v>
          </cell>
          <cell r="G418">
            <v>66.66</v>
          </cell>
        </row>
        <row r="419">
          <cell r="B419" t="str">
            <v>Durmiente ordinario 4x.04x.04 m</v>
          </cell>
          <cell r="D419" t="str">
            <v>Un</v>
          </cell>
          <cell r="E419">
            <v>4</v>
          </cell>
          <cell r="F419">
            <v>404</v>
          </cell>
          <cell r="G419">
            <v>1616</v>
          </cell>
        </row>
        <row r="420">
          <cell r="B420" t="str">
            <v>Repisa ordinario</v>
          </cell>
          <cell r="D420" t="str">
            <v>Ml</v>
          </cell>
          <cell r="E420">
            <v>0.12</v>
          </cell>
          <cell r="F420">
            <v>1515</v>
          </cell>
          <cell r="G420">
            <v>181.79999999999998</v>
          </cell>
        </row>
        <row r="421">
          <cell r="D421" t="str">
            <v/>
          </cell>
          <cell r="E421" t="str">
            <v xml:space="preserve">                 TOTAL MATERIALES:</v>
          </cell>
          <cell r="G421">
            <v>14790</v>
          </cell>
        </row>
        <row r="423">
          <cell r="B423" t="str">
            <v>MANO DE OBRA</v>
          </cell>
        </row>
        <row r="424">
          <cell r="B424" t="str">
            <v>DESCRIPCION</v>
          </cell>
          <cell r="C424" t="str">
            <v>JORNAL</v>
          </cell>
          <cell r="D424" t="str">
            <v>PRESTACIONES</v>
          </cell>
          <cell r="E424" t="str">
            <v>CANTIDAD</v>
          </cell>
          <cell r="F424" t="str">
            <v>RENDIMIENTO</v>
          </cell>
          <cell r="G424" t="str">
            <v>VR PARCIAL</v>
          </cell>
        </row>
        <row r="425">
          <cell r="B425" t="str">
            <v>Ayudante</v>
          </cell>
          <cell r="C425">
            <v>15000</v>
          </cell>
          <cell r="D425">
            <v>0.7</v>
          </cell>
          <cell r="E425">
            <v>3</v>
          </cell>
          <cell r="F425">
            <v>7.26</v>
          </cell>
          <cell r="G425">
            <v>10537.190082644629</v>
          </cell>
        </row>
        <row r="426">
          <cell r="B426" t="str">
            <v xml:space="preserve">Oficial </v>
          </cell>
          <cell r="C426">
            <v>25480.000000000004</v>
          </cell>
          <cell r="D426">
            <v>0.7</v>
          </cell>
          <cell r="E426">
            <v>1</v>
          </cell>
          <cell r="F426">
            <v>7.26</v>
          </cell>
          <cell r="G426">
            <v>5966.3911845730026</v>
          </cell>
        </row>
        <row r="427">
          <cell r="C427">
            <v>0</v>
          </cell>
          <cell r="E427">
            <v>0</v>
          </cell>
          <cell r="G427">
            <v>0</v>
          </cell>
        </row>
        <row r="428">
          <cell r="E428" t="str">
            <v xml:space="preserve">              TOTAL MANO DE OBRA:</v>
          </cell>
          <cell r="G428">
            <v>16504</v>
          </cell>
          <cell r="H428">
            <v>16500</v>
          </cell>
        </row>
        <row r="430">
          <cell r="B430" t="str">
            <v>HERRAMIENTA Y EQUIPO</v>
          </cell>
        </row>
        <row r="431">
          <cell r="B431" t="str">
            <v>DESCRIPCION</v>
          </cell>
          <cell r="D431" t="str">
            <v>TIPO</v>
          </cell>
          <cell r="E431" t="str">
            <v>TARIFA</v>
          </cell>
          <cell r="F431" t="str">
            <v>RENDIMIENTO</v>
          </cell>
          <cell r="G431" t="str">
            <v>VR PARCIAL</v>
          </cell>
        </row>
        <row r="432">
          <cell r="B432" t="str">
            <v>Herramienta menor</v>
          </cell>
          <cell r="E432">
            <v>16504</v>
          </cell>
          <cell r="F432">
            <v>0.05</v>
          </cell>
          <cell r="G432">
            <v>825.2</v>
          </cell>
        </row>
        <row r="433">
          <cell r="B433" t="str">
            <v>Vibrador a gasolina</v>
          </cell>
          <cell r="D433" t="str">
            <v>Aguja</v>
          </cell>
          <cell r="E433">
            <v>30300</v>
          </cell>
          <cell r="F433">
            <v>12.43</v>
          </cell>
          <cell r="G433">
            <v>2437.6508447304909</v>
          </cell>
        </row>
        <row r="434">
          <cell r="B434" t="str">
            <v>Mezcladora 1 saco</v>
          </cell>
          <cell r="E434">
            <v>7350.0000000000009</v>
          </cell>
          <cell r="F434">
            <v>12.43</v>
          </cell>
          <cell r="G434">
            <v>591.31134352373294</v>
          </cell>
        </row>
        <row r="435">
          <cell r="D435" t="str">
            <v xml:space="preserve">                      TOTAL HERRAMIENTA Y EQUIPO:</v>
          </cell>
          <cell r="G435">
            <v>3854</v>
          </cell>
          <cell r="H435">
            <v>3029.8</v>
          </cell>
        </row>
        <row r="437">
          <cell r="B437" t="str">
            <v>TRANSPORTE</v>
          </cell>
        </row>
        <row r="438">
          <cell r="B438" t="str">
            <v>MATERIAL</v>
          </cell>
          <cell r="D438" t="str">
            <v>CANTIDAD</v>
          </cell>
          <cell r="E438" t="str">
            <v>DISTANCIA</v>
          </cell>
          <cell r="F438" t="str">
            <v>M3/KM</v>
          </cell>
          <cell r="G438" t="str">
            <v>VR UNITARIO</v>
          </cell>
        </row>
        <row r="441">
          <cell r="E441" t="str">
            <v xml:space="preserve">                  TOTAL TRANSPORTE:</v>
          </cell>
          <cell r="G441">
            <v>0</v>
          </cell>
        </row>
        <row r="443">
          <cell r="E443" t="str">
            <v>TOTAL COSTO DIRECTO:</v>
          </cell>
          <cell r="G443">
            <v>35148</v>
          </cell>
        </row>
        <row r="445">
          <cell r="B445" t="str">
            <v>COSTOS INDIRECTOS</v>
          </cell>
        </row>
        <row r="446">
          <cell r="B446" t="str">
            <v>DESCRIPCION</v>
          </cell>
          <cell r="D446" t="str">
            <v>PORCENTAJE</v>
          </cell>
          <cell r="F446" t="str">
            <v>VR PARCIAL</v>
          </cell>
        </row>
        <row r="447">
          <cell r="B447" t="str">
            <v>ADMINISTRACION</v>
          </cell>
          <cell r="E447">
            <v>0.12</v>
          </cell>
          <cell r="G447">
            <v>4217.76</v>
          </cell>
        </row>
        <row r="448">
          <cell r="B448" t="str">
            <v>IMPREVISTOS</v>
          </cell>
          <cell r="E448">
            <v>0.08</v>
          </cell>
          <cell r="G448">
            <v>2811.84</v>
          </cell>
        </row>
        <row r="449">
          <cell r="B449" t="str">
            <v>UTILIDAD</v>
          </cell>
          <cell r="E449">
            <v>0.05</v>
          </cell>
          <cell r="G449">
            <v>1757.4</v>
          </cell>
        </row>
        <row r="450">
          <cell r="F450" t="str">
            <v>TOTAL COSTO INDIRECTO:</v>
          </cell>
          <cell r="G450">
            <v>8787</v>
          </cell>
        </row>
        <row r="453">
          <cell r="B453" t="str">
            <v>PROPONENTE</v>
          </cell>
          <cell r="F453" t="str">
            <v>ANALISIS DE PRECIO UNITARIO:</v>
          </cell>
          <cell r="G453">
            <v>43935</v>
          </cell>
        </row>
        <row r="456">
          <cell r="B456" t="str">
            <v>REPUBLICA DE COLOMBIA</v>
          </cell>
        </row>
        <row r="457">
          <cell r="B457" t="str">
            <v>GOBERNACION DEL PUTUMAYO</v>
          </cell>
        </row>
        <row r="458">
          <cell r="B458" t="str">
            <v>SECRETARIA DE INFRAESTRUCTURA DEPARTAMENTAL</v>
          </cell>
        </row>
        <row r="460">
          <cell r="B460" t="str">
            <v>OBJETO:</v>
          </cell>
          <cell r="C460" t="str">
            <v>CONSTRUCCION DE LA PLAZA DE MERCADO DE GANADO EN EL MUNICIPIO DE SIBUNDOY, DEPARTAMENTO DEL PUTUMAYO</v>
          </cell>
        </row>
        <row r="461">
          <cell r="F461" t="str">
            <v>FECHA:</v>
          </cell>
          <cell r="G461" t="str">
            <v>NOVIEMBRE 20 / 2003</v>
          </cell>
        </row>
        <row r="462">
          <cell r="A462" t="str">
            <v>3,1</v>
          </cell>
          <cell r="B462" t="str">
            <v>ITE M:</v>
          </cell>
          <cell r="C462" t="str">
            <v>ACERO PDR-60</v>
          </cell>
          <cell r="F462" t="str">
            <v>UNIDAD:</v>
          </cell>
          <cell r="G462" t="str">
            <v>KG</v>
          </cell>
          <cell r="H462">
            <v>1818</v>
          </cell>
        </row>
        <row r="463">
          <cell r="H463">
            <v>972.08</v>
          </cell>
        </row>
        <row r="464">
          <cell r="B464" t="str">
            <v>MATERIALES</v>
          </cell>
        </row>
        <row r="465">
          <cell r="B465" t="str">
            <v>DESCRIPCION</v>
          </cell>
          <cell r="D465" t="str">
            <v>UND</v>
          </cell>
          <cell r="E465" t="str">
            <v>CANTIDAD</v>
          </cell>
          <cell r="F465" t="str">
            <v>VR UNITARIO</v>
          </cell>
          <cell r="G465" t="str">
            <v>VR UNITARIO</v>
          </cell>
        </row>
        <row r="466">
          <cell r="B466" t="str">
            <v>Acero PDR-60</v>
          </cell>
          <cell r="D466" t="str">
            <v>Kg</v>
          </cell>
          <cell r="E466">
            <v>1.05</v>
          </cell>
          <cell r="F466">
            <v>1400</v>
          </cell>
          <cell r="G466">
            <v>1470</v>
          </cell>
        </row>
        <row r="467">
          <cell r="B467" t="str">
            <v>Alambre negro</v>
          </cell>
          <cell r="D467" t="str">
            <v>Kg</v>
          </cell>
          <cell r="E467">
            <v>0.03</v>
          </cell>
          <cell r="F467">
            <v>1800</v>
          </cell>
          <cell r="G467">
            <v>54</v>
          </cell>
        </row>
        <row r="468">
          <cell r="D468" t="str">
            <v/>
          </cell>
          <cell r="F468">
            <v>0</v>
          </cell>
          <cell r="G468">
            <v>0</v>
          </cell>
        </row>
        <row r="469">
          <cell r="D469" t="str">
            <v/>
          </cell>
          <cell r="E469" t="str">
            <v xml:space="preserve">                 TOTAL MATERIALES:</v>
          </cell>
          <cell r="G469">
            <v>1524</v>
          </cell>
        </row>
        <row r="471">
          <cell r="B471" t="str">
            <v>MANO DE OBRA</v>
          </cell>
        </row>
        <row r="472">
          <cell r="B472" t="str">
            <v>DESCRIPCION</v>
          </cell>
          <cell r="C472" t="str">
            <v>JORNAL</v>
          </cell>
          <cell r="D472" t="str">
            <v>PRESTACIONES</v>
          </cell>
          <cell r="E472" t="str">
            <v>CANTIDAD</v>
          </cell>
          <cell r="F472" t="str">
            <v>RENDIMIENTO</v>
          </cell>
          <cell r="G472" t="str">
            <v>VR PARCIAL</v>
          </cell>
        </row>
        <row r="473">
          <cell r="B473" t="str">
            <v>Ayudante</v>
          </cell>
          <cell r="C473">
            <v>15000</v>
          </cell>
          <cell r="D473">
            <v>0.7</v>
          </cell>
          <cell r="E473">
            <v>1</v>
          </cell>
          <cell r="F473">
            <v>245.77</v>
          </cell>
          <cell r="G473">
            <v>103.75554380111485</v>
          </cell>
        </row>
        <row r="474">
          <cell r="B474" t="str">
            <v xml:space="preserve">Oficial </v>
          </cell>
          <cell r="C474">
            <v>25480.000000000004</v>
          </cell>
          <cell r="D474">
            <v>0.7</v>
          </cell>
          <cell r="E474">
            <v>1</v>
          </cell>
          <cell r="F474">
            <v>245.77</v>
          </cell>
          <cell r="G474">
            <v>176.2460837368271</v>
          </cell>
        </row>
        <row r="475">
          <cell r="C475">
            <v>0</v>
          </cell>
          <cell r="E475">
            <v>0</v>
          </cell>
          <cell r="G475">
            <v>0</v>
          </cell>
        </row>
        <row r="476">
          <cell r="E476" t="str">
            <v xml:space="preserve">              TOTAL MANO DE OBRA:</v>
          </cell>
          <cell r="G476">
            <v>280</v>
          </cell>
          <cell r="H476">
            <v>280</v>
          </cell>
        </row>
        <row r="478">
          <cell r="B478" t="str">
            <v>HERRAMIENTA Y EQUIPO</v>
          </cell>
        </row>
        <row r="479">
          <cell r="B479" t="str">
            <v>DESCRIPCION</v>
          </cell>
          <cell r="D479" t="str">
            <v>TIPO</v>
          </cell>
          <cell r="E479" t="str">
            <v>TARIFA</v>
          </cell>
          <cell r="F479" t="str">
            <v>RENDIMIENTO</v>
          </cell>
          <cell r="G479" t="str">
            <v>VR PARCIAL</v>
          </cell>
        </row>
        <row r="480">
          <cell r="B480" t="str">
            <v>Herramienta menor</v>
          </cell>
          <cell r="E480">
            <v>280</v>
          </cell>
          <cell r="F480">
            <v>0.05</v>
          </cell>
          <cell r="G480">
            <v>14</v>
          </cell>
        </row>
        <row r="481">
          <cell r="D481" t="str">
            <v/>
          </cell>
          <cell r="E481">
            <v>0</v>
          </cell>
          <cell r="G481">
            <v>0</v>
          </cell>
        </row>
        <row r="482">
          <cell r="D482" t="str">
            <v/>
          </cell>
          <cell r="E482">
            <v>0</v>
          </cell>
          <cell r="F482">
            <v>0</v>
          </cell>
          <cell r="G482">
            <v>0</v>
          </cell>
        </row>
        <row r="483">
          <cell r="D483" t="str">
            <v xml:space="preserve">                      TOTAL HERRAMIENTA Y EQUIPO:</v>
          </cell>
          <cell r="G483">
            <v>14</v>
          </cell>
        </row>
        <row r="485">
          <cell r="B485" t="str">
            <v>TRANSPORTE</v>
          </cell>
        </row>
        <row r="486">
          <cell r="B486" t="str">
            <v>MATERIAL</v>
          </cell>
          <cell r="D486" t="str">
            <v>CANTIDAD</v>
          </cell>
          <cell r="E486" t="str">
            <v>DISTANCIA</v>
          </cell>
          <cell r="F486" t="str">
            <v>M3/KM</v>
          </cell>
          <cell r="G486" t="str">
            <v>VR UNITARIO</v>
          </cell>
        </row>
        <row r="489">
          <cell r="E489" t="str">
            <v xml:space="preserve">                  TOTAL TRANSPORTE:</v>
          </cell>
          <cell r="G489">
            <v>0</v>
          </cell>
        </row>
        <row r="491">
          <cell r="E491" t="str">
            <v>TOTAL COSTO DIRECTO:</v>
          </cell>
          <cell r="G491">
            <v>1818</v>
          </cell>
        </row>
        <row r="493">
          <cell r="B493" t="str">
            <v>COSTOS INDIRECTOS</v>
          </cell>
        </row>
        <row r="494">
          <cell r="B494" t="str">
            <v>DESCRIPCION</v>
          </cell>
          <cell r="D494" t="str">
            <v>PORCENTAJE</v>
          </cell>
          <cell r="F494" t="str">
            <v>VR PARCIAL</v>
          </cell>
        </row>
        <row r="495">
          <cell r="B495" t="str">
            <v>ADMINISTRACION</v>
          </cell>
          <cell r="E495">
            <v>0.12</v>
          </cell>
          <cell r="G495">
            <v>218.16</v>
          </cell>
        </row>
        <row r="496">
          <cell r="B496" t="str">
            <v>IMPREVISTOS</v>
          </cell>
          <cell r="E496">
            <v>0.08</v>
          </cell>
          <cell r="G496">
            <v>145.44</v>
          </cell>
        </row>
        <row r="497">
          <cell r="B497" t="str">
            <v>UTILIDAD</v>
          </cell>
          <cell r="E497">
            <v>0.05</v>
          </cell>
          <cell r="G497">
            <v>90.9</v>
          </cell>
        </row>
        <row r="498">
          <cell r="F498" t="str">
            <v>TOTAL COSTO INDIRECTO:</v>
          </cell>
          <cell r="G498">
            <v>455</v>
          </cell>
        </row>
        <row r="501">
          <cell r="B501" t="str">
            <v>PROPONENTE</v>
          </cell>
          <cell r="F501" t="str">
            <v>ANALISIS DE PRECIO UNITARIO:</v>
          </cell>
          <cell r="G501">
            <v>2273</v>
          </cell>
        </row>
        <row r="504">
          <cell r="B504" t="str">
            <v>REPUBLICA DE COLOMBIA</v>
          </cell>
        </row>
        <row r="505">
          <cell r="B505" t="str">
            <v>GOBERNACION DEL PUTUMAYO</v>
          </cell>
        </row>
        <row r="506">
          <cell r="B506" t="str">
            <v>SECRETARIA DE INFRAESTRUCTURA DEPARTAMENTAL</v>
          </cell>
        </row>
        <row r="508">
          <cell r="B508" t="str">
            <v>OBJETO:</v>
          </cell>
          <cell r="C508" t="str">
            <v>CONSTRUCCION DE LA PLAZA DE MERCADO DE GANADO EN EL MUNICIPIO DE SIBUNDOY, DEPARTAMENTO DEL PUTUMAYO</v>
          </cell>
        </row>
        <row r="509">
          <cell r="F509" t="str">
            <v>FECHA:</v>
          </cell>
          <cell r="G509" t="str">
            <v>NOVIEMBRE 20 / 2003</v>
          </cell>
        </row>
        <row r="510">
          <cell r="A510" t="str">
            <v>4,1</v>
          </cell>
          <cell r="B510" t="str">
            <v>ITE M:</v>
          </cell>
          <cell r="C510" t="str">
            <v>MURO EN LADRILLO</v>
          </cell>
          <cell r="F510" t="str">
            <v>UNIDAD:</v>
          </cell>
          <cell r="G510" t="str">
            <v>M2</v>
          </cell>
          <cell r="H510">
            <v>18689</v>
          </cell>
        </row>
        <row r="511">
          <cell r="H511">
            <v>212.02</v>
          </cell>
        </row>
        <row r="512">
          <cell r="B512" t="str">
            <v>MATERIALES</v>
          </cell>
        </row>
        <row r="513">
          <cell r="B513" t="str">
            <v>DESCRIPCION</v>
          </cell>
          <cell r="D513" t="str">
            <v>UND</v>
          </cell>
          <cell r="E513" t="str">
            <v>CANTIDAD</v>
          </cell>
          <cell r="F513" t="str">
            <v>VR UNITARIO</v>
          </cell>
          <cell r="G513" t="str">
            <v>VR UNITARIO</v>
          </cell>
        </row>
        <row r="514">
          <cell r="B514" t="str">
            <v>Ladrillo común</v>
          </cell>
          <cell r="D514" t="str">
            <v>Un</v>
          </cell>
          <cell r="E514">
            <v>58.8</v>
          </cell>
          <cell r="F514">
            <v>156.54999999999998</v>
          </cell>
          <cell r="G514">
            <v>9205.14</v>
          </cell>
        </row>
        <row r="515">
          <cell r="B515" t="str">
            <v>Agua</v>
          </cell>
          <cell r="D515" t="str">
            <v>Lt</v>
          </cell>
          <cell r="E515">
            <v>6</v>
          </cell>
          <cell r="F515">
            <v>10.4</v>
          </cell>
          <cell r="G515">
            <v>62.400000000000006</v>
          </cell>
        </row>
        <row r="516">
          <cell r="B516" t="str">
            <v>Cemento gris</v>
          </cell>
          <cell r="D516" t="str">
            <v>Kg</v>
          </cell>
          <cell r="E516">
            <v>11.3</v>
          </cell>
          <cell r="F516">
            <v>440</v>
          </cell>
          <cell r="G516">
            <v>4972</v>
          </cell>
        </row>
        <row r="517">
          <cell r="B517" t="str">
            <v>Arena de río</v>
          </cell>
          <cell r="D517" t="str">
            <v>M3</v>
          </cell>
          <cell r="E517">
            <v>0.04</v>
          </cell>
          <cell r="F517">
            <v>6240</v>
          </cell>
          <cell r="G517">
            <v>249.6</v>
          </cell>
        </row>
        <row r="518">
          <cell r="D518" t="str">
            <v/>
          </cell>
          <cell r="E518" t="str">
            <v xml:space="preserve">                 TOTAL MATERIALES:</v>
          </cell>
          <cell r="G518">
            <v>14489</v>
          </cell>
        </row>
        <row r="520">
          <cell r="B520" t="str">
            <v>MANO DE OBRA</v>
          </cell>
        </row>
        <row r="521">
          <cell r="B521" t="str">
            <v>DESCRIPCION</v>
          </cell>
          <cell r="C521" t="str">
            <v>JORNAL</v>
          </cell>
          <cell r="D521" t="str">
            <v>PRESTACIONES</v>
          </cell>
          <cell r="E521" t="str">
            <v>CANTIDAD</v>
          </cell>
          <cell r="F521" t="str">
            <v>RENDIMIENTO</v>
          </cell>
          <cell r="G521" t="str">
            <v>VR PARCIAL</v>
          </cell>
        </row>
        <row r="522">
          <cell r="B522" t="str">
            <v>Ayudante</v>
          </cell>
          <cell r="C522">
            <v>15000</v>
          </cell>
          <cell r="D522">
            <v>0.7</v>
          </cell>
          <cell r="E522">
            <v>2</v>
          </cell>
          <cell r="F522">
            <v>23.58</v>
          </cell>
          <cell r="G522">
            <v>2162.8498727735368</v>
          </cell>
        </row>
        <row r="523">
          <cell r="B523" t="str">
            <v xml:space="preserve">Oficial </v>
          </cell>
          <cell r="C523">
            <v>25480.000000000004</v>
          </cell>
          <cell r="D523">
            <v>0.7</v>
          </cell>
          <cell r="E523">
            <v>1</v>
          </cell>
          <cell r="F523">
            <v>23.58</v>
          </cell>
          <cell r="G523">
            <v>1836.9804919423241</v>
          </cell>
        </row>
        <row r="524">
          <cell r="C524">
            <v>0</v>
          </cell>
          <cell r="E524">
            <v>0</v>
          </cell>
          <cell r="G524">
            <v>0</v>
          </cell>
        </row>
        <row r="525">
          <cell r="E525" t="str">
            <v xml:space="preserve">              TOTAL MANO DE OBRA:</v>
          </cell>
          <cell r="G525">
            <v>4000</v>
          </cell>
          <cell r="H525">
            <v>4000</v>
          </cell>
        </row>
        <row r="527">
          <cell r="B527" t="str">
            <v>HERRAMIENTA Y EQUIPO</v>
          </cell>
        </row>
        <row r="528">
          <cell r="B528" t="str">
            <v>DESCRIPCION</v>
          </cell>
          <cell r="D528" t="str">
            <v>TIPO</v>
          </cell>
          <cell r="E528" t="str">
            <v>TARIFA</v>
          </cell>
          <cell r="F528" t="str">
            <v>RENDIMIENTO</v>
          </cell>
          <cell r="G528" t="str">
            <v>VR PARCIAL</v>
          </cell>
        </row>
        <row r="529">
          <cell r="B529" t="str">
            <v>Herramienta menor</v>
          </cell>
          <cell r="E529">
            <v>4000</v>
          </cell>
          <cell r="F529">
            <v>0.05</v>
          </cell>
          <cell r="G529">
            <v>200</v>
          </cell>
        </row>
        <row r="530">
          <cell r="D530" t="str">
            <v/>
          </cell>
          <cell r="E530">
            <v>0</v>
          </cell>
          <cell r="G530">
            <v>0</v>
          </cell>
        </row>
        <row r="531">
          <cell r="D531" t="str">
            <v/>
          </cell>
          <cell r="E531">
            <v>0</v>
          </cell>
          <cell r="F531">
            <v>0</v>
          </cell>
          <cell r="G531">
            <v>0</v>
          </cell>
        </row>
        <row r="532">
          <cell r="D532" t="str">
            <v xml:space="preserve">                      TOTAL HERRAMIENTA Y EQUIPO:</v>
          </cell>
          <cell r="G532">
            <v>200</v>
          </cell>
        </row>
        <row r="534">
          <cell r="B534" t="str">
            <v>TRANSPORTE</v>
          </cell>
        </row>
        <row r="535">
          <cell r="B535" t="str">
            <v>MATERIAL</v>
          </cell>
          <cell r="D535" t="str">
            <v>CANTIDAD</v>
          </cell>
          <cell r="E535" t="str">
            <v>DISTANCIA</v>
          </cell>
          <cell r="F535" t="str">
            <v>M3/KM</v>
          </cell>
          <cell r="G535" t="str">
            <v>VR UNITARIO</v>
          </cell>
        </row>
        <row r="538">
          <cell r="E538" t="str">
            <v xml:space="preserve">                  TOTAL TRANSPORTE:</v>
          </cell>
          <cell r="G538">
            <v>0</v>
          </cell>
        </row>
        <row r="540">
          <cell r="E540" t="str">
            <v>TOTAL COSTO DIRECTO:</v>
          </cell>
          <cell r="G540">
            <v>18689</v>
          </cell>
        </row>
        <row r="542">
          <cell r="B542" t="str">
            <v>COSTOS INDIRECTOS</v>
          </cell>
        </row>
        <row r="543">
          <cell r="B543" t="str">
            <v>DESCRIPCION</v>
          </cell>
          <cell r="D543" t="str">
            <v>PORCENTAJE</v>
          </cell>
          <cell r="F543" t="str">
            <v>VR PARCIAL</v>
          </cell>
        </row>
        <row r="544">
          <cell r="B544" t="str">
            <v>ADMINISTRACION</v>
          </cell>
          <cell r="E544">
            <v>0.12</v>
          </cell>
          <cell r="G544">
            <v>2242.6799999999998</v>
          </cell>
        </row>
        <row r="545">
          <cell r="B545" t="str">
            <v>IMPREVISTOS</v>
          </cell>
          <cell r="E545">
            <v>0.08</v>
          </cell>
          <cell r="G545">
            <v>1495.1200000000001</v>
          </cell>
        </row>
        <row r="546">
          <cell r="B546" t="str">
            <v>UTILIDAD</v>
          </cell>
          <cell r="E546">
            <v>0.05</v>
          </cell>
          <cell r="G546">
            <v>934.45</v>
          </cell>
        </row>
        <row r="547">
          <cell r="F547" t="str">
            <v>TOTAL COSTO INDIRECTO:</v>
          </cell>
          <cell r="G547">
            <v>4672</v>
          </cell>
        </row>
        <row r="550">
          <cell r="B550" t="str">
            <v>PROPONENTE</v>
          </cell>
          <cell r="F550" t="str">
            <v>ANALISIS DE PRECIO UNITARIO:</v>
          </cell>
          <cell r="G550">
            <v>23361</v>
          </cell>
        </row>
        <row r="553">
          <cell r="B553" t="str">
            <v>REPUBLICA DE COLOMBIA</v>
          </cell>
        </row>
        <row r="554">
          <cell r="B554" t="str">
            <v>GOBERNACION DEL PUTUMAYO</v>
          </cell>
        </row>
        <row r="555">
          <cell r="B555" t="str">
            <v>SECRETARIA DE INFRAESTRUCTURA DEPARTAMENTAL</v>
          </cell>
        </row>
        <row r="557">
          <cell r="B557" t="str">
            <v>OBJETO:</v>
          </cell>
          <cell r="C557" t="str">
            <v>CONSTRUCCION DE LA PLAZA DE MERCADO DE GANADO EN EL MUNICIPIO DE SIBUNDOY, DEPARTAMENTO DEL PUTUMAYO</v>
          </cell>
        </row>
        <row r="558">
          <cell r="F558" t="str">
            <v>FECHA:</v>
          </cell>
          <cell r="G558" t="str">
            <v>NOVIEMBRE 20 / 2003</v>
          </cell>
        </row>
        <row r="559">
          <cell r="A559" t="str">
            <v>5,1</v>
          </cell>
          <cell r="B559" t="str">
            <v>ITE M:</v>
          </cell>
          <cell r="C559" t="str">
            <v>TEJA ONDULADA AC</v>
          </cell>
          <cell r="F559" t="str">
            <v>UNIDAD:</v>
          </cell>
          <cell r="G559" t="str">
            <v>M2</v>
          </cell>
          <cell r="H559">
            <v>20912</v>
          </cell>
        </row>
        <row r="560">
          <cell r="H560">
            <v>215.13</v>
          </cell>
        </row>
        <row r="561">
          <cell r="B561" t="str">
            <v>MATERIALES</v>
          </cell>
        </row>
        <row r="562">
          <cell r="B562" t="str">
            <v>DESCRIPCION</v>
          </cell>
          <cell r="D562" t="str">
            <v>UND</v>
          </cell>
          <cell r="E562" t="str">
            <v>CANTIDAD</v>
          </cell>
          <cell r="F562" t="str">
            <v>VR UNITARIO</v>
          </cell>
          <cell r="G562" t="str">
            <v>VR UNITARIO</v>
          </cell>
        </row>
        <row r="563">
          <cell r="B563" t="str">
            <v>Gancho teja ondulada</v>
          </cell>
          <cell r="D563" t="str">
            <v>Un</v>
          </cell>
          <cell r="E563">
            <v>1.33</v>
          </cell>
          <cell r="F563">
            <v>202</v>
          </cell>
          <cell r="G563">
            <v>268.66000000000003</v>
          </cell>
        </row>
        <row r="564">
          <cell r="B564" t="str">
            <v>Teja ondulada AC</v>
          </cell>
          <cell r="D564" t="str">
            <v>M2</v>
          </cell>
          <cell r="E564">
            <v>1</v>
          </cell>
          <cell r="F564">
            <v>16968</v>
          </cell>
          <cell r="G564">
            <v>16968</v>
          </cell>
        </row>
        <row r="565">
          <cell r="D565" t="str">
            <v/>
          </cell>
          <cell r="F565">
            <v>0</v>
          </cell>
          <cell r="G565">
            <v>0</v>
          </cell>
        </row>
        <row r="566">
          <cell r="D566" t="str">
            <v/>
          </cell>
          <cell r="E566" t="str">
            <v xml:space="preserve">                 TOTAL MATERIALES:</v>
          </cell>
          <cell r="G566">
            <v>17237</v>
          </cell>
        </row>
        <row r="568">
          <cell r="B568" t="str">
            <v>MANO DE OBRA</v>
          </cell>
        </row>
        <row r="569">
          <cell r="B569" t="str">
            <v>DESCRIPCION</v>
          </cell>
          <cell r="C569" t="str">
            <v>JORNAL</v>
          </cell>
          <cell r="D569" t="str">
            <v>PRESTACIONES</v>
          </cell>
          <cell r="E569" t="str">
            <v>CANTIDAD</v>
          </cell>
          <cell r="F569" t="str">
            <v>RENDIMIENTO</v>
          </cell>
          <cell r="G569" t="str">
            <v>VR PARCIAL</v>
          </cell>
        </row>
        <row r="570">
          <cell r="B570" t="str">
            <v>Ayudante</v>
          </cell>
          <cell r="C570">
            <v>15000</v>
          </cell>
          <cell r="D570">
            <v>0.7</v>
          </cell>
          <cell r="E570">
            <v>1</v>
          </cell>
          <cell r="F570">
            <v>19.66</v>
          </cell>
          <cell r="G570">
            <v>1297.0498474059002</v>
          </cell>
        </row>
        <row r="571">
          <cell r="B571" t="str">
            <v xml:space="preserve">Oficial </v>
          </cell>
          <cell r="C571">
            <v>25480.000000000004</v>
          </cell>
          <cell r="D571">
            <v>0.7</v>
          </cell>
          <cell r="E571">
            <v>1</v>
          </cell>
          <cell r="F571">
            <v>19.66</v>
          </cell>
          <cell r="G571">
            <v>2203.2553407934893</v>
          </cell>
        </row>
        <row r="572">
          <cell r="C572">
            <v>0</v>
          </cell>
          <cell r="E572">
            <v>0</v>
          </cell>
          <cell r="G572">
            <v>0</v>
          </cell>
        </row>
        <row r="573">
          <cell r="E573" t="str">
            <v xml:space="preserve">              TOTAL MANO DE OBRA:</v>
          </cell>
          <cell r="G573">
            <v>3500</v>
          </cell>
          <cell r="H573">
            <v>3500</v>
          </cell>
        </row>
        <row r="575">
          <cell r="B575" t="str">
            <v>HERRAMIENTA Y EQUIPO</v>
          </cell>
        </row>
        <row r="576">
          <cell r="B576" t="str">
            <v>DESCRIPCION</v>
          </cell>
          <cell r="D576" t="str">
            <v>TIPO</v>
          </cell>
          <cell r="E576" t="str">
            <v>TARIFA</v>
          </cell>
          <cell r="F576" t="str">
            <v>RENDIMIENTO</v>
          </cell>
          <cell r="G576" t="str">
            <v>VR PARCIAL</v>
          </cell>
        </row>
        <row r="577">
          <cell r="B577" t="str">
            <v>Herramienta menor</v>
          </cell>
          <cell r="E577">
            <v>3500</v>
          </cell>
          <cell r="F577">
            <v>0.05</v>
          </cell>
          <cell r="G577">
            <v>175</v>
          </cell>
        </row>
        <row r="578">
          <cell r="D578" t="str">
            <v/>
          </cell>
          <cell r="E578">
            <v>0</v>
          </cell>
          <cell r="G578">
            <v>0</v>
          </cell>
        </row>
        <row r="579">
          <cell r="D579" t="str">
            <v/>
          </cell>
          <cell r="E579">
            <v>0</v>
          </cell>
          <cell r="F579">
            <v>0</v>
          </cell>
          <cell r="G579">
            <v>0</v>
          </cell>
        </row>
        <row r="580">
          <cell r="D580" t="str">
            <v xml:space="preserve">                      TOTAL HERRAMIENTA Y EQUIPO:</v>
          </cell>
          <cell r="G580">
            <v>175</v>
          </cell>
        </row>
        <row r="582">
          <cell r="B582" t="str">
            <v>TRANSPORTE</v>
          </cell>
        </row>
        <row r="583">
          <cell r="B583" t="str">
            <v>MATERIAL</v>
          </cell>
          <cell r="D583" t="str">
            <v>CANTIDAD</v>
          </cell>
          <cell r="E583" t="str">
            <v>DISTANCIA</v>
          </cell>
          <cell r="F583" t="str">
            <v>M3/KM</v>
          </cell>
          <cell r="G583" t="str">
            <v>VR UNITARIO</v>
          </cell>
        </row>
        <row r="586">
          <cell r="E586" t="str">
            <v xml:space="preserve">                  TOTAL TRANSPORTE:</v>
          </cell>
          <cell r="G586">
            <v>0</v>
          </cell>
        </row>
        <row r="588">
          <cell r="E588" t="str">
            <v>TOTAL COSTO DIRECTO:</v>
          </cell>
          <cell r="G588">
            <v>20912</v>
          </cell>
        </row>
        <row r="590">
          <cell r="B590" t="str">
            <v>COSTOS INDIRECTOS</v>
          </cell>
        </row>
        <row r="591">
          <cell r="B591" t="str">
            <v>DESCRIPCION</v>
          </cell>
          <cell r="D591" t="str">
            <v>PORCENTAJE</v>
          </cell>
          <cell r="F591" t="str">
            <v>VR PARCIAL</v>
          </cell>
        </row>
        <row r="592">
          <cell r="B592" t="str">
            <v>ADMINISTRACION</v>
          </cell>
          <cell r="E592">
            <v>0.12</v>
          </cell>
          <cell r="G592">
            <v>2509.44</v>
          </cell>
        </row>
        <row r="593">
          <cell r="B593" t="str">
            <v>IMPREVISTOS</v>
          </cell>
          <cell r="E593">
            <v>0.08</v>
          </cell>
          <cell r="G593">
            <v>1672.96</v>
          </cell>
        </row>
        <row r="594">
          <cell r="B594" t="str">
            <v>UTILIDAD</v>
          </cell>
          <cell r="E594">
            <v>0.05</v>
          </cell>
          <cell r="G594">
            <v>1045.6000000000001</v>
          </cell>
        </row>
        <row r="595">
          <cell r="F595" t="str">
            <v>TOTAL COSTO INDIRECTO:</v>
          </cell>
          <cell r="G595">
            <v>5228</v>
          </cell>
        </row>
        <row r="598">
          <cell r="B598" t="str">
            <v>PROPONENTE</v>
          </cell>
          <cell r="F598" t="str">
            <v>ANALISIS DE PRECIO UNITARIO:</v>
          </cell>
          <cell r="G598">
            <v>26140</v>
          </cell>
        </row>
        <row r="601">
          <cell r="B601" t="str">
            <v>REPUBLICA DE COLOMBIA</v>
          </cell>
        </row>
        <row r="602">
          <cell r="B602" t="str">
            <v>GOBERNACION DEL PUTUMAYO</v>
          </cell>
        </row>
        <row r="603">
          <cell r="B603" t="str">
            <v>SECRETARIA DE INFRAESTRUCTURA DEPARTAMENTAL</v>
          </cell>
        </row>
        <row r="605">
          <cell r="B605" t="str">
            <v>OBJETO:</v>
          </cell>
          <cell r="C605" t="str">
            <v>CONSTRUCCION DE LA PLAZA DE MERCADO DE GANADO EN EL MUNICIPIO DE SIBUNDOY, DEPARTAMENTO DEL PUTUMAYO</v>
          </cell>
        </row>
        <row r="606">
          <cell r="F606" t="str">
            <v>FECHA:</v>
          </cell>
          <cell r="G606" t="str">
            <v>NOVIEMBRE 20 / 2003</v>
          </cell>
        </row>
        <row r="607">
          <cell r="A607" t="str">
            <v>5,2</v>
          </cell>
          <cell r="B607" t="str">
            <v>ITE M:</v>
          </cell>
          <cell r="C607" t="str">
            <v>CABALLETE</v>
          </cell>
          <cell r="F607" t="str">
            <v>UNIDAD:</v>
          </cell>
          <cell r="G607" t="str">
            <v>ML</v>
          </cell>
          <cell r="H607">
            <v>20883</v>
          </cell>
        </row>
        <row r="608">
          <cell r="H608">
            <v>15.68</v>
          </cell>
        </row>
        <row r="609">
          <cell r="B609" t="str">
            <v>MATERIALES</v>
          </cell>
        </row>
        <row r="610">
          <cell r="B610" t="str">
            <v>DESCRIPCION</v>
          </cell>
          <cell r="D610" t="str">
            <v>UND</v>
          </cell>
          <cell r="E610" t="str">
            <v>CANTIDAD</v>
          </cell>
          <cell r="F610" t="str">
            <v>VR UNITARIO</v>
          </cell>
          <cell r="G610" t="str">
            <v>VR UNITARIO</v>
          </cell>
        </row>
        <row r="611">
          <cell r="B611" t="str">
            <v>Gancho teja ondulada</v>
          </cell>
          <cell r="D611" t="str">
            <v>Un</v>
          </cell>
          <cell r="E611">
            <v>4.6900000000000004</v>
          </cell>
          <cell r="F611">
            <v>202</v>
          </cell>
          <cell r="G611">
            <v>947.38000000000011</v>
          </cell>
        </row>
        <row r="612">
          <cell r="B612" t="str">
            <v>Teja caballete</v>
          </cell>
          <cell r="D612" t="str">
            <v>Un</v>
          </cell>
          <cell r="E612">
            <v>1.1499999999999999</v>
          </cell>
          <cell r="F612">
            <v>14140</v>
          </cell>
          <cell r="G612">
            <v>16260.999999999998</v>
          </cell>
        </row>
        <row r="613">
          <cell r="D613" t="str">
            <v/>
          </cell>
          <cell r="F613">
            <v>0</v>
          </cell>
          <cell r="G613">
            <v>0</v>
          </cell>
        </row>
        <row r="614">
          <cell r="D614" t="str">
            <v/>
          </cell>
          <cell r="E614" t="str">
            <v xml:space="preserve">                 TOTAL MATERIALES:</v>
          </cell>
          <cell r="G614">
            <v>17208</v>
          </cell>
        </row>
        <row r="616">
          <cell r="B616" t="str">
            <v>MANO DE OBRA</v>
          </cell>
        </row>
        <row r="617">
          <cell r="B617" t="str">
            <v>DESCRIPCION</v>
          </cell>
          <cell r="C617" t="str">
            <v>JORNAL</v>
          </cell>
          <cell r="D617" t="str">
            <v>PRESTACIONES</v>
          </cell>
          <cell r="E617" t="str">
            <v>CANTIDAD</v>
          </cell>
          <cell r="F617" t="str">
            <v>RENDIMIENTO</v>
          </cell>
          <cell r="G617" t="str">
            <v>VR PARCIAL</v>
          </cell>
        </row>
        <row r="618">
          <cell r="B618" t="str">
            <v>Ayudante</v>
          </cell>
          <cell r="C618">
            <v>15000</v>
          </cell>
          <cell r="D618">
            <v>0.7</v>
          </cell>
          <cell r="E618">
            <v>1</v>
          </cell>
          <cell r="F618">
            <v>19.66</v>
          </cell>
          <cell r="G618">
            <v>1297.0498474059002</v>
          </cell>
        </row>
        <row r="619">
          <cell r="B619" t="str">
            <v xml:space="preserve">Oficial </v>
          </cell>
          <cell r="C619">
            <v>25480.000000000004</v>
          </cell>
          <cell r="D619">
            <v>0.7</v>
          </cell>
          <cell r="E619">
            <v>1</v>
          </cell>
          <cell r="F619">
            <v>19.66</v>
          </cell>
          <cell r="G619">
            <v>2203.2553407934893</v>
          </cell>
        </row>
        <row r="620">
          <cell r="C620">
            <v>0</v>
          </cell>
          <cell r="E620">
            <v>0</v>
          </cell>
          <cell r="G620">
            <v>0</v>
          </cell>
        </row>
        <row r="621">
          <cell r="E621" t="str">
            <v xml:space="preserve">              TOTAL MANO DE OBRA:</v>
          </cell>
          <cell r="G621">
            <v>3500</v>
          </cell>
          <cell r="H621">
            <v>3500</v>
          </cell>
        </row>
        <row r="623">
          <cell r="B623" t="str">
            <v>HERRAMIENTA Y EQUIPO</v>
          </cell>
        </row>
        <row r="624">
          <cell r="B624" t="str">
            <v>DESCRIPCION</v>
          </cell>
          <cell r="D624" t="str">
            <v>TIPO</v>
          </cell>
          <cell r="E624" t="str">
            <v>TARIFA</v>
          </cell>
          <cell r="F624" t="str">
            <v>RENDIMIENTO</v>
          </cell>
          <cell r="G624" t="str">
            <v>VR PARCIAL</v>
          </cell>
        </row>
        <row r="625">
          <cell r="B625" t="str">
            <v>Herramienta menor</v>
          </cell>
          <cell r="E625">
            <v>3500</v>
          </cell>
          <cell r="F625">
            <v>0.05</v>
          </cell>
          <cell r="G625">
            <v>175</v>
          </cell>
        </row>
        <row r="626">
          <cell r="D626" t="str">
            <v/>
          </cell>
          <cell r="E626">
            <v>0</v>
          </cell>
          <cell r="G626">
            <v>0</v>
          </cell>
        </row>
        <row r="627">
          <cell r="D627" t="str">
            <v/>
          </cell>
          <cell r="E627">
            <v>0</v>
          </cell>
          <cell r="F627">
            <v>0</v>
          </cell>
          <cell r="G627">
            <v>0</v>
          </cell>
        </row>
        <row r="628">
          <cell r="D628" t="str">
            <v xml:space="preserve">                      TOTAL HERRAMIENTA Y EQUIPO:</v>
          </cell>
          <cell r="G628">
            <v>175</v>
          </cell>
        </row>
        <row r="630">
          <cell r="B630" t="str">
            <v>TRANSPORTE</v>
          </cell>
        </row>
        <row r="631">
          <cell r="B631" t="str">
            <v>MATERIAL</v>
          </cell>
          <cell r="D631" t="str">
            <v>CANTIDAD</v>
          </cell>
          <cell r="E631" t="str">
            <v>DISTANCIA</v>
          </cell>
          <cell r="F631" t="str">
            <v>M3/KM</v>
          </cell>
          <cell r="G631" t="str">
            <v>VR UNITARIO</v>
          </cell>
        </row>
        <row r="634">
          <cell r="E634" t="str">
            <v xml:space="preserve">                  TOTAL TRANSPORTE:</v>
          </cell>
          <cell r="G634">
            <v>0</v>
          </cell>
        </row>
        <row r="636">
          <cell r="E636" t="str">
            <v>TOTAL COSTO DIRECTO:</v>
          </cell>
          <cell r="G636">
            <v>20883</v>
          </cell>
        </row>
        <row r="638">
          <cell r="B638" t="str">
            <v>COSTOS INDIRECTOS</v>
          </cell>
        </row>
        <row r="639">
          <cell r="B639" t="str">
            <v>DESCRIPCION</v>
          </cell>
          <cell r="D639" t="str">
            <v>PORCENTAJE</v>
          </cell>
          <cell r="F639" t="str">
            <v>VR PARCIAL</v>
          </cell>
        </row>
        <row r="640">
          <cell r="B640" t="str">
            <v>ADMINISTRACION</v>
          </cell>
          <cell r="E640">
            <v>0.12</v>
          </cell>
          <cell r="G640">
            <v>2505.96</v>
          </cell>
        </row>
        <row r="641">
          <cell r="B641" t="str">
            <v>IMPREVISTOS</v>
          </cell>
          <cell r="E641">
            <v>0.08</v>
          </cell>
          <cell r="G641">
            <v>1670.64</v>
          </cell>
        </row>
        <row r="642">
          <cell r="B642" t="str">
            <v>UTILIDAD</v>
          </cell>
          <cell r="E642">
            <v>0.05</v>
          </cell>
          <cell r="G642">
            <v>1044.1500000000001</v>
          </cell>
        </row>
        <row r="643">
          <cell r="F643" t="str">
            <v>TOTAL COSTO INDIRECTO:</v>
          </cell>
          <cell r="G643">
            <v>5221</v>
          </cell>
        </row>
        <row r="646">
          <cell r="B646" t="str">
            <v>PROPONENTE</v>
          </cell>
          <cell r="F646" t="str">
            <v>ANALISIS DE PRECIO UNITARIO:</v>
          </cell>
          <cell r="G646">
            <v>26104</v>
          </cell>
        </row>
        <row r="649">
          <cell r="B649" t="str">
            <v>REPUBLICA DE COLOMBIA</v>
          </cell>
        </row>
        <row r="650">
          <cell r="B650" t="str">
            <v>GOBERNACION DEL PUTUMAYO</v>
          </cell>
        </row>
        <row r="651">
          <cell r="B651" t="str">
            <v>SECRETARIA DE INFRAESTRUCTURA DEPARTAMENTAL</v>
          </cell>
        </row>
        <row r="653">
          <cell r="B653" t="str">
            <v>OBJETO:</v>
          </cell>
          <cell r="C653" t="str">
            <v>CONSTRUCCION DE LA PLAZA DE MERCADO DE GANADO EN EL MUNICIPIO DE SIBUNDOY, DEPARTAMENTO DEL PUTUMAYO</v>
          </cell>
        </row>
        <row r="654">
          <cell r="F654" t="str">
            <v>FECHA:</v>
          </cell>
          <cell r="G654" t="str">
            <v>NOVIEMBRE 20 / 2003</v>
          </cell>
        </row>
        <row r="655">
          <cell r="A655" t="str">
            <v>5,3</v>
          </cell>
          <cell r="B655" t="str">
            <v>ITE M:</v>
          </cell>
          <cell r="C655" t="str">
            <v>CORREA METALICA</v>
          </cell>
          <cell r="F655" t="str">
            <v>UNIDAD:</v>
          </cell>
          <cell r="G655" t="str">
            <v>ML</v>
          </cell>
          <cell r="H655">
            <v>14850</v>
          </cell>
        </row>
        <row r="656">
          <cell r="H656">
            <v>156.80000000000001</v>
          </cell>
        </row>
        <row r="657">
          <cell r="B657" t="str">
            <v>MATERIALES</v>
          </cell>
        </row>
        <row r="658">
          <cell r="B658" t="str">
            <v>DESCRIPCION</v>
          </cell>
          <cell r="D658" t="str">
            <v>UND</v>
          </cell>
          <cell r="E658" t="str">
            <v>CANTIDAD</v>
          </cell>
          <cell r="F658" t="str">
            <v>VR UNITARIO</v>
          </cell>
          <cell r="G658" t="str">
            <v>VR UNITARIO</v>
          </cell>
        </row>
        <row r="659">
          <cell r="B659" t="str">
            <v>Acero PDR-60</v>
          </cell>
          <cell r="D659" t="str">
            <v>Kg</v>
          </cell>
          <cell r="E659">
            <v>5</v>
          </cell>
          <cell r="F659">
            <v>1400</v>
          </cell>
          <cell r="G659">
            <v>7000</v>
          </cell>
        </row>
        <row r="660">
          <cell r="B660" t="str">
            <v>Soldadura eléctrica 1/8"</v>
          </cell>
          <cell r="D660" t="str">
            <v>Kg</v>
          </cell>
          <cell r="E660">
            <v>0.15</v>
          </cell>
          <cell r="F660">
            <v>3696.6</v>
          </cell>
          <cell r="G660">
            <v>554.49</v>
          </cell>
        </row>
        <row r="661">
          <cell r="B661" t="str">
            <v>Pintura anticorrosiva</v>
          </cell>
          <cell r="D661" t="str">
            <v>Gn</v>
          </cell>
          <cell r="E661">
            <v>0.04</v>
          </cell>
          <cell r="F661">
            <v>30900.95</v>
          </cell>
          <cell r="G661">
            <v>1236.038</v>
          </cell>
        </row>
        <row r="662">
          <cell r="D662" t="str">
            <v/>
          </cell>
          <cell r="E662" t="str">
            <v xml:space="preserve">                 TOTAL MATERIALES:</v>
          </cell>
          <cell r="G662">
            <v>8791</v>
          </cell>
        </row>
        <row r="664">
          <cell r="B664" t="str">
            <v>MANO DE OBRA</v>
          </cell>
        </row>
        <row r="665">
          <cell r="B665" t="str">
            <v>DESCRIPCION</v>
          </cell>
          <cell r="C665" t="str">
            <v>JORNAL</v>
          </cell>
          <cell r="D665" t="str">
            <v>PRESTACIONES</v>
          </cell>
          <cell r="E665" t="str">
            <v>CANTIDAD</v>
          </cell>
          <cell r="F665" t="str">
            <v>RENDIMIENTO</v>
          </cell>
          <cell r="G665" t="str">
            <v>VR PARCIAL</v>
          </cell>
        </row>
        <row r="666">
          <cell r="B666" t="str">
            <v>Ayudante</v>
          </cell>
          <cell r="C666">
            <v>15000</v>
          </cell>
          <cell r="D666">
            <v>0.7</v>
          </cell>
          <cell r="E666">
            <v>1</v>
          </cell>
          <cell r="F666">
            <v>16.760000000000002</v>
          </cell>
          <cell r="G666">
            <v>1521.4797136038185</v>
          </cell>
        </row>
        <row r="667">
          <cell r="B667" t="str">
            <v>Cerrajero</v>
          </cell>
          <cell r="C667">
            <v>34300</v>
          </cell>
          <cell r="D667">
            <v>0.7</v>
          </cell>
          <cell r="E667">
            <v>1</v>
          </cell>
          <cell r="F667">
            <v>16.760000000000002</v>
          </cell>
          <cell r="G667">
            <v>3479.1169451073984</v>
          </cell>
        </row>
        <row r="668">
          <cell r="C668">
            <v>0</v>
          </cell>
          <cell r="E668">
            <v>0</v>
          </cell>
          <cell r="G668">
            <v>0</v>
          </cell>
        </row>
        <row r="669">
          <cell r="E669" t="str">
            <v xml:space="preserve">              TOTAL MANO DE OBRA:</v>
          </cell>
          <cell r="G669">
            <v>5001</v>
          </cell>
          <cell r="H669">
            <v>5000</v>
          </cell>
        </row>
        <row r="671">
          <cell r="B671" t="str">
            <v>HERRAMIENTA Y EQUIPO</v>
          </cell>
        </row>
        <row r="672">
          <cell r="B672" t="str">
            <v>DESCRIPCION</v>
          </cell>
          <cell r="D672" t="str">
            <v>TIPO</v>
          </cell>
          <cell r="E672" t="str">
            <v>TARIFA</v>
          </cell>
          <cell r="F672" t="str">
            <v>RENDIMIENTO</v>
          </cell>
          <cell r="G672" t="str">
            <v>VR PARCIAL</v>
          </cell>
        </row>
        <row r="673">
          <cell r="B673" t="str">
            <v>Herramienta menor</v>
          </cell>
          <cell r="E673">
            <v>5001</v>
          </cell>
          <cell r="F673">
            <v>0.05</v>
          </cell>
          <cell r="G673">
            <v>250.05</v>
          </cell>
        </row>
        <row r="674">
          <cell r="B674" t="str">
            <v>Soldador eléctrico</v>
          </cell>
          <cell r="E674">
            <v>40400</v>
          </cell>
          <cell r="F674">
            <v>50</v>
          </cell>
          <cell r="G674">
            <v>808</v>
          </cell>
        </row>
        <row r="675">
          <cell r="D675" t="str">
            <v/>
          </cell>
          <cell r="E675">
            <v>0</v>
          </cell>
          <cell r="F675">
            <v>0</v>
          </cell>
          <cell r="G675">
            <v>0</v>
          </cell>
        </row>
        <row r="676">
          <cell r="D676" t="str">
            <v xml:space="preserve">                      TOTAL HERRAMIENTA Y EQUIPO:</v>
          </cell>
          <cell r="G676">
            <v>1058</v>
          </cell>
        </row>
        <row r="678">
          <cell r="B678" t="str">
            <v>TRANSPORTE</v>
          </cell>
        </row>
        <row r="679">
          <cell r="B679" t="str">
            <v>MATERIAL</v>
          </cell>
          <cell r="D679" t="str">
            <v>CANTIDAD</v>
          </cell>
          <cell r="E679" t="str">
            <v>DISTANCIA</v>
          </cell>
          <cell r="F679" t="str">
            <v>M3/KM</v>
          </cell>
          <cell r="G679" t="str">
            <v>VR UNITARIO</v>
          </cell>
        </row>
        <row r="682">
          <cell r="E682" t="str">
            <v xml:space="preserve">                  TOTAL TRANSPORTE:</v>
          </cell>
          <cell r="G682">
            <v>0</v>
          </cell>
        </row>
        <row r="684">
          <cell r="E684" t="str">
            <v>TOTAL COSTO DIRECTO:</v>
          </cell>
          <cell r="G684">
            <v>14850</v>
          </cell>
        </row>
        <row r="686">
          <cell r="B686" t="str">
            <v>COSTOS INDIRECTOS</v>
          </cell>
        </row>
        <row r="687">
          <cell r="B687" t="str">
            <v>DESCRIPCION</v>
          </cell>
          <cell r="D687" t="str">
            <v>PORCENTAJE</v>
          </cell>
          <cell r="F687" t="str">
            <v>VR PARCIAL</v>
          </cell>
        </row>
        <row r="688">
          <cell r="B688" t="str">
            <v>ADMINISTRACION</v>
          </cell>
          <cell r="E688">
            <v>0.12</v>
          </cell>
          <cell r="G688">
            <v>1782</v>
          </cell>
        </row>
        <row r="689">
          <cell r="B689" t="str">
            <v>IMPREVISTOS</v>
          </cell>
          <cell r="E689">
            <v>0.08</v>
          </cell>
          <cell r="G689">
            <v>1188</v>
          </cell>
        </row>
        <row r="690">
          <cell r="B690" t="str">
            <v>UTILIDAD</v>
          </cell>
          <cell r="E690">
            <v>0.05</v>
          </cell>
          <cell r="G690">
            <v>742.5</v>
          </cell>
        </row>
        <row r="691">
          <cell r="F691" t="str">
            <v>TOTAL COSTO INDIRECTO:</v>
          </cell>
          <cell r="G691">
            <v>3713</v>
          </cell>
        </row>
        <row r="694">
          <cell r="B694" t="str">
            <v>PROPONENTE</v>
          </cell>
          <cell r="F694" t="str">
            <v>ANALISIS DE PRECIO UNITARIO:</v>
          </cell>
          <cell r="G694">
            <v>18563</v>
          </cell>
        </row>
        <row r="697">
          <cell r="B697" t="str">
            <v>REPUBLICA DE COLOMBIA</v>
          </cell>
        </row>
        <row r="698">
          <cell r="B698" t="str">
            <v>GOBERNACION DEL PUTUMAYO</v>
          </cell>
        </row>
        <row r="699">
          <cell r="B699" t="str">
            <v>SECRETARIA DE INFRAESTRUCTURA DEPARTAMENTAL</v>
          </cell>
        </row>
        <row r="701">
          <cell r="B701" t="str">
            <v>OBJETO:</v>
          </cell>
          <cell r="C701" t="str">
            <v>CONSTRUCCION DE LA PLAZA DE MERCADO DE GANADO EN EL MUNICIPIO DE SIBUNDOY, DEPARTAMENTO DEL PUTUMAYO</v>
          </cell>
        </row>
        <row r="702">
          <cell r="F702" t="str">
            <v>FECHA:</v>
          </cell>
          <cell r="G702" t="str">
            <v>NOVIEMBRE 20 / 2003</v>
          </cell>
        </row>
        <row r="703">
          <cell r="A703" t="str">
            <v>5,4</v>
          </cell>
          <cell r="B703" t="str">
            <v>ITE M:</v>
          </cell>
          <cell r="C703" t="str">
            <v>CERCHA METALICA</v>
          </cell>
          <cell r="F703" t="str">
            <v>UNIDAD:</v>
          </cell>
          <cell r="G703" t="str">
            <v>ML</v>
          </cell>
          <cell r="H703">
            <v>29197</v>
          </cell>
        </row>
        <row r="704">
          <cell r="H704">
            <v>45.6</v>
          </cell>
        </row>
        <row r="705">
          <cell r="B705" t="str">
            <v>MATERIALES</v>
          </cell>
        </row>
        <row r="706">
          <cell r="B706" t="str">
            <v>DESCRIPCION</v>
          </cell>
          <cell r="D706" t="str">
            <v>UND</v>
          </cell>
          <cell r="E706" t="str">
            <v>CANTIDAD</v>
          </cell>
          <cell r="F706" t="str">
            <v>VR UNITARIO</v>
          </cell>
          <cell r="G706" t="str">
            <v>VR UNITARIO</v>
          </cell>
        </row>
        <row r="707">
          <cell r="B707" t="str">
            <v>Acero PDR-60</v>
          </cell>
          <cell r="D707" t="str">
            <v>Kg</v>
          </cell>
          <cell r="E707">
            <v>12</v>
          </cell>
          <cell r="F707">
            <v>1400</v>
          </cell>
          <cell r="G707">
            <v>16800</v>
          </cell>
        </row>
        <row r="708">
          <cell r="B708" t="str">
            <v>Soldadura eléctrica 1/8"</v>
          </cell>
          <cell r="D708" t="str">
            <v>Kg</v>
          </cell>
          <cell r="E708">
            <v>0.5</v>
          </cell>
          <cell r="F708">
            <v>3696.6</v>
          </cell>
          <cell r="G708">
            <v>1848.3</v>
          </cell>
        </row>
        <row r="709">
          <cell r="B709" t="str">
            <v>Pintura anticorrosiva</v>
          </cell>
          <cell r="D709" t="str">
            <v>Gn</v>
          </cell>
          <cell r="E709">
            <v>0.06</v>
          </cell>
          <cell r="F709">
            <v>30900.95</v>
          </cell>
          <cell r="G709">
            <v>1854.057</v>
          </cell>
        </row>
        <row r="710">
          <cell r="D710" t="str">
            <v/>
          </cell>
          <cell r="E710" t="str">
            <v xml:space="preserve">                 TOTAL MATERIALES:</v>
          </cell>
          <cell r="G710">
            <v>20502</v>
          </cell>
        </row>
        <row r="712">
          <cell r="B712" t="str">
            <v>MANO DE OBRA</v>
          </cell>
        </row>
        <row r="713">
          <cell r="B713" t="str">
            <v>DESCRIPCION</v>
          </cell>
          <cell r="C713" t="str">
            <v>JORNAL</v>
          </cell>
          <cell r="D713" t="str">
            <v>PRESTACIONES</v>
          </cell>
          <cell r="E713" t="str">
            <v>CANTIDAD</v>
          </cell>
          <cell r="F713" t="str">
            <v>RENDIMIENTO</v>
          </cell>
          <cell r="G713" t="str">
            <v>VR PARCIAL</v>
          </cell>
        </row>
        <row r="714">
          <cell r="B714" t="str">
            <v>Ayudante</v>
          </cell>
          <cell r="C714">
            <v>15000</v>
          </cell>
          <cell r="D714">
            <v>0.7</v>
          </cell>
          <cell r="E714">
            <v>2</v>
          </cell>
          <cell r="F714">
            <v>15.62</v>
          </cell>
          <cell r="G714">
            <v>3265.0448143405893</v>
          </cell>
        </row>
        <row r="715">
          <cell r="B715" t="str">
            <v>Cerrajero</v>
          </cell>
          <cell r="C715">
            <v>34300</v>
          </cell>
          <cell r="D715">
            <v>0.7</v>
          </cell>
          <cell r="E715">
            <v>1</v>
          </cell>
          <cell r="F715">
            <v>15.62</v>
          </cell>
          <cell r="G715">
            <v>3733.0345710627403</v>
          </cell>
        </row>
        <row r="716">
          <cell r="C716">
            <v>0</v>
          </cell>
          <cell r="E716">
            <v>0</v>
          </cell>
          <cell r="G716">
            <v>0</v>
          </cell>
        </row>
        <row r="717">
          <cell r="E717" t="str">
            <v xml:space="preserve">              TOTAL MANO DE OBRA:</v>
          </cell>
          <cell r="G717">
            <v>6998</v>
          </cell>
          <cell r="H717">
            <v>7000</v>
          </cell>
        </row>
        <row r="719">
          <cell r="B719" t="str">
            <v>HERRAMIENTA Y EQUIPO</v>
          </cell>
        </row>
        <row r="720">
          <cell r="B720" t="str">
            <v>DESCRIPCION</v>
          </cell>
          <cell r="D720" t="str">
            <v>TIPO</v>
          </cell>
          <cell r="E720" t="str">
            <v>TARIFA</v>
          </cell>
          <cell r="F720" t="str">
            <v>RENDIMIENTO</v>
          </cell>
          <cell r="G720" t="str">
            <v>VR PARCIAL</v>
          </cell>
        </row>
        <row r="721">
          <cell r="B721" t="str">
            <v>Herramienta menor</v>
          </cell>
          <cell r="E721">
            <v>6998</v>
          </cell>
          <cell r="F721">
            <v>0.05</v>
          </cell>
          <cell r="G721">
            <v>349.90000000000003</v>
          </cell>
        </row>
        <row r="722">
          <cell r="B722" t="str">
            <v>Soldador eléctrico</v>
          </cell>
          <cell r="E722">
            <v>40400</v>
          </cell>
          <cell r="F722">
            <v>30</v>
          </cell>
          <cell r="G722">
            <v>1346.6666666666667</v>
          </cell>
        </row>
        <row r="723">
          <cell r="D723" t="str">
            <v/>
          </cell>
          <cell r="E723">
            <v>0</v>
          </cell>
          <cell r="F723">
            <v>0</v>
          </cell>
          <cell r="G723">
            <v>0</v>
          </cell>
        </row>
        <row r="724">
          <cell r="D724" t="str">
            <v xml:space="preserve">                      TOTAL HERRAMIENTA Y EQUIPO:</v>
          </cell>
          <cell r="G724">
            <v>1697</v>
          </cell>
        </row>
        <row r="726">
          <cell r="B726" t="str">
            <v>TRANSPORTE</v>
          </cell>
        </row>
        <row r="727">
          <cell r="B727" t="str">
            <v>MATERIAL</v>
          </cell>
          <cell r="D727" t="str">
            <v>CANTIDAD</v>
          </cell>
          <cell r="E727" t="str">
            <v>DISTANCIA</v>
          </cell>
          <cell r="F727" t="str">
            <v>M3/KM</v>
          </cell>
          <cell r="G727" t="str">
            <v>VR UNITARIO</v>
          </cell>
        </row>
        <row r="730">
          <cell r="E730" t="str">
            <v xml:space="preserve">                  TOTAL TRANSPORTE:</v>
          </cell>
          <cell r="G730">
            <v>0</v>
          </cell>
        </row>
        <row r="732">
          <cell r="E732" t="str">
            <v>TOTAL COSTO DIRECTO:</v>
          </cell>
          <cell r="G732">
            <v>29197</v>
          </cell>
        </row>
        <row r="734">
          <cell r="B734" t="str">
            <v>COSTOS INDIRECTOS</v>
          </cell>
        </row>
        <row r="735">
          <cell r="B735" t="str">
            <v>DESCRIPCION</v>
          </cell>
          <cell r="D735" t="str">
            <v>PORCENTAJE</v>
          </cell>
          <cell r="F735" t="str">
            <v>VR PARCIAL</v>
          </cell>
        </row>
        <row r="736">
          <cell r="B736" t="str">
            <v>ADMINISTRACION</v>
          </cell>
          <cell r="E736">
            <v>0.12</v>
          </cell>
          <cell r="G736">
            <v>3503.64</v>
          </cell>
        </row>
        <row r="737">
          <cell r="B737" t="str">
            <v>IMPREVISTOS</v>
          </cell>
          <cell r="E737">
            <v>0.08</v>
          </cell>
          <cell r="G737">
            <v>2335.7600000000002</v>
          </cell>
        </row>
        <row r="738">
          <cell r="B738" t="str">
            <v>UTILIDAD</v>
          </cell>
          <cell r="E738">
            <v>0.05</v>
          </cell>
          <cell r="G738">
            <v>1459.8500000000001</v>
          </cell>
        </row>
        <row r="739">
          <cell r="F739" t="str">
            <v>TOTAL COSTO INDIRECTO:</v>
          </cell>
          <cell r="G739">
            <v>7299</v>
          </cell>
        </row>
        <row r="742">
          <cell r="B742" t="str">
            <v>PROPONENTE</v>
          </cell>
          <cell r="F742" t="str">
            <v>ANALISIS DE PRECIO UNITARIO:</v>
          </cell>
          <cell r="G742">
            <v>36496</v>
          </cell>
        </row>
        <row r="745">
          <cell r="B745" t="str">
            <v>REPUBLICA DE COLOMBIA</v>
          </cell>
        </row>
        <row r="746">
          <cell r="B746" t="str">
            <v>GOBERNACION DEL PUTUMAYO</v>
          </cell>
        </row>
        <row r="747">
          <cell r="B747" t="str">
            <v>SECRETARIA DE INFRAESTRUCTURA DEPARTAMENTAL</v>
          </cell>
        </row>
        <row r="749">
          <cell r="B749" t="str">
            <v>OBJETO:</v>
          </cell>
          <cell r="C749" t="str">
            <v>CONSTRUCCION DE LA PLAZA DE MERCADO DE GANADO EN EL MUNICIPIO DE SIBUNDOY, DEPARTAMENTO DEL PUTUMAYO</v>
          </cell>
        </row>
        <row r="750">
          <cell r="F750" t="str">
            <v>FECHA:</v>
          </cell>
          <cell r="G750" t="str">
            <v>NOVIEMBRE 20 / 2003</v>
          </cell>
        </row>
        <row r="751">
          <cell r="A751" t="str">
            <v>6,1</v>
          </cell>
          <cell r="B751" t="str">
            <v>ITE M:</v>
          </cell>
          <cell r="C751" t="str">
            <v>PUERTA CON PICAPORTE 2*0,8 m</v>
          </cell>
          <cell r="F751" t="str">
            <v>UNIDAD:</v>
          </cell>
          <cell r="G751" t="str">
            <v>UND</v>
          </cell>
          <cell r="H751">
            <v>69438</v>
          </cell>
        </row>
        <row r="752">
          <cell r="H752">
            <v>10</v>
          </cell>
        </row>
        <row r="753">
          <cell r="B753" t="str">
            <v>MATERIALES</v>
          </cell>
        </row>
        <row r="754">
          <cell r="B754" t="str">
            <v>DESCRIPCION</v>
          </cell>
          <cell r="D754" t="str">
            <v>UND</v>
          </cell>
          <cell r="E754" t="str">
            <v>CANTIDAD</v>
          </cell>
          <cell r="F754" t="str">
            <v>VR UNITARIO</v>
          </cell>
          <cell r="G754" t="str">
            <v>VR UNITARIO</v>
          </cell>
        </row>
        <row r="755">
          <cell r="B755" t="str">
            <v>Puerta metálica con picaporte</v>
          </cell>
          <cell r="D755" t="str">
            <v>Un</v>
          </cell>
          <cell r="E755">
            <v>1</v>
          </cell>
          <cell r="F755">
            <v>55045</v>
          </cell>
          <cell r="G755">
            <v>55045</v>
          </cell>
        </row>
        <row r="756">
          <cell r="D756" t="str">
            <v/>
          </cell>
          <cell r="E756">
            <v>0</v>
          </cell>
          <cell r="F756">
            <v>0</v>
          </cell>
          <cell r="G756">
            <v>0</v>
          </cell>
        </row>
        <row r="757">
          <cell r="D757" t="str">
            <v/>
          </cell>
          <cell r="E757">
            <v>0</v>
          </cell>
          <cell r="F757">
            <v>0</v>
          </cell>
          <cell r="G757">
            <v>0</v>
          </cell>
        </row>
        <row r="758">
          <cell r="D758" t="str">
            <v/>
          </cell>
          <cell r="E758" t="str">
            <v xml:space="preserve">                   TOTAL MATERIALES:</v>
          </cell>
          <cell r="G758">
            <v>55045</v>
          </cell>
        </row>
        <row r="760">
          <cell r="B760" t="str">
            <v>MANO DE OBRA</v>
          </cell>
        </row>
        <row r="761">
          <cell r="B761" t="str">
            <v>DESCRIPCION</v>
          </cell>
          <cell r="C761" t="str">
            <v>JORNAL</v>
          </cell>
          <cell r="D761" t="str">
            <v>PRESTACIONES</v>
          </cell>
          <cell r="E761" t="str">
            <v>CANTIDAD</v>
          </cell>
          <cell r="F761" t="str">
            <v>RENDIMIENTO</v>
          </cell>
          <cell r="G761" t="str">
            <v>VR PARCIAL</v>
          </cell>
        </row>
        <row r="762">
          <cell r="B762" t="str">
            <v>Ayudante</v>
          </cell>
          <cell r="C762">
            <v>15000</v>
          </cell>
          <cell r="D762">
            <v>0.7</v>
          </cell>
          <cell r="E762">
            <v>1</v>
          </cell>
          <cell r="F762">
            <v>5.0199999999999996</v>
          </cell>
          <cell r="G762">
            <v>5079.6812749003984</v>
          </cell>
        </row>
        <row r="763">
          <cell r="B763" t="str">
            <v xml:space="preserve">Oficial </v>
          </cell>
          <cell r="C763">
            <v>25480.000000000004</v>
          </cell>
          <cell r="D763">
            <v>0.7</v>
          </cell>
          <cell r="E763">
            <v>1</v>
          </cell>
          <cell r="F763">
            <v>5.0199999999999996</v>
          </cell>
          <cell r="G763">
            <v>8628.6852589641439</v>
          </cell>
        </row>
        <row r="764">
          <cell r="C764">
            <v>0</v>
          </cell>
          <cell r="E764">
            <v>0</v>
          </cell>
          <cell r="G764">
            <v>0</v>
          </cell>
        </row>
        <row r="765">
          <cell r="E765" t="str">
            <v xml:space="preserve">              TOTAL MANO DE OBRA:</v>
          </cell>
          <cell r="G765">
            <v>13708</v>
          </cell>
          <cell r="H765">
            <v>13700</v>
          </cell>
        </row>
        <row r="767">
          <cell r="B767" t="str">
            <v>HERRAMIENTA Y EQUIPO</v>
          </cell>
        </row>
        <row r="768">
          <cell r="B768" t="str">
            <v>DESCRIPCION</v>
          </cell>
          <cell r="D768" t="str">
            <v>TIPO</v>
          </cell>
          <cell r="E768" t="str">
            <v>TARIFA</v>
          </cell>
          <cell r="F768" t="str">
            <v>RENDIMIENTO</v>
          </cell>
          <cell r="G768" t="str">
            <v>VR PARCIAL</v>
          </cell>
        </row>
        <row r="769">
          <cell r="B769" t="str">
            <v>Herramienta menor</v>
          </cell>
          <cell r="E769">
            <v>13708</v>
          </cell>
          <cell r="F769">
            <v>0.05</v>
          </cell>
          <cell r="G769">
            <v>685.40000000000009</v>
          </cell>
        </row>
        <row r="770">
          <cell r="D770" t="str">
            <v/>
          </cell>
          <cell r="E770">
            <v>0</v>
          </cell>
          <cell r="G770">
            <v>0</v>
          </cell>
        </row>
        <row r="771">
          <cell r="D771" t="str">
            <v/>
          </cell>
          <cell r="E771">
            <v>0</v>
          </cell>
          <cell r="F771">
            <v>0</v>
          </cell>
          <cell r="G771">
            <v>0</v>
          </cell>
        </row>
        <row r="772">
          <cell r="D772" t="str">
            <v xml:space="preserve">                      TOTAL HERRAMIENTA Y EQUIPO:</v>
          </cell>
          <cell r="G772">
            <v>685</v>
          </cell>
        </row>
        <row r="774">
          <cell r="B774" t="str">
            <v>TRANSPORTE</v>
          </cell>
        </row>
        <row r="775">
          <cell r="B775" t="str">
            <v>MATERIAL</v>
          </cell>
          <cell r="D775" t="str">
            <v>CANTIDAD</v>
          </cell>
          <cell r="E775" t="str">
            <v>DISTANCIA</v>
          </cell>
          <cell r="F775" t="str">
            <v>M3/KM</v>
          </cell>
          <cell r="G775" t="str">
            <v>VR UNITARIO</v>
          </cell>
        </row>
        <row r="778">
          <cell r="E778" t="str">
            <v xml:space="preserve">                  TOTAL TRANSPORTE:</v>
          </cell>
          <cell r="G778">
            <v>0</v>
          </cell>
        </row>
        <row r="780">
          <cell r="E780" t="str">
            <v>TOTAL COSTO DIRECTO:</v>
          </cell>
          <cell r="G780">
            <v>69438</v>
          </cell>
        </row>
        <row r="782">
          <cell r="B782" t="str">
            <v>COSTOS INDIRECTOS</v>
          </cell>
        </row>
        <row r="783">
          <cell r="B783" t="str">
            <v>DESCRIPCION</v>
          </cell>
          <cell r="D783" t="str">
            <v>PORCENTAJE</v>
          </cell>
          <cell r="F783" t="str">
            <v>VR PARCIAL</v>
          </cell>
        </row>
        <row r="784">
          <cell r="B784" t="str">
            <v>ADMINISTRACION</v>
          </cell>
          <cell r="E784">
            <v>0.12</v>
          </cell>
          <cell r="G784">
            <v>8332.56</v>
          </cell>
        </row>
        <row r="785">
          <cell r="B785" t="str">
            <v>IMPREVISTOS</v>
          </cell>
          <cell r="E785">
            <v>0.08</v>
          </cell>
          <cell r="G785">
            <v>5555.04</v>
          </cell>
        </row>
        <row r="786">
          <cell r="B786" t="str">
            <v>UTILIDAD</v>
          </cell>
          <cell r="E786">
            <v>0.05</v>
          </cell>
          <cell r="G786">
            <v>3471.9</v>
          </cell>
        </row>
        <row r="787">
          <cell r="F787" t="str">
            <v>TOTAL COSTO INDIRECTO:</v>
          </cell>
          <cell r="G787">
            <v>17360</v>
          </cell>
        </row>
        <row r="790">
          <cell r="B790" t="str">
            <v>PROPONENTE</v>
          </cell>
          <cell r="F790" t="str">
            <v>ANALISIS DE PRECIO UNITARIO:</v>
          </cell>
          <cell r="G790">
            <v>86798</v>
          </cell>
        </row>
        <row r="793">
          <cell r="B793" t="str">
            <v>REPUBLICA DE COLOMBIA</v>
          </cell>
        </row>
        <row r="794">
          <cell r="B794" t="str">
            <v>GOBERNACION DEL PUTUMAYO</v>
          </cell>
        </row>
        <row r="795">
          <cell r="B795" t="str">
            <v>SECRETARIA DE INFRAESTRUCTURA DEPARTAMENTAL</v>
          </cell>
        </row>
        <row r="797">
          <cell r="B797" t="str">
            <v>OBJETO:</v>
          </cell>
          <cell r="C797" t="str">
            <v>CONSTRUCCION DE LA PLAZA DE MERCADO DE GANADO EN EL MUNICIPIO DE SIBUNDOY, DEPARTAMENTO DEL PUTUMAYO</v>
          </cell>
        </row>
        <row r="798">
          <cell r="F798" t="str">
            <v>FECHA:</v>
          </cell>
          <cell r="G798" t="str">
            <v>NOVIEMBRE 20 / 2003</v>
          </cell>
        </row>
        <row r="799">
          <cell r="A799" t="str">
            <v>7,1</v>
          </cell>
          <cell r="B799" t="str">
            <v>ITE M:</v>
          </cell>
          <cell r="C799" t="str">
            <v>CAJA DE INSPECCION 0,8*0,8 m</v>
          </cell>
          <cell r="F799" t="str">
            <v>UNIDAD:</v>
          </cell>
          <cell r="G799" t="str">
            <v>UND</v>
          </cell>
          <cell r="H799">
            <v>128943</v>
          </cell>
        </row>
        <row r="800">
          <cell r="H800">
            <v>1</v>
          </cell>
        </row>
        <row r="801">
          <cell r="B801" t="str">
            <v>MATERIALES</v>
          </cell>
        </row>
        <row r="802">
          <cell r="B802" t="str">
            <v>DESCRIPCION</v>
          </cell>
          <cell r="D802" t="str">
            <v>UND</v>
          </cell>
          <cell r="E802" t="str">
            <v>CANTIDAD</v>
          </cell>
          <cell r="F802" t="str">
            <v>VR UNITARIO</v>
          </cell>
          <cell r="G802" t="str">
            <v>VR UNITARIO</v>
          </cell>
        </row>
        <row r="803">
          <cell r="B803" t="str">
            <v>Agua</v>
          </cell>
          <cell r="D803" t="str">
            <v>Lt</v>
          </cell>
          <cell r="E803">
            <v>74</v>
          </cell>
          <cell r="F803">
            <v>10.4</v>
          </cell>
          <cell r="G803">
            <v>769.6</v>
          </cell>
        </row>
        <row r="804">
          <cell r="B804" t="str">
            <v>Cemento gris</v>
          </cell>
          <cell r="D804" t="str">
            <v>Kg</v>
          </cell>
          <cell r="E804">
            <v>135.19999999999999</v>
          </cell>
          <cell r="F804">
            <v>440</v>
          </cell>
          <cell r="G804">
            <v>59487.999999999993</v>
          </cell>
        </row>
        <row r="805">
          <cell r="B805" t="str">
            <v>Arena de río</v>
          </cell>
          <cell r="D805" t="str">
            <v>M3</v>
          </cell>
          <cell r="E805">
            <v>0.39</v>
          </cell>
          <cell r="F805">
            <v>6240</v>
          </cell>
          <cell r="G805">
            <v>2433.6</v>
          </cell>
        </row>
        <row r="806">
          <cell r="B806" t="str">
            <v>Triturado</v>
          </cell>
          <cell r="D806" t="str">
            <v>M3</v>
          </cell>
          <cell r="E806">
            <v>0.22</v>
          </cell>
          <cell r="F806">
            <v>35000</v>
          </cell>
          <cell r="G806">
            <v>7700</v>
          </cell>
        </row>
        <row r="807">
          <cell r="B807" t="str">
            <v>Recebo</v>
          </cell>
          <cell r="D807" t="str">
            <v>M3</v>
          </cell>
          <cell r="E807">
            <v>0.15</v>
          </cell>
          <cell r="F807">
            <v>6060</v>
          </cell>
          <cell r="G807">
            <v>909</v>
          </cell>
        </row>
        <row r="808">
          <cell r="B808" t="str">
            <v>Ladrillo común</v>
          </cell>
          <cell r="D808" t="str">
            <v>Un</v>
          </cell>
          <cell r="E808">
            <v>142</v>
          </cell>
          <cell r="F808">
            <v>156.54999999999998</v>
          </cell>
          <cell r="G808">
            <v>22230.1</v>
          </cell>
        </row>
        <row r="809">
          <cell r="B809" t="str">
            <v>Alambre negro</v>
          </cell>
          <cell r="D809" t="str">
            <v>Kg</v>
          </cell>
          <cell r="E809">
            <v>0.13</v>
          </cell>
          <cell r="F809">
            <v>1800</v>
          </cell>
          <cell r="G809">
            <v>234</v>
          </cell>
        </row>
        <row r="810">
          <cell r="B810" t="str">
            <v>Acero PDR-60</v>
          </cell>
          <cell r="D810" t="str">
            <v>Kg</v>
          </cell>
          <cell r="E810">
            <v>6.36</v>
          </cell>
          <cell r="F810">
            <v>1400</v>
          </cell>
          <cell r="G810">
            <v>8904</v>
          </cell>
        </row>
        <row r="811">
          <cell r="D811" t="str">
            <v/>
          </cell>
          <cell r="E811" t="str">
            <v xml:space="preserve">                 TOTAL MATERIALES:</v>
          </cell>
          <cell r="G811">
            <v>102668</v>
          </cell>
        </row>
        <row r="813">
          <cell r="B813" t="str">
            <v>MANO DE OBRA</v>
          </cell>
        </row>
        <row r="814">
          <cell r="B814" t="str">
            <v>DESCRIPCION</v>
          </cell>
          <cell r="C814" t="str">
            <v>JORNAL</v>
          </cell>
          <cell r="D814" t="str">
            <v>PRESTACIONES</v>
          </cell>
          <cell r="E814" t="str">
            <v>CANTIDAD</v>
          </cell>
          <cell r="F814" t="str">
            <v>RENDIMIENTO</v>
          </cell>
          <cell r="G814" t="str">
            <v>VR PARCIAL</v>
          </cell>
        </row>
        <row r="815">
          <cell r="B815" t="str">
            <v>Ayudante</v>
          </cell>
          <cell r="C815">
            <v>15000</v>
          </cell>
          <cell r="D815">
            <v>0.7</v>
          </cell>
          <cell r="E815">
            <v>1</v>
          </cell>
          <cell r="F815">
            <v>2.75</v>
          </cell>
          <cell r="G815">
            <v>9272.7272727272721</v>
          </cell>
        </row>
        <row r="816">
          <cell r="B816" t="str">
            <v xml:space="preserve">Oficial </v>
          </cell>
          <cell r="C816">
            <v>25480.000000000004</v>
          </cell>
          <cell r="D816">
            <v>0.7</v>
          </cell>
          <cell r="E816">
            <v>1</v>
          </cell>
          <cell r="F816">
            <v>2.75</v>
          </cell>
          <cell r="G816">
            <v>15751.272727272728</v>
          </cell>
        </row>
        <row r="817">
          <cell r="C817">
            <v>0</v>
          </cell>
          <cell r="E817">
            <v>0</v>
          </cell>
          <cell r="G817">
            <v>0</v>
          </cell>
        </row>
        <row r="818">
          <cell r="E818" t="str">
            <v xml:space="preserve">              TOTAL MANO DE OBRA:</v>
          </cell>
          <cell r="G818">
            <v>25024</v>
          </cell>
          <cell r="H818">
            <v>25000</v>
          </cell>
        </row>
        <row r="820">
          <cell r="B820" t="str">
            <v>HERRAMIENTA Y EQUIPO</v>
          </cell>
        </row>
        <row r="821">
          <cell r="B821" t="str">
            <v>DESCRIPCION</v>
          </cell>
          <cell r="D821" t="str">
            <v>TIPO</v>
          </cell>
          <cell r="E821" t="str">
            <v>TARIFA</v>
          </cell>
          <cell r="F821" t="str">
            <v>RENDIMIENTO</v>
          </cell>
          <cell r="G821" t="str">
            <v>VR PARCIAL</v>
          </cell>
        </row>
        <row r="822">
          <cell r="B822" t="str">
            <v>Herramienta menor</v>
          </cell>
          <cell r="E822">
            <v>25024</v>
          </cell>
          <cell r="F822">
            <v>0.05</v>
          </cell>
          <cell r="G822">
            <v>1251.2</v>
          </cell>
        </row>
        <row r="823">
          <cell r="D823" t="str">
            <v/>
          </cell>
          <cell r="E823">
            <v>0</v>
          </cell>
          <cell r="G823">
            <v>0</v>
          </cell>
        </row>
        <row r="824">
          <cell r="D824" t="str">
            <v/>
          </cell>
          <cell r="E824">
            <v>0</v>
          </cell>
          <cell r="F824">
            <v>0</v>
          </cell>
          <cell r="G824">
            <v>0</v>
          </cell>
        </row>
        <row r="825">
          <cell r="D825" t="str">
            <v xml:space="preserve">                      TOTAL HERRAMIENTA Y EQUIPO:</v>
          </cell>
          <cell r="G825">
            <v>1251</v>
          </cell>
        </row>
        <row r="827">
          <cell r="B827" t="str">
            <v>TRANSPORTE</v>
          </cell>
        </row>
        <row r="828">
          <cell r="B828" t="str">
            <v>MATERIAL</v>
          </cell>
          <cell r="D828" t="str">
            <v>CANTIDAD</v>
          </cell>
          <cell r="E828" t="str">
            <v>DISTANCIA</v>
          </cell>
          <cell r="F828" t="str">
            <v>M3/KM</v>
          </cell>
          <cell r="G828" t="str">
            <v>VR UNITARIO</v>
          </cell>
        </row>
        <row r="831">
          <cell r="E831" t="str">
            <v xml:space="preserve">                  TOTAL TRANSPORTE:</v>
          </cell>
          <cell r="G831">
            <v>0</v>
          </cell>
        </row>
        <row r="833">
          <cell r="E833" t="str">
            <v>TOTAL COSTO DIRECTO:</v>
          </cell>
          <cell r="G833">
            <v>128943</v>
          </cell>
        </row>
        <row r="835">
          <cell r="B835" t="str">
            <v>COSTOS INDIRECTOS</v>
          </cell>
        </row>
        <row r="836">
          <cell r="B836" t="str">
            <v>DESCRIPCION</v>
          </cell>
          <cell r="D836" t="str">
            <v>PORCENTAJE</v>
          </cell>
          <cell r="F836" t="str">
            <v>VR PARCIAL</v>
          </cell>
        </row>
        <row r="837">
          <cell r="B837" t="str">
            <v>ADMINISTRACION</v>
          </cell>
          <cell r="E837">
            <v>0.12</v>
          </cell>
          <cell r="G837">
            <v>15473.16</v>
          </cell>
        </row>
        <row r="838">
          <cell r="B838" t="str">
            <v>IMPREVISTOS</v>
          </cell>
          <cell r="E838">
            <v>0.08</v>
          </cell>
          <cell r="G838">
            <v>10315.44</v>
          </cell>
        </row>
        <row r="839">
          <cell r="B839" t="str">
            <v>UTILIDAD</v>
          </cell>
          <cell r="E839">
            <v>0.05</v>
          </cell>
          <cell r="G839">
            <v>6447.1500000000005</v>
          </cell>
        </row>
        <row r="840">
          <cell r="F840" t="str">
            <v>TOTAL COSTO INDIRECTO:</v>
          </cell>
          <cell r="G840">
            <v>32236</v>
          </cell>
        </row>
        <row r="843">
          <cell r="B843" t="str">
            <v>PROPONENTE</v>
          </cell>
          <cell r="F843" t="str">
            <v>ANALISIS DE PRECIO UNITARIO:</v>
          </cell>
          <cell r="G843">
            <v>161179</v>
          </cell>
        </row>
        <row r="846">
          <cell r="B846" t="str">
            <v>REPUBLICA DE COLOMBIA</v>
          </cell>
        </row>
        <row r="847">
          <cell r="B847" t="str">
            <v>GOBERNACION DEL PUTUMAYO</v>
          </cell>
        </row>
        <row r="848">
          <cell r="B848" t="str">
            <v>SECRETARIA DE INFRAESTRUCTURA DEPARTAMENTAL</v>
          </cell>
        </row>
        <row r="850">
          <cell r="B850" t="str">
            <v>OBJETO:</v>
          </cell>
          <cell r="C850" t="str">
            <v>CONSTRUCCION DE LA PLAZA DE MERCADO DE GANADO EN EL MUNICIPIO DE SIBUNDOY, DEPARTAMENTO DEL PUTUMAYO</v>
          </cell>
        </row>
        <row r="851">
          <cell r="F851" t="str">
            <v>FECHA:</v>
          </cell>
          <cell r="G851" t="str">
            <v>NOVIEMBRE 20 / 2003</v>
          </cell>
        </row>
        <row r="852">
          <cell r="A852" t="str">
            <v>7,2</v>
          </cell>
          <cell r="B852" t="str">
            <v>ITE M:</v>
          </cell>
          <cell r="C852" t="str">
            <v>INSTALACION TUBERIA 3" SAN</v>
          </cell>
          <cell r="F852" t="str">
            <v>UNIDAD:</v>
          </cell>
          <cell r="G852" t="str">
            <v>ML</v>
          </cell>
          <cell r="H852">
            <v>15034</v>
          </cell>
        </row>
        <row r="853">
          <cell r="H853">
            <v>36.5</v>
          </cell>
        </row>
        <row r="854">
          <cell r="B854" t="str">
            <v>MATERIALES</v>
          </cell>
        </row>
        <row r="855">
          <cell r="B855" t="str">
            <v>DESCRIPCION</v>
          </cell>
          <cell r="D855" t="str">
            <v>UND</v>
          </cell>
          <cell r="E855" t="str">
            <v>CANTIDAD</v>
          </cell>
          <cell r="F855" t="str">
            <v>VR UNITARIO</v>
          </cell>
          <cell r="G855" t="str">
            <v>VR UNITARIO</v>
          </cell>
        </row>
        <row r="856">
          <cell r="B856" t="str">
            <v>Tuberia PVC sanitaria 3"</v>
          </cell>
          <cell r="D856" t="str">
            <v>ML</v>
          </cell>
          <cell r="E856">
            <v>1</v>
          </cell>
          <cell r="F856">
            <v>11968</v>
          </cell>
          <cell r="G856">
            <v>11968</v>
          </cell>
        </row>
        <row r="857">
          <cell r="B857" t="str">
            <v>Union PVC sanitaria 3"</v>
          </cell>
          <cell r="D857" t="str">
            <v>Un</v>
          </cell>
          <cell r="E857">
            <v>0.17</v>
          </cell>
          <cell r="F857">
            <v>2595.6999999999998</v>
          </cell>
          <cell r="G857">
            <v>441.26900000000001</v>
          </cell>
        </row>
        <row r="858">
          <cell r="D858" t="str">
            <v/>
          </cell>
          <cell r="E858">
            <v>0</v>
          </cell>
          <cell r="F858">
            <v>0</v>
          </cell>
          <cell r="G858">
            <v>0</v>
          </cell>
        </row>
        <row r="859">
          <cell r="D859" t="str">
            <v/>
          </cell>
          <cell r="E859" t="str">
            <v xml:space="preserve">                   TOTAL MATERIALES:</v>
          </cell>
          <cell r="G859">
            <v>12409</v>
          </cell>
        </row>
        <row r="861">
          <cell r="B861" t="str">
            <v>MANO DE OBRA</v>
          </cell>
        </row>
        <row r="862">
          <cell r="B862" t="str">
            <v>DESCRIPCION</v>
          </cell>
          <cell r="C862" t="str">
            <v>JORNAL</v>
          </cell>
          <cell r="D862" t="str">
            <v>PRESTACIONES</v>
          </cell>
          <cell r="E862" t="str">
            <v>CANTIDAD</v>
          </cell>
          <cell r="F862" t="str">
            <v>RENDIMIENTO</v>
          </cell>
          <cell r="G862" t="str">
            <v>VR PARCIAL</v>
          </cell>
        </row>
        <row r="863">
          <cell r="B863" t="str">
            <v>Ayudante</v>
          </cell>
          <cell r="C863">
            <v>15000</v>
          </cell>
          <cell r="D863">
            <v>0.7</v>
          </cell>
          <cell r="E863">
            <v>1</v>
          </cell>
          <cell r="F863">
            <v>27.53</v>
          </cell>
          <cell r="G863">
            <v>926.26225935343257</v>
          </cell>
        </row>
        <row r="864">
          <cell r="B864" t="str">
            <v xml:space="preserve">Oficial </v>
          </cell>
          <cell r="C864">
            <v>25480.000000000004</v>
          </cell>
          <cell r="D864">
            <v>0.7</v>
          </cell>
          <cell r="E864">
            <v>1</v>
          </cell>
          <cell r="F864">
            <v>27.53</v>
          </cell>
          <cell r="G864">
            <v>1573.4108245550308</v>
          </cell>
        </row>
        <row r="865">
          <cell r="C865">
            <v>0</v>
          </cell>
          <cell r="E865">
            <v>0</v>
          </cell>
          <cell r="G865">
            <v>0</v>
          </cell>
        </row>
        <row r="866">
          <cell r="E866" t="str">
            <v xml:space="preserve">              TOTAL MANO DE OBRA:</v>
          </cell>
          <cell r="G866">
            <v>2500</v>
          </cell>
          <cell r="H866">
            <v>2500</v>
          </cell>
        </row>
        <row r="868">
          <cell r="B868" t="str">
            <v>HERRAMIENTA Y EQUIPO</v>
          </cell>
        </row>
        <row r="869">
          <cell r="B869" t="str">
            <v>DESCRIPCION</v>
          </cell>
          <cell r="D869" t="str">
            <v>TIPO</v>
          </cell>
          <cell r="E869" t="str">
            <v>TARIFA</v>
          </cell>
          <cell r="F869" t="str">
            <v>RENDIMIENTO</v>
          </cell>
          <cell r="G869" t="str">
            <v>VR PARCIAL</v>
          </cell>
        </row>
        <row r="870">
          <cell r="B870" t="str">
            <v>Herramienta menor</v>
          </cell>
          <cell r="E870">
            <v>2500</v>
          </cell>
          <cell r="F870">
            <v>0.05</v>
          </cell>
          <cell r="G870">
            <v>125</v>
          </cell>
        </row>
        <row r="871">
          <cell r="D871" t="str">
            <v/>
          </cell>
          <cell r="E871">
            <v>0</v>
          </cell>
          <cell r="G871">
            <v>0</v>
          </cell>
        </row>
        <row r="872">
          <cell r="D872" t="str">
            <v/>
          </cell>
          <cell r="E872">
            <v>0</v>
          </cell>
          <cell r="F872">
            <v>0</v>
          </cell>
          <cell r="G872">
            <v>0</v>
          </cell>
        </row>
        <row r="873">
          <cell r="D873" t="str">
            <v xml:space="preserve">                      TOTAL HERRAMIENTA Y EQUIPO:</v>
          </cell>
          <cell r="G873">
            <v>125</v>
          </cell>
        </row>
        <row r="875">
          <cell r="B875" t="str">
            <v>TRANSPORTE</v>
          </cell>
        </row>
        <row r="876">
          <cell r="B876" t="str">
            <v>MATERIAL</v>
          </cell>
          <cell r="D876" t="str">
            <v>CANTIDAD</v>
          </cell>
          <cell r="E876" t="str">
            <v>DISTANCIA</v>
          </cell>
          <cell r="F876" t="str">
            <v>M3/KM</v>
          </cell>
          <cell r="G876" t="str">
            <v>VR UNITARIO</v>
          </cell>
        </row>
        <row r="879">
          <cell r="E879" t="str">
            <v xml:space="preserve">                  TOTAL TRANSPORTE:</v>
          </cell>
          <cell r="G879">
            <v>0</v>
          </cell>
        </row>
        <row r="881">
          <cell r="E881" t="str">
            <v>TOTAL COSTO DIRECTO:</v>
          </cell>
          <cell r="G881">
            <v>15034</v>
          </cell>
        </row>
        <row r="883">
          <cell r="B883" t="str">
            <v>COSTOS INDIRECTOS</v>
          </cell>
        </row>
        <row r="884">
          <cell r="B884" t="str">
            <v>DESCRIPCION</v>
          </cell>
          <cell r="D884" t="str">
            <v>PORCENTAJE</v>
          </cell>
          <cell r="F884" t="str">
            <v>VR PARCIAL</v>
          </cell>
        </row>
        <row r="885">
          <cell r="B885" t="str">
            <v>ADMINISTRACION</v>
          </cell>
          <cell r="E885">
            <v>0.12</v>
          </cell>
          <cell r="G885">
            <v>1804.08</v>
          </cell>
        </row>
        <row r="886">
          <cell r="B886" t="str">
            <v>IMPREVISTOS</v>
          </cell>
          <cell r="E886">
            <v>0.08</v>
          </cell>
          <cell r="G886">
            <v>1202.72</v>
          </cell>
        </row>
        <row r="887">
          <cell r="B887" t="str">
            <v>UTILIDAD</v>
          </cell>
          <cell r="E887">
            <v>0.05</v>
          </cell>
          <cell r="G887">
            <v>751.7</v>
          </cell>
        </row>
        <row r="888">
          <cell r="F888" t="str">
            <v>TOTAL COSTO INDIRECTO:</v>
          </cell>
          <cell r="G888">
            <v>3759</v>
          </cell>
        </row>
        <row r="891">
          <cell r="B891" t="str">
            <v>PROPONENTE</v>
          </cell>
          <cell r="F891" t="str">
            <v>ANALISIS DE PRECIO UNITARIO:</v>
          </cell>
          <cell r="G891">
            <v>18793</v>
          </cell>
        </row>
        <row r="894">
          <cell r="B894" t="str">
            <v>REPUBLICA DE COLOMBIA</v>
          </cell>
        </row>
        <row r="895">
          <cell r="B895" t="str">
            <v>GOBERNACION DEL PUTUMAYO</v>
          </cell>
        </row>
        <row r="896">
          <cell r="B896" t="str">
            <v>SECRETARIA DE INFRAESTRUCTURA DEPARTAMENTAL</v>
          </cell>
        </row>
        <row r="898">
          <cell r="B898" t="str">
            <v>OBJETO:</v>
          </cell>
          <cell r="C898" t="str">
            <v>CONSTRUCCION DE LA PLAZA DE MERCADO DE GANADO EN EL MUNICIPIO DE SIBUNDOY, DEPARTAMENTO DEL PUTUMAYO</v>
          </cell>
        </row>
        <row r="899">
          <cell r="F899" t="str">
            <v>FECHA:</v>
          </cell>
          <cell r="G899" t="str">
            <v>NOVIEMBRE 20 / 2003</v>
          </cell>
        </row>
        <row r="900">
          <cell r="A900" t="str">
            <v>7,3</v>
          </cell>
          <cell r="B900" t="str">
            <v>ITE M:</v>
          </cell>
          <cell r="C900" t="str">
            <v>INSTALACION TUBERIA 4" SAN</v>
          </cell>
          <cell r="F900" t="str">
            <v>UNIDAD:</v>
          </cell>
          <cell r="G900" t="str">
            <v>ML</v>
          </cell>
          <cell r="H900">
            <v>20186</v>
          </cell>
        </row>
        <row r="901">
          <cell r="H901">
            <v>17.399999999999999</v>
          </cell>
        </row>
        <row r="902">
          <cell r="B902" t="str">
            <v>MATERIALES</v>
          </cell>
        </row>
        <row r="903">
          <cell r="B903" t="str">
            <v>DESCRIPCION</v>
          </cell>
          <cell r="D903" t="str">
            <v>UND</v>
          </cell>
          <cell r="E903" t="str">
            <v>CANTIDAD</v>
          </cell>
          <cell r="F903" t="str">
            <v>VR UNITARIO</v>
          </cell>
          <cell r="G903" t="str">
            <v>VR UNITARIO</v>
          </cell>
        </row>
        <row r="904">
          <cell r="B904" t="str">
            <v>Tuberia PVC sanitaria 4"</v>
          </cell>
          <cell r="D904" t="str">
            <v>ML</v>
          </cell>
          <cell r="E904">
            <v>1</v>
          </cell>
          <cell r="F904">
            <v>16679</v>
          </cell>
          <cell r="G904">
            <v>16679</v>
          </cell>
        </row>
        <row r="905">
          <cell r="B905" t="str">
            <v>Union PVC sanitaria 4"</v>
          </cell>
          <cell r="D905" t="str">
            <v>Un</v>
          </cell>
          <cell r="E905">
            <v>0.17</v>
          </cell>
          <cell r="F905">
            <v>5186.3499999999995</v>
          </cell>
          <cell r="G905">
            <v>881.67949999999996</v>
          </cell>
        </row>
        <row r="906">
          <cell r="D906" t="str">
            <v/>
          </cell>
          <cell r="E906">
            <v>0</v>
          </cell>
          <cell r="F906">
            <v>0</v>
          </cell>
          <cell r="G906">
            <v>0</v>
          </cell>
        </row>
        <row r="907">
          <cell r="D907" t="str">
            <v/>
          </cell>
          <cell r="E907" t="str">
            <v xml:space="preserve">                   TOTAL MATERIALES:</v>
          </cell>
          <cell r="G907">
            <v>17561</v>
          </cell>
        </row>
        <row r="909">
          <cell r="B909" t="str">
            <v>MANO DE OBRA</v>
          </cell>
        </row>
        <row r="910">
          <cell r="B910" t="str">
            <v>DESCRIPCION</v>
          </cell>
          <cell r="C910" t="str">
            <v>JORNAL</v>
          </cell>
          <cell r="D910" t="str">
            <v>PRESTACIONES</v>
          </cell>
          <cell r="E910" t="str">
            <v>CANTIDAD</v>
          </cell>
          <cell r="F910" t="str">
            <v>RENDIMIENTO</v>
          </cell>
          <cell r="G910" t="str">
            <v>VR PARCIAL</v>
          </cell>
        </row>
        <row r="911">
          <cell r="B911" t="str">
            <v>Ayudante</v>
          </cell>
          <cell r="C911">
            <v>15000</v>
          </cell>
          <cell r="D911">
            <v>0.7</v>
          </cell>
          <cell r="E911">
            <v>1</v>
          </cell>
          <cell r="F911">
            <v>27.53</v>
          </cell>
          <cell r="G911">
            <v>926.26225935343257</v>
          </cell>
        </row>
        <row r="912">
          <cell r="B912" t="str">
            <v xml:space="preserve">Oficial </v>
          </cell>
          <cell r="C912">
            <v>25480.000000000004</v>
          </cell>
          <cell r="D912">
            <v>0.7</v>
          </cell>
          <cell r="E912">
            <v>1</v>
          </cell>
          <cell r="F912">
            <v>27.53</v>
          </cell>
          <cell r="G912">
            <v>1573.4108245550308</v>
          </cell>
        </row>
        <row r="913">
          <cell r="C913">
            <v>0</v>
          </cell>
          <cell r="E913">
            <v>0</v>
          </cell>
          <cell r="G913">
            <v>0</v>
          </cell>
        </row>
        <row r="914">
          <cell r="E914" t="str">
            <v xml:space="preserve">              TOTAL MANO DE OBRA:</v>
          </cell>
          <cell r="G914">
            <v>2500</v>
          </cell>
          <cell r="H914">
            <v>2500</v>
          </cell>
        </row>
        <row r="916">
          <cell r="B916" t="str">
            <v>HERRAMIENTA Y EQUIPO</v>
          </cell>
        </row>
        <row r="917">
          <cell r="B917" t="str">
            <v>DESCRIPCION</v>
          </cell>
          <cell r="D917" t="str">
            <v>TIPO</v>
          </cell>
          <cell r="E917" t="str">
            <v>TARIFA</v>
          </cell>
          <cell r="F917" t="str">
            <v>RENDIMIENTO</v>
          </cell>
          <cell r="G917" t="str">
            <v>VR PARCIAL</v>
          </cell>
        </row>
        <row r="918">
          <cell r="B918" t="str">
            <v>Herramienta menor</v>
          </cell>
          <cell r="E918">
            <v>2500</v>
          </cell>
          <cell r="F918">
            <v>0.05</v>
          </cell>
          <cell r="G918">
            <v>125</v>
          </cell>
        </row>
        <row r="919">
          <cell r="D919" t="str">
            <v/>
          </cell>
          <cell r="E919">
            <v>0</v>
          </cell>
          <cell r="G919">
            <v>0</v>
          </cell>
        </row>
        <row r="920">
          <cell r="D920" t="str">
            <v/>
          </cell>
          <cell r="E920">
            <v>0</v>
          </cell>
          <cell r="F920">
            <v>0</v>
          </cell>
          <cell r="G920">
            <v>0</v>
          </cell>
        </row>
        <row r="921">
          <cell r="D921" t="str">
            <v xml:space="preserve">                      TOTAL HERRAMIENTA Y EQUIPO:</v>
          </cell>
          <cell r="G921">
            <v>125</v>
          </cell>
        </row>
        <row r="923">
          <cell r="B923" t="str">
            <v>TRANSPORTE</v>
          </cell>
        </row>
        <row r="924">
          <cell r="B924" t="str">
            <v>MATERIAL</v>
          </cell>
          <cell r="D924" t="str">
            <v>CANTIDAD</v>
          </cell>
          <cell r="E924" t="str">
            <v>DISTANCIA</v>
          </cell>
          <cell r="F924" t="str">
            <v>M3/KM</v>
          </cell>
          <cell r="G924" t="str">
            <v>VR UNITARIO</v>
          </cell>
        </row>
        <row r="927">
          <cell r="E927" t="str">
            <v xml:space="preserve">                  TOTAL TRANSPORTE:</v>
          </cell>
          <cell r="G927">
            <v>0</v>
          </cell>
        </row>
        <row r="929">
          <cell r="E929" t="str">
            <v>TOTAL COSTO DIRECTO:</v>
          </cell>
          <cell r="G929">
            <v>20186</v>
          </cell>
        </row>
        <row r="931">
          <cell r="B931" t="str">
            <v>COSTOS INDIRECTOS</v>
          </cell>
        </row>
        <row r="932">
          <cell r="B932" t="str">
            <v>DESCRIPCION</v>
          </cell>
          <cell r="D932" t="str">
            <v>PORCENTAJE</v>
          </cell>
          <cell r="F932" t="str">
            <v>VR PARCIAL</v>
          </cell>
        </row>
        <row r="933">
          <cell r="B933" t="str">
            <v>ADMINISTRACION</v>
          </cell>
          <cell r="E933">
            <v>0.12</v>
          </cell>
          <cell r="G933">
            <v>2422.3199999999997</v>
          </cell>
        </row>
        <row r="934">
          <cell r="B934" t="str">
            <v>IMPREVISTOS</v>
          </cell>
          <cell r="E934">
            <v>0.08</v>
          </cell>
          <cell r="G934">
            <v>1614.88</v>
          </cell>
        </row>
        <row r="935">
          <cell r="B935" t="str">
            <v>UTILIDAD</v>
          </cell>
          <cell r="E935">
            <v>0.05</v>
          </cell>
          <cell r="G935">
            <v>1009.3000000000001</v>
          </cell>
        </row>
        <row r="936">
          <cell r="F936" t="str">
            <v>TOTAL COSTO INDIRECTO:</v>
          </cell>
          <cell r="G936">
            <v>5047</v>
          </cell>
        </row>
        <row r="939">
          <cell r="B939" t="str">
            <v>PROPONENTE</v>
          </cell>
          <cell r="F939" t="str">
            <v>ANALISIS DE PRECIO UNITARIO:</v>
          </cell>
          <cell r="G939">
            <v>25233</v>
          </cell>
        </row>
        <row r="942">
          <cell r="B942" t="str">
            <v>GOBERNACION DEL PUTUMAYO</v>
          </cell>
        </row>
        <row r="943">
          <cell r="B943" t="str">
            <v>SECRETARIA DE INFRAESTRUCTURA DEPARTAMENTAL</v>
          </cell>
        </row>
        <row r="945">
          <cell r="B945" t="str">
            <v>OBJETO:</v>
          </cell>
          <cell r="C945" t="str">
            <v>CONSTRUCCION DE LA PLAZA DE MERCADO DE GANADO EN EL MUNICIPIO DE SIBUNDOY, DEPARTAMENTO DEL PUTUMAYO</v>
          </cell>
        </row>
        <row r="946">
          <cell r="F946" t="str">
            <v>FECHA:</v>
          </cell>
          <cell r="G946" t="str">
            <v>NOVIEMBRE 20 / 2003</v>
          </cell>
        </row>
        <row r="947">
          <cell r="A947" t="str">
            <v>7,4</v>
          </cell>
          <cell r="B947" t="str">
            <v>ITE M:</v>
          </cell>
          <cell r="C947" t="str">
            <v>PUNTO SANITARIO</v>
          </cell>
          <cell r="F947" t="str">
            <v>UNIDAD:</v>
          </cell>
          <cell r="G947" t="str">
            <v>UND</v>
          </cell>
          <cell r="H947">
            <v>33733</v>
          </cell>
        </row>
        <row r="948">
          <cell r="H948">
            <v>3</v>
          </cell>
        </row>
        <row r="949">
          <cell r="B949" t="str">
            <v>MATERIALES</v>
          </cell>
        </row>
        <row r="950">
          <cell r="B950" t="str">
            <v>DESCRIPCION</v>
          </cell>
          <cell r="D950" t="str">
            <v>UND</v>
          </cell>
          <cell r="E950" t="str">
            <v>CANTIDAD</v>
          </cell>
          <cell r="F950" t="str">
            <v>VR UNITARIO</v>
          </cell>
          <cell r="G950" t="str">
            <v>VR UNITARIO</v>
          </cell>
        </row>
        <row r="951">
          <cell r="B951" t="str">
            <v>Codo PVC sanitaria 3"</v>
          </cell>
          <cell r="D951" t="str">
            <v>UN</v>
          </cell>
          <cell r="E951">
            <v>1.37</v>
          </cell>
          <cell r="F951">
            <v>5526</v>
          </cell>
          <cell r="G951">
            <v>7570.6200000000008</v>
          </cell>
        </row>
        <row r="952">
          <cell r="B952" t="str">
            <v>Tuberia PVC sanitaria 3"</v>
          </cell>
          <cell r="D952" t="str">
            <v>ML</v>
          </cell>
          <cell r="E952">
            <v>1</v>
          </cell>
          <cell r="F952">
            <v>11968</v>
          </cell>
          <cell r="G952">
            <v>11968</v>
          </cell>
        </row>
        <row r="953">
          <cell r="B953" t="str">
            <v>Soldadura PVC 1/4 Gn</v>
          </cell>
          <cell r="D953" t="str">
            <v>Un</v>
          </cell>
          <cell r="E953">
            <v>0.1</v>
          </cell>
          <cell r="F953">
            <v>5353</v>
          </cell>
          <cell r="G953">
            <v>535.30000000000007</v>
          </cell>
        </row>
        <row r="954">
          <cell r="D954" t="str">
            <v/>
          </cell>
          <cell r="E954" t="str">
            <v xml:space="preserve">                   TOTAL MATERIALES:</v>
          </cell>
          <cell r="G954">
            <v>20074</v>
          </cell>
        </row>
        <row r="956">
          <cell r="B956" t="str">
            <v>MANO DE OBRA</v>
          </cell>
        </row>
        <row r="957">
          <cell r="B957" t="str">
            <v>DESCRIPCION</v>
          </cell>
          <cell r="C957" t="str">
            <v>JORNAL</v>
          </cell>
          <cell r="D957" t="str">
            <v>PRESTACIONES</v>
          </cell>
          <cell r="E957" t="str">
            <v>CANTIDAD</v>
          </cell>
          <cell r="F957" t="str">
            <v>RENDIMIENTO</v>
          </cell>
          <cell r="G957" t="str">
            <v>VR PARCIAL</v>
          </cell>
        </row>
        <row r="958">
          <cell r="B958" t="str">
            <v>Ayudante</v>
          </cell>
          <cell r="C958">
            <v>15000</v>
          </cell>
          <cell r="D958">
            <v>0.7</v>
          </cell>
          <cell r="E958">
            <v>1</v>
          </cell>
          <cell r="F958">
            <v>5.29</v>
          </cell>
          <cell r="G958">
            <v>4820.4158790170131</v>
          </cell>
        </row>
        <row r="959">
          <cell r="B959" t="str">
            <v xml:space="preserve">Oficial </v>
          </cell>
          <cell r="C959">
            <v>25480.000000000004</v>
          </cell>
          <cell r="D959">
            <v>0.7</v>
          </cell>
          <cell r="E959">
            <v>1</v>
          </cell>
          <cell r="F959">
            <v>5.29</v>
          </cell>
          <cell r="G959">
            <v>8188.2797731568999</v>
          </cell>
        </row>
        <row r="960">
          <cell r="C960">
            <v>0</v>
          </cell>
          <cell r="E960">
            <v>0</v>
          </cell>
          <cell r="G960">
            <v>0</v>
          </cell>
        </row>
        <row r="961">
          <cell r="E961" t="str">
            <v xml:space="preserve">              TOTAL MANO DE OBRA:</v>
          </cell>
          <cell r="G961">
            <v>13009</v>
          </cell>
          <cell r="H961">
            <v>13000</v>
          </cell>
        </row>
        <row r="963">
          <cell r="B963" t="str">
            <v>HERRAMIENTA Y EQUIPO</v>
          </cell>
        </row>
        <row r="964">
          <cell r="B964" t="str">
            <v>DESCRIPCION</v>
          </cell>
          <cell r="D964" t="str">
            <v>TIPO</v>
          </cell>
          <cell r="E964" t="str">
            <v>TARIFA</v>
          </cell>
          <cell r="F964" t="str">
            <v>RENDIMIENTO</v>
          </cell>
          <cell r="G964" t="str">
            <v>VR PARCIAL</v>
          </cell>
        </row>
        <row r="965">
          <cell r="B965" t="str">
            <v>Herramienta menor</v>
          </cell>
          <cell r="E965">
            <v>13009</v>
          </cell>
          <cell r="F965">
            <v>0.05</v>
          </cell>
          <cell r="G965">
            <v>650.45000000000005</v>
          </cell>
        </row>
        <row r="966">
          <cell r="D966" t="str">
            <v/>
          </cell>
          <cell r="E966">
            <v>0</v>
          </cell>
          <cell r="G966">
            <v>0</v>
          </cell>
        </row>
        <row r="967">
          <cell r="D967" t="str">
            <v/>
          </cell>
          <cell r="E967">
            <v>0</v>
          </cell>
          <cell r="F967">
            <v>0</v>
          </cell>
          <cell r="G967">
            <v>0</v>
          </cell>
        </row>
        <row r="968">
          <cell r="D968" t="str">
            <v xml:space="preserve">                      TOTAL HERRAMIENTA Y EQUIPO:</v>
          </cell>
          <cell r="G968">
            <v>650</v>
          </cell>
        </row>
        <row r="970">
          <cell r="B970" t="str">
            <v>TRANSPORTE</v>
          </cell>
        </row>
        <row r="971">
          <cell r="B971" t="str">
            <v>MATERIAL</v>
          </cell>
          <cell r="D971" t="str">
            <v>CANTIDAD</v>
          </cell>
          <cell r="E971" t="str">
            <v>DISTANCIA</v>
          </cell>
          <cell r="F971" t="str">
            <v>M3/KM</v>
          </cell>
          <cell r="G971" t="str">
            <v>VR UNITARIO</v>
          </cell>
        </row>
        <row r="974">
          <cell r="E974" t="str">
            <v xml:space="preserve">                  TOTAL TRANSPORTE:</v>
          </cell>
          <cell r="G974">
            <v>0</v>
          </cell>
        </row>
        <row r="976">
          <cell r="E976" t="str">
            <v>TOTAL COSTO DIRECTO:</v>
          </cell>
          <cell r="G976">
            <v>33733</v>
          </cell>
        </row>
        <row r="978">
          <cell r="B978" t="str">
            <v>COSTOS INDIRECTOS</v>
          </cell>
        </row>
        <row r="979">
          <cell r="B979" t="str">
            <v>DESCRIPCION</v>
          </cell>
          <cell r="D979" t="str">
            <v>PORCENTAJE</v>
          </cell>
          <cell r="F979" t="str">
            <v>VR PARCIAL</v>
          </cell>
        </row>
        <row r="980">
          <cell r="B980" t="str">
            <v>ADMINISTRACION</v>
          </cell>
          <cell r="E980">
            <v>0.12</v>
          </cell>
          <cell r="G980">
            <v>4047.96</v>
          </cell>
        </row>
        <row r="981">
          <cell r="B981" t="str">
            <v>IMPREVISTOS</v>
          </cell>
          <cell r="E981">
            <v>0.08</v>
          </cell>
          <cell r="G981">
            <v>2698.64</v>
          </cell>
        </row>
        <row r="982">
          <cell r="B982" t="str">
            <v>UTILIDAD</v>
          </cell>
          <cell r="E982">
            <v>0.05</v>
          </cell>
          <cell r="G982">
            <v>1686.65</v>
          </cell>
        </row>
        <row r="983">
          <cell r="F983" t="str">
            <v>TOTAL COSTO INDIRECTO:</v>
          </cell>
          <cell r="G983">
            <v>8433</v>
          </cell>
        </row>
        <row r="986">
          <cell r="B986" t="str">
            <v>PROPONENTE</v>
          </cell>
          <cell r="F986" t="str">
            <v>ANALISIS DE PRECIO UNITARIO:</v>
          </cell>
          <cell r="G986">
            <v>42166</v>
          </cell>
        </row>
        <row r="989">
          <cell r="B989" t="str">
            <v>REPUBLICA DE COLOMBIA</v>
          </cell>
        </row>
        <row r="990">
          <cell r="B990" t="str">
            <v>GOBERNACION DEL PUTUMAYO</v>
          </cell>
        </row>
        <row r="991">
          <cell r="B991" t="str">
            <v>SECRETARIA DE INFRAESTRUCTURA DEPARTAMENTAL</v>
          </cell>
        </row>
        <row r="993">
          <cell r="B993" t="str">
            <v>OBJETO:</v>
          </cell>
          <cell r="C993" t="str">
            <v>CONSTRUCCION DE LA PLAZA DE MERCADO DE GANADO EN EL MUNICIPIO DE SIBUNDOY, DEPARTAMENTO DEL PUTUMAYO</v>
          </cell>
        </row>
        <row r="994">
          <cell r="F994" t="str">
            <v>FECHA:</v>
          </cell>
          <cell r="G994" t="str">
            <v>NOVIEMBRE 20 / 2003</v>
          </cell>
        </row>
        <row r="995">
          <cell r="A995" t="str">
            <v>7,5</v>
          </cell>
          <cell r="B995" t="str">
            <v>ITE M:</v>
          </cell>
          <cell r="C995" t="str">
            <v>INSTALACION DE TUBERIA 1/2"</v>
          </cell>
          <cell r="F995" t="str">
            <v>UNIDAD:</v>
          </cell>
          <cell r="G995" t="str">
            <v>ML</v>
          </cell>
          <cell r="H995">
            <v>5379</v>
          </cell>
        </row>
        <row r="996">
          <cell r="H996">
            <v>88</v>
          </cell>
        </row>
        <row r="997">
          <cell r="B997" t="str">
            <v>MATERIALES</v>
          </cell>
        </row>
        <row r="998">
          <cell r="B998" t="str">
            <v>DESCRIPCION</v>
          </cell>
          <cell r="D998" t="str">
            <v>UND</v>
          </cell>
          <cell r="E998" t="str">
            <v>CANTIDAD</v>
          </cell>
          <cell r="F998" t="str">
            <v>VR UNITARIO</v>
          </cell>
          <cell r="G998" t="str">
            <v>VR UNITARIO</v>
          </cell>
        </row>
        <row r="999">
          <cell r="B999" t="str">
            <v>Tubo PVC presión 1/2"</v>
          </cell>
          <cell r="D999" t="str">
            <v>ML</v>
          </cell>
          <cell r="E999">
            <v>1.02</v>
          </cell>
          <cell r="F999">
            <v>1717.5049999999999</v>
          </cell>
          <cell r="G999">
            <v>1751.8551</v>
          </cell>
        </row>
        <row r="1000">
          <cell r="B1000" t="str">
            <v>Codo 45º PVC presión 1/2"</v>
          </cell>
          <cell r="D1000" t="str">
            <v>Un</v>
          </cell>
          <cell r="E1000">
            <v>0.5</v>
          </cell>
          <cell r="F1000">
            <v>220.68499999999997</v>
          </cell>
          <cell r="G1000">
            <v>110.34249999999999</v>
          </cell>
        </row>
        <row r="1001">
          <cell r="B1001" t="str">
            <v>Soldadura PVC 1/4 Gn</v>
          </cell>
          <cell r="D1001" t="str">
            <v>Un</v>
          </cell>
          <cell r="E1001">
            <v>0.01</v>
          </cell>
          <cell r="F1001">
            <v>5085.3499999999995</v>
          </cell>
          <cell r="G1001">
            <v>50.853499999999997</v>
          </cell>
        </row>
        <row r="1002">
          <cell r="D1002" t="str">
            <v/>
          </cell>
          <cell r="E1002" t="str">
            <v xml:space="preserve">                   TOTAL MATERIALES:</v>
          </cell>
          <cell r="G1002">
            <v>1913</v>
          </cell>
        </row>
        <row r="1004">
          <cell r="B1004" t="str">
            <v>MANO DE OBRA</v>
          </cell>
        </row>
        <row r="1005">
          <cell r="B1005" t="str">
            <v>DESCRIPCION</v>
          </cell>
          <cell r="C1005" t="str">
            <v>JORNAL</v>
          </cell>
          <cell r="D1005" t="str">
            <v>PRESTACIONES</v>
          </cell>
          <cell r="E1005" t="str">
            <v>CANTIDAD</v>
          </cell>
          <cell r="F1005" t="str">
            <v>RENDIMIENTO</v>
          </cell>
          <cell r="G1005" t="str">
            <v>VR PARCIAL</v>
          </cell>
        </row>
        <row r="1006">
          <cell r="B1006" t="str">
            <v>Ayudante</v>
          </cell>
          <cell r="C1006">
            <v>15000</v>
          </cell>
          <cell r="D1006">
            <v>0.7</v>
          </cell>
          <cell r="E1006">
            <v>1</v>
          </cell>
          <cell r="F1006">
            <v>20.85</v>
          </cell>
          <cell r="G1006">
            <v>1223.0215827338129</v>
          </cell>
        </row>
        <row r="1007">
          <cell r="B1007" t="str">
            <v xml:space="preserve">Oficial </v>
          </cell>
          <cell r="C1007">
            <v>25480.000000000004</v>
          </cell>
          <cell r="D1007">
            <v>0.7</v>
          </cell>
          <cell r="E1007">
            <v>1</v>
          </cell>
          <cell r="F1007">
            <v>20.85</v>
          </cell>
          <cell r="G1007">
            <v>2077.5059952038368</v>
          </cell>
        </row>
        <row r="1008">
          <cell r="C1008">
            <v>0</v>
          </cell>
          <cell r="E1008">
            <v>0</v>
          </cell>
          <cell r="G1008">
            <v>0</v>
          </cell>
        </row>
        <row r="1009">
          <cell r="E1009" t="str">
            <v xml:space="preserve">              TOTAL MANO DE OBRA:</v>
          </cell>
          <cell r="G1009">
            <v>3301</v>
          </cell>
          <cell r="H1009">
            <v>3300</v>
          </cell>
        </row>
        <row r="1011">
          <cell r="B1011" t="str">
            <v>HERRAMIENTA Y EQUIPO</v>
          </cell>
        </row>
        <row r="1012">
          <cell r="B1012" t="str">
            <v>DESCRIPCION</v>
          </cell>
          <cell r="D1012" t="str">
            <v>TIPO</v>
          </cell>
          <cell r="E1012" t="str">
            <v>TARIFA</v>
          </cell>
          <cell r="F1012" t="str">
            <v>RENDIMIENTO</v>
          </cell>
          <cell r="G1012" t="str">
            <v>VR PARCIAL</v>
          </cell>
        </row>
        <row r="1013">
          <cell r="B1013" t="str">
            <v>Herramienta menor</v>
          </cell>
          <cell r="E1013">
            <v>3301</v>
          </cell>
          <cell r="F1013">
            <v>0.05</v>
          </cell>
          <cell r="G1013">
            <v>165.05</v>
          </cell>
        </row>
        <row r="1014">
          <cell r="D1014" t="str">
            <v/>
          </cell>
          <cell r="E1014">
            <v>0</v>
          </cell>
          <cell r="G1014">
            <v>0</v>
          </cell>
        </row>
        <row r="1015">
          <cell r="D1015" t="str">
            <v/>
          </cell>
          <cell r="E1015">
            <v>0</v>
          </cell>
          <cell r="F1015">
            <v>0</v>
          </cell>
          <cell r="G1015">
            <v>0</v>
          </cell>
        </row>
        <row r="1016">
          <cell r="D1016" t="str">
            <v xml:space="preserve">                      TOTAL HERRAMIENTA Y EQUIPO:</v>
          </cell>
          <cell r="G1016">
            <v>165</v>
          </cell>
        </row>
        <row r="1018">
          <cell r="B1018" t="str">
            <v>TRANSPORTE</v>
          </cell>
        </row>
        <row r="1019">
          <cell r="B1019" t="str">
            <v>MATERIAL</v>
          </cell>
          <cell r="D1019" t="str">
            <v>CANTIDAD</v>
          </cell>
          <cell r="E1019" t="str">
            <v>DISTANCIA</v>
          </cell>
          <cell r="F1019" t="str">
            <v>M3/KM</v>
          </cell>
          <cell r="G1019" t="str">
            <v>VR UNITARIO</v>
          </cell>
        </row>
        <row r="1022">
          <cell r="E1022" t="str">
            <v xml:space="preserve">                  TOTAL TRANSPORTE:</v>
          </cell>
          <cell r="G1022">
            <v>0</v>
          </cell>
        </row>
        <row r="1024">
          <cell r="E1024" t="str">
            <v>TOTAL COSTO DIRECTO:</v>
          </cell>
          <cell r="G1024">
            <v>5379</v>
          </cell>
        </row>
        <row r="1026">
          <cell r="B1026" t="str">
            <v>COSTOS INDIRECTOS</v>
          </cell>
        </row>
        <row r="1027">
          <cell r="B1027" t="str">
            <v>DESCRIPCION</v>
          </cell>
          <cell r="D1027" t="str">
            <v>PORCENTAJE</v>
          </cell>
          <cell r="F1027" t="str">
            <v>VR PARCIAL</v>
          </cell>
        </row>
        <row r="1028">
          <cell r="B1028" t="str">
            <v>ADMINISTRACION</v>
          </cell>
          <cell r="E1028">
            <v>0.12</v>
          </cell>
          <cell r="G1028">
            <v>645.48</v>
          </cell>
        </row>
        <row r="1029">
          <cell r="B1029" t="str">
            <v>IMPREVISTOS</v>
          </cell>
          <cell r="E1029">
            <v>0.08</v>
          </cell>
          <cell r="G1029">
            <v>430.32</v>
          </cell>
        </row>
        <row r="1030">
          <cell r="B1030" t="str">
            <v>UTILIDAD</v>
          </cell>
          <cell r="E1030">
            <v>0.05</v>
          </cell>
          <cell r="G1030">
            <v>268.95</v>
          </cell>
        </row>
        <row r="1031">
          <cell r="F1031" t="str">
            <v>TOTAL COSTO INDIRECTO:</v>
          </cell>
          <cell r="G1031">
            <v>1345</v>
          </cell>
        </row>
        <row r="1034">
          <cell r="B1034" t="str">
            <v>PROPONENTE</v>
          </cell>
          <cell r="F1034" t="str">
            <v>ANALISIS DE PRECIO UNITARIO:</v>
          </cell>
          <cell r="G1034">
            <v>6724</v>
          </cell>
        </row>
        <row r="1037">
          <cell r="B1037" t="str">
            <v>REPUBLICA DE COLOMBIA</v>
          </cell>
        </row>
        <row r="1038">
          <cell r="B1038" t="str">
            <v>GOBERNACION DEL PUTUMAYO</v>
          </cell>
        </row>
        <row r="1039">
          <cell r="B1039" t="str">
            <v>SECRETARIA DE INFRAESTRUCTURA DEPARTAMENTAL</v>
          </cell>
        </row>
        <row r="1041">
          <cell r="B1041" t="str">
            <v>OBJETO:</v>
          </cell>
          <cell r="C1041" t="str">
            <v>CONSTRUCCION DE LA PLAZA DE MERCADO DE GANADO EN EL MUNICIPIO DE SIBUNDOY, DEPARTAMENTO DEL PUTUMAYO</v>
          </cell>
        </row>
        <row r="1042">
          <cell r="F1042" t="str">
            <v>FECHA:</v>
          </cell>
          <cell r="G1042" t="str">
            <v>NOVIEMBRE 20 / 2003</v>
          </cell>
        </row>
        <row r="1043">
          <cell r="A1043" t="str">
            <v>7,6</v>
          </cell>
          <cell r="B1043" t="str">
            <v>ITE M:</v>
          </cell>
          <cell r="C1043" t="str">
            <v>INSTALACION DE LLAVE DE PASO 1/2"</v>
          </cell>
          <cell r="F1043" t="str">
            <v>UNIDAD:</v>
          </cell>
          <cell r="G1043" t="str">
            <v>UND</v>
          </cell>
          <cell r="H1043">
            <v>12127</v>
          </cell>
        </row>
        <row r="1044">
          <cell r="H1044">
            <v>1</v>
          </cell>
        </row>
        <row r="1045">
          <cell r="B1045" t="str">
            <v>MATERIALES</v>
          </cell>
        </row>
        <row r="1046">
          <cell r="B1046" t="str">
            <v>DESCRIPCION</v>
          </cell>
          <cell r="D1046" t="str">
            <v>UND</v>
          </cell>
          <cell r="E1046" t="str">
            <v>CANTIDAD</v>
          </cell>
          <cell r="F1046" t="str">
            <v>VR UNITARIO</v>
          </cell>
          <cell r="G1046" t="str">
            <v>VR UNITARIO</v>
          </cell>
        </row>
        <row r="1047">
          <cell r="B1047" t="str">
            <v>Llave de paso 1/2"</v>
          </cell>
          <cell r="D1047" t="str">
            <v>Un</v>
          </cell>
          <cell r="E1047">
            <v>1</v>
          </cell>
          <cell r="F1047">
            <v>9595</v>
          </cell>
          <cell r="G1047">
            <v>9595</v>
          </cell>
        </row>
        <row r="1048">
          <cell r="B1048" t="str">
            <v>Tubo PVC presión 1/2"</v>
          </cell>
          <cell r="D1048" t="str">
            <v>ML</v>
          </cell>
          <cell r="E1048">
            <v>0.5</v>
          </cell>
          <cell r="F1048">
            <v>1807.8999999999999</v>
          </cell>
          <cell r="G1048">
            <v>903.94999999999993</v>
          </cell>
        </row>
        <row r="1049">
          <cell r="B1049" t="str">
            <v>Soldadura PVC 1/4 Gn</v>
          </cell>
          <cell r="D1049" t="str">
            <v>Un</v>
          </cell>
          <cell r="E1049">
            <v>0.01</v>
          </cell>
          <cell r="F1049">
            <v>5353</v>
          </cell>
          <cell r="G1049">
            <v>53.53</v>
          </cell>
        </row>
        <row r="1050">
          <cell r="D1050" t="str">
            <v/>
          </cell>
          <cell r="E1050" t="str">
            <v xml:space="preserve">                 TOTAL MATERIALES:</v>
          </cell>
          <cell r="G1050">
            <v>10552</v>
          </cell>
        </row>
        <row r="1052">
          <cell r="B1052" t="str">
            <v>MANO DE OBRA</v>
          </cell>
        </row>
        <row r="1053">
          <cell r="B1053" t="str">
            <v>DESCRIPCION</v>
          </cell>
          <cell r="C1053" t="str">
            <v>JORNAL</v>
          </cell>
          <cell r="D1053" t="str">
            <v>PRESTACIONES</v>
          </cell>
          <cell r="E1053" t="str">
            <v>CANTIDAD</v>
          </cell>
          <cell r="F1053" t="str">
            <v>RENDIMIENTO</v>
          </cell>
          <cell r="G1053" t="str">
            <v>VR PARCIAL</v>
          </cell>
        </row>
        <row r="1054">
          <cell r="B1054" t="str">
            <v>Ayudante</v>
          </cell>
          <cell r="C1054">
            <v>15000</v>
          </cell>
          <cell r="D1054">
            <v>0.7</v>
          </cell>
          <cell r="E1054">
            <v>1</v>
          </cell>
          <cell r="F1054">
            <v>45.88</v>
          </cell>
          <cell r="G1054">
            <v>555.79773321708808</v>
          </cell>
        </row>
        <row r="1055">
          <cell r="B1055" t="str">
            <v xml:space="preserve">Oficial </v>
          </cell>
          <cell r="C1055">
            <v>25480.000000000004</v>
          </cell>
          <cell r="D1055">
            <v>0.7</v>
          </cell>
          <cell r="E1055">
            <v>1</v>
          </cell>
          <cell r="F1055">
            <v>45.88</v>
          </cell>
          <cell r="G1055">
            <v>944.11508282476018</v>
          </cell>
        </row>
        <row r="1056">
          <cell r="C1056">
            <v>0</v>
          </cell>
          <cell r="E1056">
            <v>0</v>
          </cell>
          <cell r="G1056">
            <v>0</v>
          </cell>
        </row>
        <row r="1057">
          <cell r="E1057" t="str">
            <v xml:space="preserve">              TOTAL MANO DE OBRA:</v>
          </cell>
          <cell r="G1057">
            <v>1500</v>
          </cell>
          <cell r="H1057">
            <v>1500</v>
          </cell>
        </row>
        <row r="1059">
          <cell r="B1059" t="str">
            <v>HERRAMIENTA Y EQUIPO</v>
          </cell>
        </row>
        <row r="1060">
          <cell r="B1060" t="str">
            <v>DESCRIPCION</v>
          </cell>
          <cell r="D1060" t="str">
            <v>TIPO</v>
          </cell>
          <cell r="E1060" t="str">
            <v>TARIFA</v>
          </cell>
          <cell r="F1060" t="str">
            <v>RENDIMIENTO</v>
          </cell>
          <cell r="G1060" t="str">
            <v>VR PARCIAL</v>
          </cell>
        </row>
        <row r="1061">
          <cell r="B1061" t="str">
            <v>Herramienta menor</v>
          </cell>
          <cell r="E1061">
            <v>1500</v>
          </cell>
          <cell r="F1061">
            <v>0.05</v>
          </cell>
          <cell r="G1061">
            <v>75</v>
          </cell>
        </row>
        <row r="1062">
          <cell r="D1062" t="str">
            <v/>
          </cell>
          <cell r="E1062">
            <v>0</v>
          </cell>
          <cell r="G1062">
            <v>0</v>
          </cell>
        </row>
        <row r="1063">
          <cell r="D1063" t="str">
            <v/>
          </cell>
          <cell r="E1063">
            <v>0</v>
          </cell>
          <cell r="F1063">
            <v>0</v>
          </cell>
          <cell r="G1063">
            <v>0</v>
          </cell>
        </row>
        <row r="1064">
          <cell r="D1064" t="str">
            <v xml:space="preserve">                      TOTAL HERRAMIENTA Y EQUIPO:</v>
          </cell>
          <cell r="G1064">
            <v>75</v>
          </cell>
        </row>
        <row r="1066">
          <cell r="B1066" t="str">
            <v>TRANSPORTE</v>
          </cell>
        </row>
        <row r="1067">
          <cell r="B1067" t="str">
            <v>MATERIAL</v>
          </cell>
          <cell r="D1067" t="str">
            <v>CANTIDAD</v>
          </cell>
          <cell r="E1067" t="str">
            <v>DISTANCIA</v>
          </cell>
          <cell r="F1067" t="str">
            <v>M3/KM</v>
          </cell>
          <cell r="G1067" t="str">
            <v>VR UNITARIO</v>
          </cell>
        </row>
        <row r="1070">
          <cell r="E1070" t="str">
            <v xml:space="preserve">                  TOTAL TRANSPORTE:</v>
          </cell>
          <cell r="G1070">
            <v>0</v>
          </cell>
        </row>
        <row r="1072">
          <cell r="E1072" t="str">
            <v>TOTAL COSTO DIRECTO:</v>
          </cell>
          <cell r="G1072">
            <v>12127</v>
          </cell>
        </row>
        <row r="1074">
          <cell r="B1074" t="str">
            <v>COSTOS INDIRECTOS</v>
          </cell>
        </row>
        <row r="1075">
          <cell r="B1075" t="str">
            <v>DESCRIPCION</v>
          </cell>
          <cell r="D1075" t="str">
            <v>PORCENTAJE</v>
          </cell>
          <cell r="F1075" t="str">
            <v>VR PARCIAL</v>
          </cell>
        </row>
        <row r="1076">
          <cell r="B1076" t="str">
            <v>ADMINISTRACION</v>
          </cell>
          <cell r="E1076">
            <v>0.12</v>
          </cell>
          <cell r="G1076">
            <v>1455.24</v>
          </cell>
        </row>
        <row r="1077">
          <cell r="B1077" t="str">
            <v>IMPREVISTOS</v>
          </cell>
          <cell r="E1077">
            <v>0.08</v>
          </cell>
          <cell r="G1077">
            <v>970.16</v>
          </cell>
        </row>
        <row r="1078">
          <cell r="B1078" t="str">
            <v>UTILIDAD</v>
          </cell>
          <cell r="E1078">
            <v>0.05</v>
          </cell>
          <cell r="G1078">
            <v>606.35</v>
          </cell>
        </row>
        <row r="1079">
          <cell r="F1079" t="str">
            <v>TOTAL COSTO INDIRECTO:</v>
          </cell>
          <cell r="G1079">
            <v>3032</v>
          </cell>
        </row>
        <row r="1082">
          <cell r="B1082" t="str">
            <v>PROPONENTE</v>
          </cell>
          <cell r="F1082" t="str">
            <v>ANALISIS DE PRECIO UNITARIO:</v>
          </cell>
          <cell r="G1082">
            <v>15159</v>
          </cell>
        </row>
        <row r="1085">
          <cell r="B1085" t="str">
            <v>REPUBLICA DE COLOMBIA</v>
          </cell>
        </row>
        <row r="1086">
          <cell r="B1086" t="str">
            <v>GOBERNACION DEL PUTUMAYO</v>
          </cell>
        </row>
        <row r="1087">
          <cell r="B1087" t="str">
            <v>SECRETARIA DE INFRAESTRUCTURA DEPARTAMENTAL</v>
          </cell>
        </row>
        <row r="1089">
          <cell r="B1089" t="str">
            <v>OBJETO:</v>
          </cell>
          <cell r="C1089" t="str">
            <v>CONSTRUCCION DE LA PLAZA DE MERCADO DE GANADO EN EL MUNICIPIO DE SIBUNDOY, DEPARTAMENTO DEL PUTUMAYO</v>
          </cell>
        </row>
        <row r="1090">
          <cell r="F1090" t="str">
            <v>FECHA:</v>
          </cell>
          <cell r="G1090" t="str">
            <v>NOVIEMBRE 20 / 2003</v>
          </cell>
        </row>
        <row r="1091">
          <cell r="A1091" t="str">
            <v>7,7</v>
          </cell>
          <cell r="B1091" t="str">
            <v>ITE M:</v>
          </cell>
          <cell r="C1091" t="str">
            <v>PUNTO HIDRAULICO 1/2"</v>
          </cell>
          <cell r="F1091" t="str">
            <v>UNIDAD:</v>
          </cell>
          <cell r="G1091" t="str">
            <v>UND</v>
          </cell>
          <cell r="H1091">
            <v>17943</v>
          </cell>
        </row>
        <row r="1092">
          <cell r="H1092">
            <v>10</v>
          </cell>
        </row>
        <row r="1093">
          <cell r="B1093" t="str">
            <v>MATERIALES</v>
          </cell>
        </row>
        <row r="1094">
          <cell r="B1094" t="str">
            <v>DESCRIPCION</v>
          </cell>
          <cell r="D1094" t="str">
            <v>UND</v>
          </cell>
          <cell r="E1094" t="str">
            <v>CANTIDAD</v>
          </cell>
          <cell r="F1094" t="str">
            <v>VR UNITARIO</v>
          </cell>
          <cell r="G1094" t="str">
            <v>VR UNITARIO</v>
          </cell>
        </row>
        <row r="1095">
          <cell r="B1095" t="str">
            <v>Tubo PVC presión 1/2"</v>
          </cell>
          <cell r="D1095" t="str">
            <v>ML</v>
          </cell>
          <cell r="E1095">
            <v>2.7</v>
          </cell>
          <cell r="F1095">
            <v>1807.8999999999999</v>
          </cell>
          <cell r="G1095">
            <v>4881.33</v>
          </cell>
        </row>
        <row r="1096">
          <cell r="B1096" t="str">
            <v>Codo 45º PVC presión 1/2"</v>
          </cell>
          <cell r="D1096" t="str">
            <v>Un</v>
          </cell>
          <cell r="E1096">
            <v>0.74</v>
          </cell>
          <cell r="F1096">
            <v>232.29999999999998</v>
          </cell>
          <cell r="G1096">
            <v>171.90199999999999</v>
          </cell>
        </row>
        <row r="1097">
          <cell r="B1097" t="str">
            <v>Union PVC presión 1/2"</v>
          </cell>
          <cell r="D1097" t="str">
            <v>Un</v>
          </cell>
          <cell r="E1097">
            <v>0.74</v>
          </cell>
          <cell r="F1097">
            <v>232.29999999999998</v>
          </cell>
          <cell r="G1097">
            <v>171.90199999999999</v>
          </cell>
        </row>
        <row r="1098">
          <cell r="B1098" t="str">
            <v>Soldadura PVC 1/4 Gn</v>
          </cell>
          <cell r="D1098" t="str">
            <v>Un</v>
          </cell>
          <cell r="E1098">
            <v>0.02</v>
          </cell>
          <cell r="F1098">
            <v>5353</v>
          </cell>
          <cell r="G1098">
            <v>107.06</v>
          </cell>
        </row>
        <row r="1099">
          <cell r="D1099" t="str">
            <v/>
          </cell>
          <cell r="E1099" t="str">
            <v xml:space="preserve">                 TOTAL MATERIALES:</v>
          </cell>
          <cell r="G1099">
            <v>5332</v>
          </cell>
        </row>
        <row r="1101">
          <cell r="B1101" t="str">
            <v>MANO DE OBRA</v>
          </cell>
        </row>
        <row r="1102">
          <cell r="B1102" t="str">
            <v>DESCRIPCION</v>
          </cell>
          <cell r="C1102" t="str">
            <v>JORNAL</v>
          </cell>
          <cell r="D1102" t="str">
            <v>PRESTACIONES</v>
          </cell>
          <cell r="E1102" t="str">
            <v>CANTIDAD</v>
          </cell>
          <cell r="F1102" t="str">
            <v>RENDIMIENTO</v>
          </cell>
          <cell r="G1102" t="str">
            <v>VR PARCIAL</v>
          </cell>
        </row>
        <row r="1103">
          <cell r="B1103" t="str">
            <v>Ayudante</v>
          </cell>
          <cell r="C1103">
            <v>15000</v>
          </cell>
          <cell r="D1103">
            <v>0.7</v>
          </cell>
          <cell r="E1103">
            <v>1</v>
          </cell>
          <cell r="F1103">
            <v>5.73</v>
          </cell>
          <cell r="G1103">
            <v>4450.2617801047118</v>
          </cell>
        </row>
        <row r="1104">
          <cell r="B1104" t="str">
            <v xml:space="preserve">Oficial </v>
          </cell>
          <cell r="C1104">
            <v>25480.000000000004</v>
          </cell>
          <cell r="D1104">
            <v>0.7</v>
          </cell>
          <cell r="E1104">
            <v>1</v>
          </cell>
          <cell r="F1104">
            <v>5.73</v>
          </cell>
          <cell r="G1104">
            <v>7559.5113438045373</v>
          </cell>
        </row>
        <row r="1105">
          <cell r="C1105">
            <v>0</v>
          </cell>
          <cell r="E1105">
            <v>0</v>
          </cell>
          <cell r="G1105">
            <v>0</v>
          </cell>
        </row>
        <row r="1106">
          <cell r="E1106" t="str">
            <v xml:space="preserve">              TOTAL MANO DE OBRA:</v>
          </cell>
          <cell r="G1106">
            <v>12010</v>
          </cell>
          <cell r="H1106">
            <v>12000</v>
          </cell>
        </row>
        <row r="1108">
          <cell r="B1108" t="str">
            <v>HERRAMIENTA Y EQUIPO</v>
          </cell>
        </row>
        <row r="1109">
          <cell r="B1109" t="str">
            <v>DESCRIPCION</v>
          </cell>
          <cell r="D1109" t="str">
            <v>TIPO</v>
          </cell>
          <cell r="E1109" t="str">
            <v>TARIFA</v>
          </cell>
          <cell r="F1109" t="str">
            <v>RENDIMIENTO</v>
          </cell>
          <cell r="G1109" t="str">
            <v>VR PARCIAL</v>
          </cell>
        </row>
        <row r="1110">
          <cell r="B1110" t="str">
            <v>Herramienta menor</v>
          </cell>
          <cell r="E1110">
            <v>12010</v>
          </cell>
          <cell r="F1110">
            <v>0.05</v>
          </cell>
          <cell r="G1110">
            <v>600.5</v>
          </cell>
        </row>
        <row r="1111">
          <cell r="D1111" t="str">
            <v/>
          </cell>
          <cell r="E1111">
            <v>0</v>
          </cell>
          <cell r="G1111">
            <v>0</v>
          </cell>
        </row>
        <row r="1112">
          <cell r="D1112" t="str">
            <v/>
          </cell>
          <cell r="E1112">
            <v>0</v>
          </cell>
          <cell r="F1112">
            <v>0</v>
          </cell>
          <cell r="G1112">
            <v>0</v>
          </cell>
        </row>
        <row r="1113">
          <cell r="D1113" t="str">
            <v xml:space="preserve">                      TOTAL HERRAMIENTA Y EQUIPO:</v>
          </cell>
          <cell r="G1113">
            <v>601</v>
          </cell>
        </row>
        <row r="1115">
          <cell r="B1115" t="str">
            <v>TRANSPORTE</v>
          </cell>
        </row>
        <row r="1116">
          <cell r="B1116" t="str">
            <v>MATERIAL</v>
          </cell>
          <cell r="D1116" t="str">
            <v>CANTIDAD</v>
          </cell>
          <cell r="E1116" t="str">
            <v>DISTANCIA</v>
          </cell>
          <cell r="F1116" t="str">
            <v>M3/KM</v>
          </cell>
          <cell r="G1116" t="str">
            <v>VR UNITARIO</v>
          </cell>
        </row>
        <row r="1119">
          <cell r="E1119" t="str">
            <v xml:space="preserve">                  TOTAL TRANSPORTE:</v>
          </cell>
          <cell r="G1119">
            <v>0</v>
          </cell>
        </row>
        <row r="1121">
          <cell r="E1121" t="str">
            <v>TOTAL COSTO DIRECTO:</v>
          </cell>
          <cell r="G1121">
            <v>17943</v>
          </cell>
        </row>
        <row r="1123">
          <cell r="B1123" t="str">
            <v>COSTOS INDIRECTOS</v>
          </cell>
        </row>
        <row r="1124">
          <cell r="B1124" t="str">
            <v>DESCRIPCION</v>
          </cell>
          <cell r="D1124" t="str">
            <v>PORCENTAJE</v>
          </cell>
          <cell r="F1124" t="str">
            <v>VR PARCIAL</v>
          </cell>
        </row>
        <row r="1125">
          <cell r="B1125" t="str">
            <v>ADMINISTRACION</v>
          </cell>
          <cell r="E1125">
            <v>0.12</v>
          </cell>
          <cell r="G1125">
            <v>2153.16</v>
          </cell>
        </row>
        <row r="1126">
          <cell r="B1126" t="str">
            <v>IMPREVISTOS</v>
          </cell>
          <cell r="E1126">
            <v>0.08</v>
          </cell>
          <cell r="G1126">
            <v>1435.44</v>
          </cell>
        </row>
        <row r="1127">
          <cell r="B1127" t="str">
            <v>UTILIDAD</v>
          </cell>
          <cell r="E1127">
            <v>0.05</v>
          </cell>
          <cell r="G1127">
            <v>897.15000000000009</v>
          </cell>
        </row>
        <row r="1128">
          <cell r="F1128" t="str">
            <v>TOTAL COSTO INDIRECTO:</v>
          </cell>
          <cell r="G1128">
            <v>4486</v>
          </cell>
        </row>
        <row r="1131">
          <cell r="B1131" t="str">
            <v>PROPONENTE</v>
          </cell>
          <cell r="F1131" t="str">
            <v>ANALISIS DE PRECIO UNITARIO:</v>
          </cell>
          <cell r="G1131">
            <v>22429</v>
          </cell>
        </row>
        <row r="1134">
          <cell r="B1134" t="str">
            <v>REPUBLICA DE COLOMBIA</v>
          </cell>
        </row>
        <row r="1135">
          <cell r="B1135" t="str">
            <v>GOBERNACION DEL PUTUMAYO</v>
          </cell>
        </row>
        <row r="1136">
          <cell r="B1136" t="str">
            <v>SECRETARIA DE INFRAESTRUCTURA DEPARTAMENTAL</v>
          </cell>
        </row>
        <row r="1138">
          <cell r="B1138" t="str">
            <v>OBJETO:</v>
          </cell>
          <cell r="C1138" t="str">
            <v>CONSTRUCCION DE LA PLAZA DE MERCADO DE GANADO EN EL MUNICIPIO DE SIBUNDOY, DEPARTAMENTO DEL PUTUMAYO</v>
          </cell>
        </row>
        <row r="1139">
          <cell r="F1139" t="str">
            <v>FECHA:</v>
          </cell>
          <cell r="G1139" t="str">
            <v>NOVIEMBRE 20 / 2003</v>
          </cell>
        </row>
        <row r="1140">
          <cell r="A1140" t="str">
            <v>8,1</v>
          </cell>
          <cell r="B1140" t="str">
            <v>ITE M:</v>
          </cell>
          <cell r="C1140" t="str">
            <v>CABLE No 12</v>
          </cell>
          <cell r="F1140" t="str">
            <v>UNIDAD:</v>
          </cell>
          <cell r="G1140" t="str">
            <v>ML</v>
          </cell>
          <cell r="H1140">
            <v>1333</v>
          </cell>
        </row>
        <row r="1141">
          <cell r="H1141">
            <v>40.5</v>
          </cell>
        </row>
        <row r="1142">
          <cell r="B1142" t="str">
            <v>MATERIALES</v>
          </cell>
        </row>
        <row r="1143">
          <cell r="B1143" t="str">
            <v>DESCRIPCION</v>
          </cell>
          <cell r="D1143" t="str">
            <v>UND</v>
          </cell>
          <cell r="E1143" t="str">
            <v>CANTIDAD</v>
          </cell>
          <cell r="F1143" t="str">
            <v>VR UNITARIO</v>
          </cell>
          <cell r="G1143" t="str">
            <v>VR UNITARIO</v>
          </cell>
        </row>
        <row r="1144">
          <cell r="B1144" t="str">
            <v>Cable No 12</v>
          </cell>
          <cell r="D1144" t="str">
            <v>Ml</v>
          </cell>
          <cell r="E1144">
            <v>2</v>
          </cell>
          <cell r="F1144">
            <v>404</v>
          </cell>
          <cell r="G1144">
            <v>808</v>
          </cell>
        </row>
        <row r="1145">
          <cell r="D1145" t="str">
            <v/>
          </cell>
          <cell r="F1145">
            <v>0</v>
          </cell>
          <cell r="G1145">
            <v>0</v>
          </cell>
        </row>
        <row r="1146">
          <cell r="D1146" t="str">
            <v/>
          </cell>
          <cell r="F1146">
            <v>0</v>
          </cell>
          <cell r="G1146">
            <v>0</v>
          </cell>
        </row>
        <row r="1147">
          <cell r="D1147" t="str">
            <v/>
          </cell>
          <cell r="E1147" t="str">
            <v xml:space="preserve">                 TOTAL MATERIALES:</v>
          </cell>
          <cell r="G1147">
            <v>808</v>
          </cell>
        </row>
        <row r="1149">
          <cell r="B1149" t="str">
            <v>MANO DE OBRA</v>
          </cell>
        </row>
        <row r="1150">
          <cell r="B1150" t="str">
            <v>DESCRIPCION</v>
          </cell>
          <cell r="C1150" t="str">
            <v>JORNAL</v>
          </cell>
          <cell r="D1150" t="str">
            <v>PRESTACIONES</v>
          </cell>
          <cell r="E1150" t="str">
            <v>CANTIDAD</v>
          </cell>
          <cell r="F1150" t="str">
            <v>RENDIMIENTO</v>
          </cell>
          <cell r="G1150" t="str">
            <v>VR PARCIAL</v>
          </cell>
        </row>
        <row r="1151">
          <cell r="B1151" t="str">
            <v>Ayudante</v>
          </cell>
          <cell r="C1151">
            <v>15000</v>
          </cell>
          <cell r="D1151">
            <v>0.7</v>
          </cell>
          <cell r="E1151">
            <v>1</v>
          </cell>
          <cell r="F1151">
            <v>137.63</v>
          </cell>
          <cell r="G1151">
            <v>185.27937222989175</v>
          </cell>
        </row>
        <row r="1152">
          <cell r="B1152" t="str">
            <v>Técnico electricista</v>
          </cell>
          <cell r="C1152">
            <v>25480.000000000004</v>
          </cell>
          <cell r="D1152">
            <v>0.7</v>
          </cell>
          <cell r="E1152">
            <v>1</v>
          </cell>
          <cell r="F1152">
            <v>137.63</v>
          </cell>
          <cell r="G1152">
            <v>314.72789362784278</v>
          </cell>
        </row>
        <row r="1153">
          <cell r="C1153">
            <v>0</v>
          </cell>
          <cell r="E1153">
            <v>0</v>
          </cell>
          <cell r="G1153">
            <v>0</v>
          </cell>
        </row>
        <row r="1154">
          <cell r="E1154" t="str">
            <v xml:space="preserve">              TOTAL MANO DE OBRA:</v>
          </cell>
          <cell r="G1154">
            <v>500</v>
          </cell>
          <cell r="H1154">
            <v>500</v>
          </cell>
        </row>
        <row r="1156">
          <cell r="B1156" t="str">
            <v>HERRAMIENTA Y EQUIPO</v>
          </cell>
        </row>
        <row r="1157">
          <cell r="B1157" t="str">
            <v>DESCRIPCION</v>
          </cell>
          <cell r="D1157" t="str">
            <v>TIPO</v>
          </cell>
          <cell r="E1157" t="str">
            <v>TARIFA</v>
          </cell>
          <cell r="F1157" t="str">
            <v>RENDIMIENTO</v>
          </cell>
          <cell r="G1157" t="str">
            <v>VR PARCIAL</v>
          </cell>
        </row>
        <row r="1158">
          <cell r="B1158" t="str">
            <v>Herramienta menor</v>
          </cell>
          <cell r="E1158">
            <v>500</v>
          </cell>
          <cell r="F1158">
            <v>0.05</v>
          </cell>
          <cell r="G1158">
            <v>25</v>
          </cell>
        </row>
        <row r="1159">
          <cell r="D1159" t="str">
            <v/>
          </cell>
          <cell r="E1159">
            <v>0</v>
          </cell>
          <cell r="G1159">
            <v>0</v>
          </cell>
        </row>
        <row r="1160">
          <cell r="D1160" t="str">
            <v/>
          </cell>
          <cell r="E1160">
            <v>0</v>
          </cell>
          <cell r="F1160">
            <v>0</v>
          </cell>
          <cell r="G1160">
            <v>0</v>
          </cell>
        </row>
        <row r="1161">
          <cell r="D1161" t="str">
            <v xml:space="preserve">                      TOTAL HERRAMIENTA Y EQUIPO:</v>
          </cell>
          <cell r="G1161">
            <v>25</v>
          </cell>
        </row>
        <row r="1163">
          <cell r="B1163" t="str">
            <v>TRANSPORTE</v>
          </cell>
        </row>
        <row r="1164">
          <cell r="B1164" t="str">
            <v>MATERIAL</v>
          </cell>
          <cell r="D1164" t="str">
            <v>CANTIDAD</v>
          </cell>
          <cell r="E1164" t="str">
            <v>DISTANCIA</v>
          </cell>
          <cell r="F1164" t="str">
            <v>M3/KM</v>
          </cell>
          <cell r="G1164" t="str">
            <v>VR UNITARIO</v>
          </cell>
        </row>
        <row r="1167">
          <cell r="E1167" t="str">
            <v xml:space="preserve">                  TOTAL TRANSPORTE:</v>
          </cell>
          <cell r="G1167">
            <v>0</v>
          </cell>
        </row>
        <row r="1169">
          <cell r="E1169" t="str">
            <v>TOTAL COSTO DIRECTO:</v>
          </cell>
          <cell r="G1169">
            <v>1333</v>
          </cell>
        </row>
        <row r="1171">
          <cell r="B1171" t="str">
            <v>COSTOS INDIRECTOS</v>
          </cell>
        </row>
        <row r="1172">
          <cell r="B1172" t="str">
            <v>DESCRIPCION</v>
          </cell>
          <cell r="D1172" t="str">
            <v>PORCENTAJE</v>
          </cell>
          <cell r="F1172" t="str">
            <v>VR PARCIAL</v>
          </cell>
        </row>
        <row r="1173">
          <cell r="B1173" t="str">
            <v>ADMINISTRACION</v>
          </cell>
          <cell r="E1173">
            <v>0.12</v>
          </cell>
          <cell r="G1173">
            <v>159.96</v>
          </cell>
        </row>
        <row r="1174">
          <cell r="B1174" t="str">
            <v>IMPREVISTOS</v>
          </cell>
          <cell r="E1174">
            <v>0.08</v>
          </cell>
          <cell r="G1174">
            <v>106.64</v>
          </cell>
        </row>
        <row r="1175">
          <cell r="B1175" t="str">
            <v>UTILIDAD</v>
          </cell>
          <cell r="E1175">
            <v>0.05</v>
          </cell>
          <cell r="G1175">
            <v>66.650000000000006</v>
          </cell>
        </row>
        <row r="1176">
          <cell r="F1176" t="str">
            <v>TOTAL COSTO INDIRECTO:</v>
          </cell>
          <cell r="G1176">
            <v>333</v>
          </cell>
        </row>
        <row r="1179">
          <cell r="B1179" t="str">
            <v>PROPONENTE</v>
          </cell>
          <cell r="F1179" t="str">
            <v>ANALISIS DE PRECIO UNITARIO:</v>
          </cell>
          <cell r="G1179">
            <v>1666</v>
          </cell>
        </row>
        <row r="1182">
          <cell r="B1182" t="str">
            <v>REPUBLICA DE COLOMBIA</v>
          </cell>
        </row>
        <row r="1183">
          <cell r="B1183" t="str">
            <v>GOBERNACION DEL PUTUMAYO</v>
          </cell>
        </row>
        <row r="1184">
          <cell r="B1184" t="str">
            <v>SECRETARIA DE INFRAESTRUCTURA DEPARTAMENTAL</v>
          </cell>
        </row>
        <row r="1186">
          <cell r="B1186" t="str">
            <v>OBJETO:</v>
          </cell>
          <cell r="C1186" t="str">
            <v>CONSTRUCCION DE LA PLAZA DE MERCADO DE GANADO EN EL MUNICIPIO DE SIBUNDOY, DEPARTAMENTO DEL PUTUMAYO</v>
          </cell>
        </row>
        <row r="1187">
          <cell r="F1187" t="str">
            <v>FECHA:</v>
          </cell>
          <cell r="G1187" t="str">
            <v>NOVIEMBRE 20 / 2003</v>
          </cell>
        </row>
        <row r="1188">
          <cell r="A1188" t="str">
            <v>8,2</v>
          </cell>
          <cell r="B1188" t="str">
            <v>ITE M:</v>
          </cell>
          <cell r="C1188" t="str">
            <v>CABLE No 10</v>
          </cell>
          <cell r="F1188" t="str">
            <v>UNIDAD:</v>
          </cell>
          <cell r="G1188" t="str">
            <v>ML</v>
          </cell>
          <cell r="H1188">
            <v>1636</v>
          </cell>
        </row>
        <row r="1189">
          <cell r="H1189">
            <v>20</v>
          </cell>
        </row>
        <row r="1190">
          <cell r="B1190" t="str">
            <v>MATERIALES</v>
          </cell>
        </row>
        <row r="1191">
          <cell r="B1191" t="str">
            <v>DESCRIPCION</v>
          </cell>
          <cell r="D1191" t="str">
            <v>UND</v>
          </cell>
          <cell r="E1191" t="str">
            <v>CANTIDAD</v>
          </cell>
          <cell r="F1191" t="str">
            <v>VR UNITARIO</v>
          </cell>
          <cell r="G1191" t="str">
            <v>VR UNITARIO</v>
          </cell>
        </row>
        <row r="1192">
          <cell r="B1192" t="str">
            <v>Cable No 10</v>
          </cell>
          <cell r="D1192" t="str">
            <v>Ml</v>
          </cell>
          <cell r="E1192">
            <v>2</v>
          </cell>
          <cell r="F1192">
            <v>555.5</v>
          </cell>
          <cell r="G1192">
            <v>1111</v>
          </cell>
        </row>
        <row r="1193">
          <cell r="D1193" t="str">
            <v/>
          </cell>
          <cell r="F1193">
            <v>0</v>
          </cell>
          <cell r="G1193">
            <v>0</v>
          </cell>
        </row>
        <row r="1194">
          <cell r="D1194" t="str">
            <v/>
          </cell>
          <cell r="F1194">
            <v>0</v>
          </cell>
          <cell r="G1194">
            <v>0</v>
          </cell>
        </row>
        <row r="1195">
          <cell r="D1195" t="str">
            <v/>
          </cell>
          <cell r="E1195" t="str">
            <v xml:space="preserve">                 TOTAL MATERIALES:</v>
          </cell>
          <cell r="G1195">
            <v>1111</v>
          </cell>
        </row>
        <row r="1197">
          <cell r="B1197" t="str">
            <v>MANO DE OBRA</v>
          </cell>
        </row>
        <row r="1198">
          <cell r="B1198" t="str">
            <v>DESCRIPCION</v>
          </cell>
          <cell r="C1198" t="str">
            <v>JORNAL</v>
          </cell>
          <cell r="D1198" t="str">
            <v>PRESTACIONES</v>
          </cell>
          <cell r="E1198" t="str">
            <v>CANTIDAD</v>
          </cell>
          <cell r="F1198" t="str">
            <v>RENDIMIENTO</v>
          </cell>
          <cell r="G1198" t="str">
            <v>VR PARCIAL</v>
          </cell>
        </row>
        <row r="1199">
          <cell r="B1199" t="str">
            <v>Ayudante</v>
          </cell>
          <cell r="C1199">
            <v>15000</v>
          </cell>
          <cell r="D1199">
            <v>0.7</v>
          </cell>
          <cell r="E1199">
            <v>1</v>
          </cell>
          <cell r="F1199">
            <v>137.63</v>
          </cell>
          <cell r="G1199">
            <v>185.27937222989175</v>
          </cell>
        </row>
        <row r="1200">
          <cell r="B1200" t="str">
            <v>Técnico electricista</v>
          </cell>
          <cell r="C1200">
            <v>25480.000000000004</v>
          </cell>
          <cell r="D1200">
            <v>0.7</v>
          </cell>
          <cell r="E1200">
            <v>1</v>
          </cell>
          <cell r="F1200">
            <v>137.63</v>
          </cell>
          <cell r="G1200">
            <v>314.72789362784278</v>
          </cell>
        </row>
        <row r="1201">
          <cell r="C1201">
            <v>0</v>
          </cell>
          <cell r="E1201">
            <v>0</v>
          </cell>
          <cell r="G1201">
            <v>0</v>
          </cell>
        </row>
        <row r="1202">
          <cell r="E1202" t="str">
            <v xml:space="preserve">              TOTAL MANO DE OBRA:</v>
          </cell>
          <cell r="G1202">
            <v>500</v>
          </cell>
          <cell r="H1202">
            <v>500</v>
          </cell>
        </row>
        <row r="1204">
          <cell r="B1204" t="str">
            <v>HERRAMIENTA Y EQUIPO</v>
          </cell>
        </row>
        <row r="1205">
          <cell r="B1205" t="str">
            <v>DESCRIPCION</v>
          </cell>
          <cell r="D1205" t="str">
            <v>TIPO</v>
          </cell>
          <cell r="E1205" t="str">
            <v>TARIFA</v>
          </cell>
          <cell r="F1205" t="str">
            <v>RENDIMIENTO</v>
          </cell>
          <cell r="G1205" t="str">
            <v>VR PARCIAL</v>
          </cell>
        </row>
        <row r="1206">
          <cell r="B1206" t="str">
            <v>Herramienta menor</v>
          </cell>
          <cell r="E1206">
            <v>500</v>
          </cell>
          <cell r="F1206">
            <v>0.05</v>
          </cell>
          <cell r="G1206">
            <v>25</v>
          </cell>
        </row>
        <row r="1207">
          <cell r="D1207" t="str">
            <v/>
          </cell>
          <cell r="E1207">
            <v>0</v>
          </cell>
          <cell r="G1207">
            <v>0</v>
          </cell>
        </row>
        <row r="1208">
          <cell r="D1208" t="str">
            <v/>
          </cell>
          <cell r="E1208">
            <v>0</v>
          </cell>
          <cell r="F1208">
            <v>0</v>
          </cell>
          <cell r="G1208">
            <v>0</v>
          </cell>
        </row>
        <row r="1209">
          <cell r="D1209" t="str">
            <v xml:space="preserve">                      TOTAL HERRAMIENTA Y EQUIPO:</v>
          </cell>
          <cell r="G1209">
            <v>25</v>
          </cell>
        </row>
        <row r="1211">
          <cell r="B1211" t="str">
            <v>TRANSPORTE</v>
          </cell>
        </row>
        <row r="1212">
          <cell r="B1212" t="str">
            <v>MATERIAL</v>
          </cell>
          <cell r="D1212" t="str">
            <v>CANTIDAD</v>
          </cell>
          <cell r="E1212" t="str">
            <v>DISTANCIA</v>
          </cell>
          <cell r="F1212" t="str">
            <v>M3/KM</v>
          </cell>
          <cell r="G1212" t="str">
            <v>VR UNITARIO</v>
          </cell>
        </row>
        <row r="1215">
          <cell r="E1215" t="str">
            <v xml:space="preserve">                  TOTAL TRANSPORTE:</v>
          </cell>
          <cell r="G1215">
            <v>0</v>
          </cell>
        </row>
        <row r="1217">
          <cell r="E1217" t="str">
            <v>TOTAL COSTO DIRECTO:</v>
          </cell>
          <cell r="G1217">
            <v>1636</v>
          </cell>
        </row>
        <row r="1219">
          <cell r="B1219" t="str">
            <v>COSTOS INDIRECTOS</v>
          </cell>
        </row>
        <row r="1220">
          <cell r="B1220" t="str">
            <v>DESCRIPCION</v>
          </cell>
          <cell r="D1220" t="str">
            <v>PORCENTAJE</v>
          </cell>
          <cell r="F1220" t="str">
            <v>VR PARCIAL</v>
          </cell>
        </row>
        <row r="1221">
          <cell r="B1221" t="str">
            <v>ADMINISTRACION</v>
          </cell>
          <cell r="E1221">
            <v>0.12</v>
          </cell>
          <cell r="G1221">
            <v>196.32</v>
          </cell>
        </row>
        <row r="1222">
          <cell r="B1222" t="str">
            <v>IMPREVISTOS</v>
          </cell>
          <cell r="E1222">
            <v>0.08</v>
          </cell>
          <cell r="G1222">
            <v>130.88</v>
          </cell>
        </row>
        <row r="1223">
          <cell r="B1223" t="str">
            <v>UTILIDAD</v>
          </cell>
          <cell r="E1223">
            <v>0.05</v>
          </cell>
          <cell r="G1223">
            <v>81.800000000000011</v>
          </cell>
        </row>
        <row r="1224">
          <cell r="F1224" t="str">
            <v>TOTAL COSTO INDIRECTO:</v>
          </cell>
          <cell r="G1224">
            <v>409</v>
          </cell>
        </row>
        <row r="1227">
          <cell r="B1227" t="str">
            <v>PROPONENTE</v>
          </cell>
          <cell r="F1227" t="str">
            <v>ANALISIS DE PRECIO UNITARIO:</v>
          </cell>
          <cell r="G1227">
            <v>2045</v>
          </cell>
        </row>
        <row r="1230">
          <cell r="B1230" t="str">
            <v>REPUBLICA DE COLOMBIA</v>
          </cell>
        </row>
        <row r="1231">
          <cell r="B1231" t="str">
            <v>GOBERNACION DEL PUTUMAYO</v>
          </cell>
        </row>
        <row r="1232">
          <cell r="B1232" t="str">
            <v>SECRETARIA DE INFRAESTRUCTURA DEPARTAMENTAL</v>
          </cell>
        </row>
        <row r="1234">
          <cell r="B1234" t="str">
            <v>OBJETO:</v>
          </cell>
          <cell r="C1234" t="str">
            <v>CONSTRUCCION DE LA PLAZA DE MERCADO DE GANADO EN EL MUNICIPIO DE SIBUNDOY, DEPARTAMENTO DEL PUTUMAYO</v>
          </cell>
        </row>
        <row r="1235">
          <cell r="F1235" t="str">
            <v>FECHA:</v>
          </cell>
          <cell r="G1235" t="str">
            <v>NOVIEMBRE 20 / 2003</v>
          </cell>
        </row>
        <row r="1236">
          <cell r="A1236" t="str">
            <v>8,3</v>
          </cell>
          <cell r="B1236" t="str">
            <v>ITE M:</v>
          </cell>
          <cell r="C1236" t="str">
            <v>TABLERO DE 3 CIRCUITOS</v>
          </cell>
          <cell r="F1236" t="str">
            <v>UNIDAD:</v>
          </cell>
          <cell r="G1236" t="str">
            <v>UND</v>
          </cell>
          <cell r="H1236">
            <v>71868</v>
          </cell>
        </row>
        <row r="1237">
          <cell r="H1237">
            <v>1</v>
          </cell>
        </row>
        <row r="1238">
          <cell r="B1238" t="str">
            <v>MATERIALES</v>
          </cell>
        </row>
        <row r="1239">
          <cell r="B1239" t="str">
            <v>DESCRIPCION</v>
          </cell>
          <cell r="D1239" t="str">
            <v>UND</v>
          </cell>
          <cell r="E1239" t="str">
            <v>CANTIDAD</v>
          </cell>
          <cell r="F1239" t="str">
            <v>VR UNITARIO</v>
          </cell>
          <cell r="G1239" t="str">
            <v>VR UNITARIO</v>
          </cell>
        </row>
        <row r="1240">
          <cell r="B1240" t="str">
            <v>Cortacicuito atornillado 1 polo</v>
          </cell>
          <cell r="D1240" t="str">
            <v>Un</v>
          </cell>
          <cell r="E1240">
            <v>1</v>
          </cell>
          <cell r="F1240">
            <v>7575</v>
          </cell>
          <cell r="G1240">
            <v>7575</v>
          </cell>
        </row>
        <row r="1241">
          <cell r="B1241" t="str">
            <v>Caja taco 3 puestos</v>
          </cell>
          <cell r="D1241" t="str">
            <v>Un</v>
          </cell>
          <cell r="E1241">
            <v>3</v>
          </cell>
          <cell r="F1241">
            <v>15655</v>
          </cell>
          <cell r="G1241">
            <v>46965</v>
          </cell>
        </row>
        <row r="1242">
          <cell r="D1242" t="str">
            <v/>
          </cell>
          <cell r="F1242">
            <v>0</v>
          </cell>
          <cell r="G1242">
            <v>0</v>
          </cell>
        </row>
        <row r="1243">
          <cell r="D1243" t="str">
            <v/>
          </cell>
          <cell r="E1243" t="str">
            <v xml:space="preserve">                 TOTAL MATERIALES:</v>
          </cell>
          <cell r="G1243">
            <v>54540</v>
          </cell>
        </row>
        <row r="1245">
          <cell r="B1245" t="str">
            <v>MANO DE OBRA</v>
          </cell>
        </row>
        <row r="1246">
          <cell r="B1246" t="str">
            <v>DESCRIPCION</v>
          </cell>
          <cell r="C1246" t="str">
            <v>JORNAL</v>
          </cell>
          <cell r="D1246" t="str">
            <v>PRESTACIONES</v>
          </cell>
          <cell r="E1246" t="str">
            <v>CANTIDAD</v>
          </cell>
          <cell r="F1246" t="str">
            <v>RENDIMIENTO</v>
          </cell>
          <cell r="G1246" t="str">
            <v>VR PARCIAL</v>
          </cell>
        </row>
        <row r="1247">
          <cell r="B1247" t="str">
            <v>Ayudante</v>
          </cell>
          <cell r="C1247">
            <v>15000</v>
          </cell>
          <cell r="D1247">
            <v>0.7</v>
          </cell>
          <cell r="E1247">
            <v>1</v>
          </cell>
          <cell r="F1247">
            <v>4.17</v>
          </cell>
          <cell r="G1247">
            <v>6115.1079136690651</v>
          </cell>
        </row>
        <row r="1248">
          <cell r="B1248" t="str">
            <v>Técnico electricista</v>
          </cell>
          <cell r="C1248">
            <v>25480.000000000004</v>
          </cell>
          <cell r="D1248">
            <v>0.7</v>
          </cell>
          <cell r="E1248">
            <v>1</v>
          </cell>
          <cell r="F1248">
            <v>4.17</v>
          </cell>
          <cell r="G1248">
            <v>10387.529976019185</v>
          </cell>
        </row>
        <row r="1249">
          <cell r="C1249">
            <v>0</v>
          </cell>
          <cell r="E1249">
            <v>0</v>
          </cell>
          <cell r="G1249">
            <v>0</v>
          </cell>
        </row>
        <row r="1250">
          <cell r="E1250" t="str">
            <v xml:space="preserve">              TOTAL MANO DE OBRA:</v>
          </cell>
          <cell r="G1250">
            <v>16503</v>
          </cell>
          <cell r="H1250">
            <v>16500</v>
          </cell>
        </row>
        <row r="1252">
          <cell r="B1252" t="str">
            <v>HERRAMIENTA Y EQUIPO</v>
          </cell>
        </row>
        <row r="1253">
          <cell r="B1253" t="str">
            <v>DESCRIPCION</v>
          </cell>
          <cell r="D1253" t="str">
            <v>TIPO</v>
          </cell>
          <cell r="E1253" t="str">
            <v>TARIFA</v>
          </cell>
          <cell r="F1253" t="str">
            <v>RENDIMIENTO</v>
          </cell>
          <cell r="G1253" t="str">
            <v>VR PARCIAL</v>
          </cell>
        </row>
        <row r="1254">
          <cell r="B1254" t="str">
            <v>Herramienta menor</v>
          </cell>
          <cell r="E1254">
            <v>16503</v>
          </cell>
          <cell r="F1254">
            <v>0.05</v>
          </cell>
          <cell r="G1254">
            <v>825.15000000000009</v>
          </cell>
        </row>
        <row r="1255">
          <cell r="D1255" t="str">
            <v/>
          </cell>
          <cell r="E1255">
            <v>0</v>
          </cell>
          <cell r="G1255">
            <v>0</v>
          </cell>
        </row>
        <row r="1256">
          <cell r="D1256" t="str">
            <v/>
          </cell>
          <cell r="E1256">
            <v>0</v>
          </cell>
          <cell r="F1256">
            <v>0</v>
          </cell>
          <cell r="G1256">
            <v>0</v>
          </cell>
        </row>
        <row r="1257">
          <cell r="D1257" t="str">
            <v xml:space="preserve">                      TOTAL HERRAMIENTA Y EQUIPO:</v>
          </cell>
          <cell r="G1257">
            <v>825</v>
          </cell>
        </row>
        <row r="1259">
          <cell r="B1259" t="str">
            <v>TRANSPORTE</v>
          </cell>
        </row>
        <row r="1260">
          <cell r="B1260" t="str">
            <v>MATERIAL</v>
          </cell>
          <cell r="D1260" t="str">
            <v>CANTIDAD</v>
          </cell>
          <cell r="E1260" t="str">
            <v>DISTANCIA</v>
          </cell>
          <cell r="F1260" t="str">
            <v>M3/KM</v>
          </cell>
          <cell r="G1260" t="str">
            <v>VR UNITARIO</v>
          </cell>
        </row>
        <row r="1263">
          <cell r="E1263" t="str">
            <v xml:space="preserve">                  TOTAL TRANSPORTE:</v>
          </cell>
          <cell r="G1263">
            <v>0</v>
          </cell>
        </row>
        <row r="1265">
          <cell r="E1265" t="str">
            <v>TOTAL COSTO DIRECTO:</v>
          </cell>
          <cell r="G1265">
            <v>71868</v>
          </cell>
        </row>
        <row r="1267">
          <cell r="B1267" t="str">
            <v>COSTOS INDIRECTOS</v>
          </cell>
        </row>
        <row r="1268">
          <cell r="B1268" t="str">
            <v>DESCRIPCION</v>
          </cell>
          <cell r="D1268" t="str">
            <v>PORCENTAJE</v>
          </cell>
          <cell r="F1268" t="str">
            <v>VR PARCIAL</v>
          </cell>
        </row>
        <row r="1269">
          <cell r="B1269" t="str">
            <v>ADMINISTRACION</v>
          </cell>
          <cell r="E1269">
            <v>0.12</v>
          </cell>
          <cell r="G1269">
            <v>8624.16</v>
          </cell>
        </row>
        <row r="1270">
          <cell r="B1270" t="str">
            <v>IMPREVISTOS</v>
          </cell>
          <cell r="E1270">
            <v>0.08</v>
          </cell>
          <cell r="G1270">
            <v>5749.4400000000005</v>
          </cell>
        </row>
        <row r="1271">
          <cell r="B1271" t="str">
            <v>UTILIDAD</v>
          </cell>
          <cell r="E1271">
            <v>0.05</v>
          </cell>
          <cell r="G1271">
            <v>3593.4</v>
          </cell>
        </row>
        <row r="1272">
          <cell r="F1272" t="str">
            <v>TOTAL COSTO INDIRECTO:</v>
          </cell>
          <cell r="G1272">
            <v>17967</v>
          </cell>
        </row>
        <row r="1275">
          <cell r="B1275" t="str">
            <v>PROPONENTE</v>
          </cell>
          <cell r="F1275" t="str">
            <v>ANALISIS DE PRECIO UNITARIO:</v>
          </cell>
          <cell r="G1275">
            <v>89835</v>
          </cell>
        </row>
        <row r="1278">
          <cell r="B1278" t="str">
            <v>REPUBLICA DE COLOMBIA</v>
          </cell>
        </row>
        <row r="1279">
          <cell r="B1279" t="str">
            <v>GOBERNACION DEL PUTUMAYO</v>
          </cell>
        </row>
        <row r="1280">
          <cell r="B1280" t="str">
            <v>SECRETARIA DE INFRAESTRUCTURA DEPARTAMENTAL</v>
          </cell>
        </row>
        <row r="1282">
          <cell r="B1282" t="str">
            <v>OBJETO:</v>
          </cell>
          <cell r="C1282" t="str">
            <v>CONSTRUCCION DE LA PLAZA DE MERCADO DE GANADO EN EL MUNICIPIO DE SIBUNDOY, DEPARTAMENTO DEL PUTUMAYO</v>
          </cell>
        </row>
        <row r="1283">
          <cell r="F1283" t="str">
            <v>FECHA:</v>
          </cell>
          <cell r="G1283" t="str">
            <v>NOVIEMBRE 20 / 2003</v>
          </cell>
        </row>
        <row r="1284">
          <cell r="A1284" t="str">
            <v>8,4</v>
          </cell>
          <cell r="B1284" t="str">
            <v>ITE M:</v>
          </cell>
          <cell r="C1284" t="str">
            <v>PUNTO ELECTRICO</v>
          </cell>
          <cell r="F1284" t="str">
            <v>UNIDAD:</v>
          </cell>
          <cell r="G1284" t="str">
            <v>UND</v>
          </cell>
          <cell r="H1284">
            <v>28861</v>
          </cell>
        </row>
        <row r="1285">
          <cell r="H1285">
            <v>10</v>
          </cell>
        </row>
        <row r="1286">
          <cell r="B1286" t="str">
            <v>MATERIALES</v>
          </cell>
        </row>
        <row r="1287">
          <cell r="B1287" t="str">
            <v>DESCRIPCION</v>
          </cell>
          <cell r="D1287" t="str">
            <v>UND</v>
          </cell>
          <cell r="E1287" t="str">
            <v>CANTIDAD</v>
          </cell>
          <cell r="F1287" t="str">
            <v>VR UNITARIO</v>
          </cell>
          <cell r="G1287" t="str">
            <v>VR UNITARIO</v>
          </cell>
        </row>
        <row r="1288">
          <cell r="B1288" t="str">
            <v>Aparato eléctico</v>
          </cell>
          <cell r="D1288" t="str">
            <v>Un</v>
          </cell>
          <cell r="E1288">
            <v>1.01</v>
          </cell>
          <cell r="F1288">
            <v>7070</v>
          </cell>
          <cell r="G1288">
            <v>7140.7</v>
          </cell>
        </row>
        <row r="1289">
          <cell r="B1289" t="str">
            <v>Caja galvanizada</v>
          </cell>
          <cell r="D1289" t="str">
            <v>Un</v>
          </cell>
          <cell r="E1289">
            <v>1.02</v>
          </cell>
          <cell r="F1289">
            <v>656.5</v>
          </cell>
          <cell r="G1289">
            <v>669.63</v>
          </cell>
        </row>
        <row r="1290">
          <cell r="B1290" t="str">
            <v>Tubo conduit 1/2"</v>
          </cell>
          <cell r="D1290" t="str">
            <v>Ml</v>
          </cell>
          <cell r="E1290">
            <v>3.06</v>
          </cell>
          <cell r="F1290">
            <v>1287.75</v>
          </cell>
          <cell r="G1290">
            <v>3940.5149999999999</v>
          </cell>
        </row>
        <row r="1291">
          <cell r="B1291" t="str">
            <v>Cable No 12</v>
          </cell>
          <cell r="D1291" t="str">
            <v>Ml</v>
          </cell>
          <cell r="E1291">
            <v>3.15</v>
          </cell>
          <cell r="F1291">
            <v>404</v>
          </cell>
          <cell r="G1291">
            <v>1272.5999999999999</v>
          </cell>
        </row>
        <row r="1292">
          <cell r="B1292" t="str">
            <v>Cable No 14</v>
          </cell>
          <cell r="D1292" t="str">
            <v>Ml</v>
          </cell>
          <cell r="E1292">
            <v>3.15</v>
          </cell>
          <cell r="F1292">
            <v>303</v>
          </cell>
          <cell r="G1292">
            <v>954.44999999999993</v>
          </cell>
        </row>
        <row r="1293">
          <cell r="B1293" t="str">
            <v>Plafón</v>
          </cell>
          <cell r="D1293" t="str">
            <v>Un</v>
          </cell>
          <cell r="E1293">
            <v>1.01</v>
          </cell>
          <cell r="F1293">
            <v>1212</v>
          </cell>
          <cell r="G1293">
            <v>1224.1200000000001</v>
          </cell>
        </row>
        <row r="1294">
          <cell r="D1294" t="str">
            <v/>
          </cell>
          <cell r="E1294" t="str">
            <v xml:space="preserve">                 TOTAL MATERIALES:</v>
          </cell>
          <cell r="G1294">
            <v>15202</v>
          </cell>
        </row>
        <row r="1296">
          <cell r="B1296" t="str">
            <v>MANO DE OBRA</v>
          </cell>
        </row>
        <row r="1297">
          <cell r="B1297" t="str">
            <v>DESCRIPCION</v>
          </cell>
          <cell r="C1297" t="str">
            <v>JORNAL</v>
          </cell>
          <cell r="D1297" t="str">
            <v>PRESTACIONES</v>
          </cell>
          <cell r="E1297" t="str">
            <v>CANTIDAD</v>
          </cell>
          <cell r="F1297" t="str">
            <v>RENDIMIENTO</v>
          </cell>
          <cell r="G1297" t="str">
            <v>VR PARCIAL</v>
          </cell>
        </row>
        <row r="1298">
          <cell r="B1298" t="str">
            <v>Ayudante</v>
          </cell>
          <cell r="C1298">
            <v>15000</v>
          </cell>
          <cell r="D1298">
            <v>0.7</v>
          </cell>
          <cell r="E1298">
            <v>1</v>
          </cell>
          <cell r="F1298">
            <v>5.29</v>
          </cell>
          <cell r="G1298">
            <v>4820.4158790170131</v>
          </cell>
        </row>
        <row r="1299">
          <cell r="B1299" t="str">
            <v>Técnico electricista</v>
          </cell>
          <cell r="C1299">
            <v>25480.000000000004</v>
          </cell>
          <cell r="D1299">
            <v>0.7</v>
          </cell>
          <cell r="E1299">
            <v>1</v>
          </cell>
          <cell r="F1299">
            <v>5.29</v>
          </cell>
          <cell r="G1299">
            <v>8188.2797731568999</v>
          </cell>
        </row>
        <row r="1300">
          <cell r="C1300">
            <v>0</v>
          </cell>
          <cell r="E1300">
            <v>0</v>
          </cell>
          <cell r="G1300">
            <v>0</v>
          </cell>
        </row>
        <row r="1301">
          <cell r="E1301" t="str">
            <v xml:space="preserve">              TOTAL MANO DE OBRA:</v>
          </cell>
          <cell r="G1301">
            <v>13009</v>
          </cell>
          <cell r="H1301">
            <v>13000</v>
          </cell>
        </row>
        <row r="1303">
          <cell r="B1303" t="str">
            <v>HERRAMIENTA Y EQUIPO</v>
          </cell>
        </row>
        <row r="1304">
          <cell r="B1304" t="str">
            <v>DESCRIPCION</v>
          </cell>
          <cell r="D1304" t="str">
            <v>TIPO</v>
          </cell>
          <cell r="E1304" t="str">
            <v>TARIFA</v>
          </cell>
          <cell r="F1304" t="str">
            <v>RENDIMIENTO</v>
          </cell>
          <cell r="G1304" t="str">
            <v>VR PARCIAL</v>
          </cell>
        </row>
        <row r="1305">
          <cell r="B1305" t="str">
            <v>Herramienta menor</v>
          </cell>
          <cell r="E1305">
            <v>13009</v>
          </cell>
          <cell r="F1305">
            <v>0.05</v>
          </cell>
          <cell r="G1305">
            <v>650.45000000000005</v>
          </cell>
        </row>
        <row r="1306">
          <cell r="D1306" t="str">
            <v/>
          </cell>
          <cell r="E1306">
            <v>0</v>
          </cell>
          <cell r="G1306">
            <v>0</v>
          </cell>
        </row>
        <row r="1307">
          <cell r="D1307" t="str">
            <v/>
          </cell>
          <cell r="E1307">
            <v>0</v>
          </cell>
          <cell r="F1307">
            <v>0</v>
          </cell>
          <cell r="G1307">
            <v>0</v>
          </cell>
        </row>
        <row r="1308">
          <cell r="D1308" t="str">
            <v xml:space="preserve">                      TOTAL HERRAMIENTA Y EQUIPO:</v>
          </cell>
          <cell r="G1308">
            <v>650</v>
          </cell>
        </row>
        <row r="1310">
          <cell r="B1310" t="str">
            <v>TRANSPORTE</v>
          </cell>
        </row>
        <row r="1311">
          <cell r="B1311" t="str">
            <v>MATERIAL</v>
          </cell>
          <cell r="D1311" t="str">
            <v>CANTIDAD</v>
          </cell>
          <cell r="E1311" t="str">
            <v>DISTANCIA</v>
          </cell>
          <cell r="F1311" t="str">
            <v>M3/KM</v>
          </cell>
          <cell r="G1311" t="str">
            <v>VR UNITARIO</v>
          </cell>
        </row>
        <row r="1314">
          <cell r="E1314" t="str">
            <v xml:space="preserve">                  TOTAL TRANSPORTE:</v>
          </cell>
          <cell r="G1314">
            <v>0</v>
          </cell>
        </row>
        <row r="1316">
          <cell r="E1316" t="str">
            <v>TOTAL COSTO DIRECTO:</v>
          </cell>
          <cell r="G1316">
            <v>28861</v>
          </cell>
        </row>
        <row r="1318">
          <cell r="B1318" t="str">
            <v>COSTOS INDIRECTOS</v>
          </cell>
        </row>
        <row r="1319">
          <cell r="B1319" t="str">
            <v>DESCRIPCION</v>
          </cell>
          <cell r="D1319" t="str">
            <v>PORCENTAJE</v>
          </cell>
          <cell r="F1319" t="str">
            <v>VR PARCIAL</v>
          </cell>
        </row>
        <row r="1320">
          <cell r="B1320" t="str">
            <v>ADMINISTRACION</v>
          </cell>
          <cell r="E1320">
            <v>0.12</v>
          </cell>
          <cell r="G1320">
            <v>3463.3199999999997</v>
          </cell>
        </row>
        <row r="1321">
          <cell r="B1321" t="str">
            <v>IMPREVISTOS</v>
          </cell>
          <cell r="E1321">
            <v>0.08</v>
          </cell>
          <cell r="G1321">
            <v>2308.88</v>
          </cell>
        </row>
        <row r="1322">
          <cell r="B1322" t="str">
            <v>UTILIDAD</v>
          </cell>
          <cell r="E1322">
            <v>0.05</v>
          </cell>
          <cell r="G1322">
            <v>1443.0500000000002</v>
          </cell>
        </row>
        <row r="1323">
          <cell r="F1323" t="str">
            <v>TOTAL COSTO INDIRECTO:</v>
          </cell>
          <cell r="G1323">
            <v>7215</v>
          </cell>
        </row>
        <row r="1326">
          <cell r="B1326" t="str">
            <v>PROPONENTE</v>
          </cell>
          <cell r="F1326" t="str">
            <v>ANALISIS DE PRECIO UNITARIO:</v>
          </cell>
          <cell r="G1326">
            <v>36076</v>
          </cell>
        </row>
      </sheetData>
      <sheetData sheetId="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
      <sheetName val="APU"/>
      <sheetName val="APU BAS"/>
      <sheetName val="MATERIALES"/>
      <sheetName val="OTROS"/>
    </sheetNames>
    <sheetDataSet>
      <sheetData sheetId="0" refreshError="1"/>
      <sheetData sheetId="1" refreshError="1"/>
      <sheetData sheetId="2" refreshError="1"/>
      <sheetData sheetId="3" refreshError="1">
        <row r="1">
          <cell r="A1" t="str">
            <v>DESCRIPCIÓN</v>
          </cell>
          <cell r="B1" t="str">
            <v>TIPO</v>
          </cell>
          <cell r="C1" t="str">
            <v>CLASE</v>
          </cell>
          <cell r="D1" t="str">
            <v>UNIDAD</v>
          </cell>
          <cell r="E1" t="str">
            <v>VR. OBRA</v>
          </cell>
          <cell r="F1" t="str">
            <v>SIBUNDOY</v>
          </cell>
          <cell r="G1" t="str">
            <v>LISTA</v>
          </cell>
        </row>
        <row r="3">
          <cell r="A3" t="str">
            <v>Andamio Tubular (sección)</v>
          </cell>
          <cell r="B3" t="str">
            <v>EQU</v>
          </cell>
          <cell r="D3" t="str">
            <v>Día</v>
          </cell>
          <cell r="E3">
            <v>420</v>
          </cell>
          <cell r="F3">
            <v>400</v>
          </cell>
          <cell r="I3" t="str">
            <v>EQU</v>
          </cell>
        </row>
        <row r="4">
          <cell r="A4" t="str">
            <v>Equipo Topografía</v>
          </cell>
          <cell r="B4" t="str">
            <v>EQU</v>
          </cell>
          <cell r="D4" t="str">
            <v>Día</v>
          </cell>
          <cell r="E4">
            <v>157500</v>
          </cell>
          <cell r="F4">
            <v>150000</v>
          </cell>
          <cell r="I4" t="str">
            <v>EQU</v>
          </cell>
        </row>
        <row r="5">
          <cell r="A5" t="str">
            <v>Mezcladora 1 saco</v>
          </cell>
          <cell r="B5" t="str">
            <v>EQU</v>
          </cell>
          <cell r="D5" t="str">
            <v>Día</v>
          </cell>
          <cell r="E5">
            <v>73500</v>
          </cell>
          <cell r="F5">
            <v>70000</v>
          </cell>
          <cell r="I5" t="str">
            <v>EQU</v>
          </cell>
        </row>
        <row r="6">
          <cell r="A6" t="str">
            <v>Motoniveladora</v>
          </cell>
          <cell r="B6" t="str">
            <v>EQU</v>
          </cell>
          <cell r="D6" t="str">
            <v>HR</v>
          </cell>
          <cell r="E6">
            <v>89250</v>
          </cell>
          <cell r="F6">
            <v>85000</v>
          </cell>
          <cell r="I6" t="str">
            <v>EQU</v>
          </cell>
        </row>
        <row r="7">
          <cell r="A7" t="str">
            <v>Retrocargador Cat 426B</v>
          </cell>
          <cell r="B7" t="str">
            <v>EQU</v>
          </cell>
          <cell r="D7" t="str">
            <v>HR</v>
          </cell>
          <cell r="E7">
            <v>89250</v>
          </cell>
          <cell r="F7">
            <v>85000</v>
          </cell>
          <cell r="I7" t="str">
            <v>EQU</v>
          </cell>
        </row>
        <row r="8">
          <cell r="A8" t="str">
            <v>Vibrador a gasolina</v>
          </cell>
          <cell r="B8" t="str">
            <v>EQU</v>
          </cell>
          <cell r="C8" t="str">
            <v>Aguja</v>
          </cell>
          <cell r="D8" t="str">
            <v>Día</v>
          </cell>
          <cell r="E8">
            <v>36750</v>
          </cell>
          <cell r="F8">
            <v>35000</v>
          </cell>
          <cell r="I8" t="str">
            <v>EQU</v>
          </cell>
        </row>
        <row r="9">
          <cell r="A9" t="str">
            <v>Vibrocompactador</v>
          </cell>
          <cell r="B9" t="str">
            <v>EQU</v>
          </cell>
          <cell r="C9" t="str">
            <v>Rana</v>
          </cell>
          <cell r="D9" t="str">
            <v>Día</v>
          </cell>
          <cell r="E9">
            <v>50400</v>
          </cell>
          <cell r="F9">
            <v>48000</v>
          </cell>
          <cell r="I9" t="str">
            <v>EQU</v>
          </cell>
        </row>
        <row r="11">
          <cell r="A11" t="str">
            <v>Acero PDR-60</v>
          </cell>
          <cell r="B11" t="str">
            <v>MAT</v>
          </cell>
          <cell r="D11" t="str">
            <v>Kg</v>
          </cell>
          <cell r="E11">
            <v>3465</v>
          </cell>
          <cell r="F11">
            <v>3300</v>
          </cell>
          <cell r="I11" t="str">
            <v>MAT</v>
          </cell>
        </row>
        <row r="12">
          <cell r="A12" t="str">
            <v>Acondicionador de superficie</v>
          </cell>
          <cell r="B12" t="str">
            <v>MAT</v>
          </cell>
          <cell r="D12" t="str">
            <v>Un</v>
          </cell>
          <cell r="E12">
            <v>74788</v>
          </cell>
          <cell r="F12">
            <v>71226</v>
          </cell>
          <cell r="I12" t="str">
            <v>MAT</v>
          </cell>
        </row>
        <row r="13">
          <cell r="A13" t="str">
            <v>ACPM</v>
          </cell>
          <cell r="B13" t="str">
            <v>MAt</v>
          </cell>
          <cell r="D13" t="str">
            <v>Gn</v>
          </cell>
          <cell r="E13">
            <v>4725</v>
          </cell>
          <cell r="F13">
            <v>4500</v>
          </cell>
          <cell r="I13" t="str">
            <v>MAt</v>
          </cell>
        </row>
        <row r="14">
          <cell r="A14" t="str">
            <v>Adhesivo tuberia alcantarillado</v>
          </cell>
          <cell r="B14" t="str">
            <v>MAT</v>
          </cell>
          <cell r="D14" t="str">
            <v>Un</v>
          </cell>
          <cell r="E14">
            <v>57338</v>
          </cell>
          <cell r="F14">
            <v>54607</v>
          </cell>
          <cell r="I14" t="str">
            <v>MAT</v>
          </cell>
        </row>
        <row r="15">
          <cell r="A15" t="str">
            <v>Agua</v>
          </cell>
          <cell r="B15" t="str">
            <v>MAT</v>
          </cell>
          <cell r="D15" t="str">
            <v>Lt</v>
          </cell>
          <cell r="E15">
            <v>11</v>
          </cell>
          <cell r="F15">
            <v>10</v>
          </cell>
          <cell r="I15" t="str">
            <v>MAT</v>
          </cell>
        </row>
        <row r="16">
          <cell r="A16" t="str">
            <v>Alambre negro</v>
          </cell>
          <cell r="B16" t="str">
            <v>MAT</v>
          </cell>
          <cell r="D16" t="str">
            <v>Kg</v>
          </cell>
          <cell r="E16">
            <v>3465</v>
          </cell>
          <cell r="F16">
            <v>3300</v>
          </cell>
          <cell r="I16" t="str">
            <v>MAT</v>
          </cell>
        </row>
        <row r="17">
          <cell r="A17" t="str">
            <v>Arena de río</v>
          </cell>
          <cell r="B17" t="str">
            <v>MAT</v>
          </cell>
          <cell r="D17" t="str">
            <v>M3</v>
          </cell>
          <cell r="E17">
            <v>15750</v>
          </cell>
          <cell r="F17">
            <v>15000</v>
          </cell>
          <cell r="I17" t="str">
            <v>MAT</v>
          </cell>
        </row>
        <row r="18">
          <cell r="A18" t="str">
            <v xml:space="preserve">Aro y sobre aro para cámara </v>
          </cell>
          <cell r="B18" t="str">
            <v>MAT</v>
          </cell>
          <cell r="D18" t="str">
            <v>Un</v>
          </cell>
          <cell r="E18">
            <v>189000</v>
          </cell>
          <cell r="F18">
            <v>180000</v>
          </cell>
          <cell r="I18" t="str">
            <v>MAT</v>
          </cell>
        </row>
        <row r="19">
          <cell r="A19" t="str">
            <v>Caja de inspección 60*60</v>
          </cell>
          <cell r="B19" t="str">
            <v>MAT</v>
          </cell>
          <cell r="D19" t="str">
            <v>Un</v>
          </cell>
          <cell r="E19">
            <v>210000</v>
          </cell>
          <cell r="F19">
            <v>200000</v>
          </cell>
          <cell r="I19" t="str">
            <v>MAT</v>
          </cell>
        </row>
        <row r="20">
          <cell r="A20" t="str">
            <v>Cemento gris</v>
          </cell>
          <cell r="B20" t="str">
            <v>MAT</v>
          </cell>
          <cell r="D20" t="str">
            <v>Kg</v>
          </cell>
          <cell r="E20">
            <v>441</v>
          </cell>
          <cell r="F20">
            <v>420</v>
          </cell>
          <cell r="G20">
            <v>21000</v>
          </cell>
          <cell r="I20" t="str">
            <v>MAT</v>
          </cell>
        </row>
        <row r="21">
          <cell r="A21" t="str">
            <v>Durmiente ordinario 4x.04x.04 m</v>
          </cell>
          <cell r="B21" t="str">
            <v>MAT</v>
          </cell>
          <cell r="D21" t="str">
            <v>Un</v>
          </cell>
          <cell r="E21">
            <v>452</v>
          </cell>
          <cell r="F21">
            <v>430</v>
          </cell>
          <cell r="I21" t="str">
            <v>MAT</v>
          </cell>
        </row>
        <row r="22">
          <cell r="A22" t="str">
            <v>Formaleta entrepiso 4 semanas</v>
          </cell>
          <cell r="B22" t="str">
            <v>MAT</v>
          </cell>
          <cell r="D22" t="str">
            <v>M2</v>
          </cell>
          <cell r="E22">
            <v>5460</v>
          </cell>
          <cell r="F22">
            <v>5200</v>
          </cell>
          <cell r="I22" t="str">
            <v>MAT</v>
          </cell>
        </row>
        <row r="23">
          <cell r="A23" t="str">
            <v xml:space="preserve">Formaleta para camara </v>
          </cell>
          <cell r="B23" t="str">
            <v>MAT</v>
          </cell>
          <cell r="D23" t="str">
            <v>Un</v>
          </cell>
          <cell r="E23">
            <v>26250</v>
          </cell>
          <cell r="F23">
            <v>25000</v>
          </cell>
          <cell r="I23" t="str">
            <v>MAT</v>
          </cell>
        </row>
        <row r="24">
          <cell r="A24" t="str">
            <v>Geotextil NT 1600</v>
          </cell>
          <cell r="B24" t="str">
            <v>MAT</v>
          </cell>
          <cell r="D24" t="str">
            <v>M2</v>
          </cell>
          <cell r="E24">
            <v>1575</v>
          </cell>
          <cell r="F24">
            <v>1500</v>
          </cell>
          <cell r="I24" t="str">
            <v>MAT</v>
          </cell>
        </row>
        <row r="25">
          <cell r="A25" t="str">
            <v>Gravilla</v>
          </cell>
          <cell r="B25" t="str">
            <v>MAT</v>
          </cell>
          <cell r="D25" t="str">
            <v>M3</v>
          </cell>
          <cell r="E25">
            <v>17850</v>
          </cell>
          <cell r="F25">
            <v>17000</v>
          </cell>
          <cell r="I25" t="str">
            <v>MAT</v>
          </cell>
        </row>
        <row r="26">
          <cell r="A26" t="str">
            <v>Ladrillo común</v>
          </cell>
          <cell r="B26" t="str">
            <v>MAT</v>
          </cell>
          <cell r="D26" t="str">
            <v>Un</v>
          </cell>
          <cell r="E26">
            <v>158</v>
          </cell>
          <cell r="F26">
            <v>150</v>
          </cell>
          <cell r="I26" t="str">
            <v>MAT</v>
          </cell>
        </row>
        <row r="27">
          <cell r="A27" t="str">
            <v>Material Prov excavación seleccionado</v>
          </cell>
          <cell r="B27" t="str">
            <v>MAT</v>
          </cell>
          <cell r="D27" t="str">
            <v>M3</v>
          </cell>
          <cell r="E27">
            <v>10500</v>
          </cell>
          <cell r="F27">
            <v>10000</v>
          </cell>
          <cell r="I27" t="str">
            <v>MAT</v>
          </cell>
        </row>
        <row r="28">
          <cell r="A28" t="str">
            <v>Parales (24 días)</v>
          </cell>
          <cell r="B28" t="str">
            <v>MAT</v>
          </cell>
          <cell r="D28" t="str">
            <v>Un</v>
          </cell>
          <cell r="E28">
            <v>4200</v>
          </cell>
          <cell r="F28">
            <v>4000</v>
          </cell>
          <cell r="I28" t="str">
            <v>MAT</v>
          </cell>
        </row>
        <row r="29">
          <cell r="A29" t="str">
            <v>Pintura anticorrosiva</v>
          </cell>
          <cell r="B29" t="str">
            <v>MAT</v>
          </cell>
          <cell r="D29" t="str">
            <v>Gn</v>
          </cell>
          <cell r="E29">
            <v>44100</v>
          </cell>
          <cell r="F29">
            <v>42000</v>
          </cell>
          <cell r="I29" t="str">
            <v>MAT</v>
          </cell>
        </row>
        <row r="30">
          <cell r="A30" t="str">
            <v>Pintura esmalte</v>
          </cell>
          <cell r="B30" t="str">
            <v>MAT</v>
          </cell>
          <cell r="D30" t="str">
            <v>Gn</v>
          </cell>
          <cell r="E30">
            <v>52500</v>
          </cell>
          <cell r="F30">
            <v>50000</v>
          </cell>
          <cell r="I30" t="str">
            <v>MAT</v>
          </cell>
        </row>
        <row r="31">
          <cell r="A31" t="str">
            <v>Puntal</v>
          </cell>
          <cell r="B31" t="str">
            <v>MAT</v>
          </cell>
          <cell r="D31" t="str">
            <v>ML</v>
          </cell>
          <cell r="E31">
            <v>1050</v>
          </cell>
          <cell r="F31">
            <v>1000</v>
          </cell>
          <cell r="I31" t="str">
            <v>MAT</v>
          </cell>
        </row>
        <row r="32">
          <cell r="A32" t="str">
            <v>Puntilla c/cabeza</v>
          </cell>
          <cell r="B32" t="str">
            <v>MAT</v>
          </cell>
          <cell r="D32" t="str">
            <v>Lb</v>
          </cell>
          <cell r="E32">
            <v>1365</v>
          </cell>
          <cell r="F32">
            <v>1300</v>
          </cell>
          <cell r="I32" t="str">
            <v>MAT</v>
          </cell>
        </row>
        <row r="33">
          <cell r="A33" t="str">
            <v>Recebo</v>
          </cell>
          <cell r="B33" t="str">
            <v>MAT</v>
          </cell>
          <cell r="D33" t="str">
            <v>M3</v>
          </cell>
          <cell r="E33">
            <v>10500</v>
          </cell>
          <cell r="F33">
            <v>10000</v>
          </cell>
          <cell r="I33" t="str">
            <v>MAT</v>
          </cell>
        </row>
        <row r="34">
          <cell r="A34" t="str">
            <v>Repisa ordinario</v>
          </cell>
          <cell r="B34" t="str">
            <v>MAT</v>
          </cell>
          <cell r="D34" t="str">
            <v>Ml</v>
          </cell>
          <cell r="E34">
            <v>1890</v>
          </cell>
          <cell r="F34">
            <v>1800</v>
          </cell>
          <cell r="I34" t="str">
            <v>MAT</v>
          </cell>
        </row>
        <row r="35">
          <cell r="A35" t="str">
            <v>Sillas YEE 8" x 4"</v>
          </cell>
          <cell r="B35" t="str">
            <v>MAT</v>
          </cell>
          <cell r="D35" t="str">
            <v>Un</v>
          </cell>
          <cell r="E35">
            <v>27240</v>
          </cell>
          <cell r="F35">
            <v>25942</v>
          </cell>
          <cell r="G35">
            <v>25942</v>
          </cell>
          <cell r="I35" t="str">
            <v>MAT</v>
          </cell>
        </row>
        <row r="36">
          <cell r="A36" t="str">
            <v>Tabla burra cedro macho .25</v>
          </cell>
          <cell r="B36" t="str">
            <v>MAT</v>
          </cell>
          <cell r="D36" t="str">
            <v>Ml</v>
          </cell>
          <cell r="E36">
            <v>5775</v>
          </cell>
          <cell r="F36">
            <v>5500</v>
          </cell>
          <cell r="I36" t="str">
            <v>MAT</v>
          </cell>
        </row>
        <row r="37">
          <cell r="A37" t="str">
            <v>Tabla burra ordinaria</v>
          </cell>
          <cell r="B37" t="str">
            <v>MAT</v>
          </cell>
          <cell r="D37" t="str">
            <v>Ml</v>
          </cell>
          <cell r="E37">
            <v>3675</v>
          </cell>
          <cell r="F37">
            <v>3500</v>
          </cell>
          <cell r="I37" t="str">
            <v>MAT</v>
          </cell>
        </row>
        <row r="38">
          <cell r="A38" t="str">
            <v>Triturado</v>
          </cell>
          <cell r="B38" t="str">
            <v>MAT</v>
          </cell>
          <cell r="D38" t="str">
            <v>M3</v>
          </cell>
          <cell r="E38">
            <v>36750</v>
          </cell>
          <cell r="F38">
            <v>35000</v>
          </cell>
          <cell r="I38" t="str">
            <v>MAT</v>
          </cell>
        </row>
        <row r="39">
          <cell r="A39" t="str">
            <v>Tuberia Corrudada PVC 10"</v>
          </cell>
          <cell r="B39" t="str">
            <v>MAT</v>
          </cell>
          <cell r="D39" t="str">
            <v>ML</v>
          </cell>
          <cell r="E39">
            <v>48536</v>
          </cell>
          <cell r="F39">
            <v>46224</v>
          </cell>
          <cell r="G39">
            <v>277344</v>
          </cell>
          <cell r="I39" t="str">
            <v>MAT</v>
          </cell>
        </row>
        <row r="40">
          <cell r="A40" t="str">
            <v>Tuberia Corrudada PVC 12"</v>
          </cell>
          <cell r="B40" t="str">
            <v>MAT</v>
          </cell>
          <cell r="D40" t="str">
            <v>ML</v>
          </cell>
          <cell r="E40">
            <v>68820</v>
          </cell>
          <cell r="F40">
            <v>65542</v>
          </cell>
          <cell r="G40">
            <v>393252</v>
          </cell>
          <cell r="I40" t="str">
            <v>MAT</v>
          </cell>
        </row>
        <row r="41">
          <cell r="A41" t="str">
            <v>Tuberia Corrudada PVC 16"</v>
          </cell>
          <cell r="B41" t="str">
            <v>MAT</v>
          </cell>
          <cell r="D41" t="str">
            <v>ML</v>
          </cell>
          <cell r="E41">
            <v>108570</v>
          </cell>
          <cell r="F41">
            <v>103399.5</v>
          </cell>
          <cell r="G41">
            <v>620397</v>
          </cell>
          <cell r="I41" t="str">
            <v>MAT</v>
          </cell>
        </row>
        <row r="42">
          <cell r="A42" t="str">
            <v>Tuberia Corrudada PVC 4"</v>
          </cell>
          <cell r="B42" t="str">
            <v>MAT</v>
          </cell>
          <cell r="D42" t="str">
            <v>ML</v>
          </cell>
          <cell r="E42">
            <v>12428</v>
          </cell>
          <cell r="F42">
            <v>11835.83</v>
          </cell>
          <cell r="G42">
            <v>71015</v>
          </cell>
          <cell r="I42" t="str">
            <v>MAT</v>
          </cell>
        </row>
        <row r="43">
          <cell r="A43" t="str">
            <v>Tuberia Corrudada PVC 6"</v>
          </cell>
          <cell r="B43" t="str">
            <v>MAT</v>
          </cell>
          <cell r="D43" t="str">
            <v>ML</v>
          </cell>
          <cell r="E43">
            <v>22159</v>
          </cell>
          <cell r="F43">
            <v>21103.33</v>
          </cell>
          <cell r="G43">
            <v>126620</v>
          </cell>
          <cell r="I43" t="str">
            <v>MAT</v>
          </cell>
        </row>
        <row r="44">
          <cell r="A44" t="str">
            <v>Tuberia Corrudada PVC 8"</v>
          </cell>
          <cell r="B44" t="str">
            <v>MAT</v>
          </cell>
          <cell r="D44" t="str">
            <v>ML</v>
          </cell>
          <cell r="E44">
            <v>32994</v>
          </cell>
          <cell r="F44">
            <v>31422.5</v>
          </cell>
          <cell r="G44">
            <v>188535</v>
          </cell>
          <cell r="I44" t="str">
            <v>MAT</v>
          </cell>
        </row>
        <row r="45">
          <cell r="A45" t="str">
            <v>Tuberia PVC sanitaria 3"</v>
          </cell>
          <cell r="B45" t="str">
            <v>MAT</v>
          </cell>
          <cell r="D45" t="str">
            <v>ML</v>
          </cell>
          <cell r="E45">
            <v>13797</v>
          </cell>
          <cell r="F45">
            <v>13140</v>
          </cell>
          <cell r="G45">
            <v>78840</v>
          </cell>
          <cell r="I45" t="str">
            <v>MAT</v>
          </cell>
        </row>
        <row r="46">
          <cell r="A46" t="str">
            <v>Tuberia PVC sanitaria 4"</v>
          </cell>
          <cell r="B46" t="str">
            <v>MAT</v>
          </cell>
          <cell r="D46" t="str">
            <v>ML</v>
          </cell>
          <cell r="E46">
            <v>19229</v>
          </cell>
          <cell r="F46">
            <v>18313.169999999998</v>
          </cell>
          <cell r="G46">
            <v>109879</v>
          </cell>
          <cell r="I46" t="str">
            <v>MAT</v>
          </cell>
        </row>
        <row r="47">
          <cell r="A47" t="str">
            <v>Tuberia PVC sanitaria 6"</v>
          </cell>
          <cell r="B47" t="str">
            <v>MAT</v>
          </cell>
          <cell r="D47" t="str">
            <v>ML</v>
          </cell>
          <cell r="E47">
            <v>40702</v>
          </cell>
          <cell r="F47">
            <v>38763.33</v>
          </cell>
          <cell r="G47">
            <v>232580</v>
          </cell>
          <cell r="I47" t="str">
            <v>MAT</v>
          </cell>
        </row>
        <row r="49">
          <cell r="A49" t="str">
            <v>Ayudante</v>
          </cell>
          <cell r="B49" t="str">
            <v>M.O</v>
          </cell>
          <cell r="C49">
            <v>381500</v>
          </cell>
          <cell r="D49" t="str">
            <v>Día</v>
          </cell>
          <cell r="E49">
            <v>12717</v>
          </cell>
          <cell r="F49">
            <v>12716.67</v>
          </cell>
          <cell r="I49" t="str">
            <v>M.O</v>
          </cell>
        </row>
        <row r="50">
          <cell r="A50" t="str">
            <v xml:space="preserve">Oficial </v>
          </cell>
          <cell r="B50" t="str">
            <v>M.O</v>
          </cell>
          <cell r="C50">
            <v>572250</v>
          </cell>
          <cell r="D50" t="str">
            <v>Día</v>
          </cell>
          <cell r="E50">
            <v>19075</v>
          </cell>
          <cell r="F50">
            <v>19075</v>
          </cell>
          <cell r="I50" t="str">
            <v>M.O</v>
          </cell>
        </row>
        <row r="51">
          <cell r="A51" t="str">
            <v>Topografo</v>
          </cell>
          <cell r="B51" t="str">
            <v>M.O</v>
          </cell>
          <cell r="C51">
            <v>953750</v>
          </cell>
          <cell r="D51" t="str">
            <v>Día</v>
          </cell>
          <cell r="E51">
            <v>31792</v>
          </cell>
          <cell r="F51">
            <v>31791.67</v>
          </cell>
          <cell r="I51" t="str">
            <v>M.O</v>
          </cell>
        </row>
        <row r="52">
          <cell r="A52" t="str">
            <v>Maestro</v>
          </cell>
          <cell r="B52" t="str">
            <v>M.O</v>
          </cell>
          <cell r="C52">
            <v>763000</v>
          </cell>
          <cell r="D52" t="str">
            <v>Día</v>
          </cell>
          <cell r="E52">
            <v>25434</v>
          </cell>
          <cell r="F52">
            <v>25433.33</v>
          </cell>
          <cell r="I52" t="str">
            <v>M.O</v>
          </cell>
        </row>
      </sheetData>
      <sheetData sheetId="4"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 val="Lista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ow r="2">
          <cell r="AH2" t="str">
            <v>Beneficios Ambientales</v>
          </cell>
          <cell r="AI2" t="str">
            <v>ampere</v>
          </cell>
        </row>
        <row r="3">
          <cell r="AH3" t="str">
            <v>Otros Beneficios</v>
          </cell>
          <cell r="AI3" t="str">
            <v>ampere sobre metro</v>
          </cell>
        </row>
        <row r="4">
          <cell r="AI4" t="str">
            <v>año</v>
          </cell>
        </row>
        <row r="5">
          <cell r="AI5" t="str">
            <v>bytes sobre segundo</v>
          </cell>
        </row>
        <row r="6">
          <cell r="AI6" t="str">
            <v>candela</v>
          </cell>
        </row>
        <row r="7">
          <cell r="AI7" t="str">
            <v>candela sobre metro cuadrado</v>
          </cell>
        </row>
        <row r="8">
          <cell r="AI8" t="str">
            <v>coulomb</v>
          </cell>
        </row>
        <row r="9">
          <cell r="AI9" t="str">
            <v>día</v>
          </cell>
        </row>
        <row r="10">
          <cell r="AI10" t="str">
            <v>esterradián</v>
          </cell>
        </row>
        <row r="11">
          <cell r="AI11" t="str">
            <v>farad</v>
          </cell>
        </row>
        <row r="12">
          <cell r="AI12" t="str">
            <v>grado</v>
          </cell>
        </row>
        <row r="13">
          <cell r="AI13" t="str">
            <v>hectárea</v>
          </cell>
        </row>
        <row r="14">
          <cell r="AI14" t="str">
            <v>henrio</v>
          </cell>
        </row>
        <row r="15">
          <cell r="AI15" t="str">
            <v>hertz</v>
          </cell>
        </row>
        <row r="16">
          <cell r="AI16" t="str">
            <v>hora</v>
          </cell>
        </row>
        <row r="17">
          <cell r="AI17" t="str">
            <v>Joule</v>
          </cell>
        </row>
        <row r="18">
          <cell r="AI18" t="str">
            <v>joule sobre Kelvin</v>
          </cell>
        </row>
        <row r="19">
          <cell r="AI19" t="str">
            <v>joule sobre kilogramo Kelvin</v>
          </cell>
        </row>
        <row r="20">
          <cell r="AI20" t="str">
            <v>kelvin</v>
          </cell>
        </row>
        <row r="21">
          <cell r="AI21" t="str">
            <v>kilogramo</v>
          </cell>
        </row>
        <row r="22">
          <cell r="AI22" t="str">
            <v>kilogramo entre metro cúbico</v>
          </cell>
        </row>
        <row r="23">
          <cell r="AI23" t="str">
            <v>kilometro</v>
          </cell>
        </row>
        <row r="24">
          <cell r="AI24" t="str">
            <v>kilometro sobre hora</v>
          </cell>
        </row>
        <row r="25">
          <cell r="AI25" t="str">
            <v>kilometro Cuadrado</v>
          </cell>
        </row>
        <row r="26">
          <cell r="AI26" t="str">
            <v>kilowatt</v>
          </cell>
        </row>
        <row r="27">
          <cell r="AI27" t="str">
            <v>kilowatthora</v>
          </cell>
        </row>
        <row r="28">
          <cell r="AI28" t="str">
            <v>litro</v>
          </cell>
        </row>
        <row r="29">
          <cell r="AI29" t="str">
            <v>lumen</v>
          </cell>
        </row>
        <row r="30">
          <cell r="AI30" t="str">
            <v>lux</v>
          </cell>
        </row>
        <row r="31">
          <cell r="AI31" t="str">
            <v>metro</v>
          </cell>
        </row>
        <row r="32">
          <cell r="AI32" t="str">
            <v>metro a la menos uno </v>
          </cell>
        </row>
        <row r="33">
          <cell r="AI33" t="str">
            <v>metro cuadrado</v>
          </cell>
        </row>
        <row r="34">
          <cell r="AI34" t="str">
            <v>metro cuadrado sobre segundo</v>
          </cell>
        </row>
        <row r="35">
          <cell r="AI35" t="str">
            <v>metro cúbico</v>
          </cell>
        </row>
        <row r="36">
          <cell r="AI36" t="str">
            <v>metro sobre segundo</v>
          </cell>
        </row>
        <row r="37">
          <cell r="AI37" t="str">
            <v>metro sobre segundo al cuadrado</v>
          </cell>
        </row>
        <row r="38">
          <cell r="AI38" t="str">
            <v>mes</v>
          </cell>
        </row>
        <row r="39">
          <cell r="AI39" t="str">
            <v>minuto</v>
          </cell>
        </row>
        <row r="40">
          <cell r="AI40" t="str">
            <v>ml</v>
          </cell>
        </row>
        <row r="41">
          <cell r="AI41" t="str">
            <v>mol</v>
          </cell>
        </row>
        <row r="42">
          <cell r="AI42" t="str">
            <v>Mw</v>
          </cell>
        </row>
        <row r="43">
          <cell r="AI43" t="str">
            <v>newton</v>
          </cell>
        </row>
        <row r="44">
          <cell r="AI44" t="str">
            <v>newton-segundo sobre metro cuadrado</v>
          </cell>
        </row>
        <row r="45">
          <cell r="AI45" t="str">
            <v>número</v>
          </cell>
        </row>
        <row r="46">
          <cell r="AI46" t="str">
            <v>ohm</v>
          </cell>
        </row>
        <row r="47">
          <cell r="AI47" t="str">
            <v>Pacientes sobre día</v>
          </cell>
        </row>
        <row r="48">
          <cell r="AI48" t="str">
            <v>pascal</v>
          </cell>
        </row>
        <row r="49">
          <cell r="AI49" t="str">
            <v>radián</v>
          </cell>
        </row>
        <row r="50">
          <cell r="AI50" t="str">
            <v>radián sobre segundo al cuadrado</v>
          </cell>
        </row>
        <row r="51">
          <cell r="AI51" t="str">
            <v>radián sobre segundo </v>
          </cell>
        </row>
        <row r="52">
          <cell r="AI52" t="str">
            <v>segundo</v>
          </cell>
        </row>
        <row r="53">
          <cell r="AI53" t="str">
            <v>siemens</v>
          </cell>
        </row>
        <row r="54">
          <cell r="AI54" t="str">
            <v>tesla </v>
          </cell>
        </row>
        <row r="55">
          <cell r="AI55" t="str">
            <v>tonelada</v>
          </cell>
        </row>
        <row r="56">
          <cell r="AI56" t="str">
            <v>volt</v>
          </cell>
        </row>
        <row r="57">
          <cell r="AI57" t="str">
            <v>volt sobre metro</v>
          </cell>
        </row>
        <row r="58">
          <cell r="AI58" t="str">
            <v>waner</v>
          </cell>
        </row>
        <row r="59">
          <cell r="AI59" t="str">
            <v>watt</v>
          </cell>
        </row>
        <row r="60">
          <cell r="AI60" t="str">
            <v>watt sobre estéreo-radián</v>
          </cell>
        </row>
        <row r="61">
          <cell r="AI61" t="str">
            <v>watt sobre metro Kelvin</v>
          </cell>
        </row>
      </sheetData>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do"/>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E-17"/>
      <sheetName val="PE-18"/>
      <sheetName val="PE-19"/>
      <sheetName val="PE-20"/>
      <sheetName val="PE-21"/>
      <sheetName val="PE-22"/>
      <sheetName val="PE-23"/>
      <sheetName val="PE-24"/>
      <sheetName val="PE-25"/>
      <sheetName val="PE-26"/>
      <sheetName val="Entidades Financiadoras"/>
      <sheetName val="Control"/>
      <sheetName val="preinversion"/>
      <sheetName val="ejecucion"/>
      <sheetName val="mantenimiento"/>
    </sheetNames>
    <sheetDataSet>
      <sheetData sheetId="0">
        <row r="2">
          <cell r="AH2" t="str">
            <v>Beneficios Ambientales</v>
          </cell>
          <cell r="AI2" t="str">
            <v>ampere</v>
          </cell>
        </row>
        <row r="3">
          <cell r="AH3" t="str">
            <v>Otros Beneficios</v>
          </cell>
          <cell r="AI3" t="str">
            <v>ampere sobre metro</v>
          </cell>
        </row>
        <row r="4">
          <cell r="AI4" t="str">
            <v>año</v>
          </cell>
        </row>
        <row r="5">
          <cell r="AI5" t="str">
            <v>bytes sobre segundo</v>
          </cell>
        </row>
        <row r="6">
          <cell r="AI6" t="str">
            <v>candela</v>
          </cell>
        </row>
        <row r="7">
          <cell r="AI7" t="str">
            <v>candela sobre metro cuadrado</v>
          </cell>
        </row>
        <row r="8">
          <cell r="AI8" t="str">
            <v>coulomb</v>
          </cell>
        </row>
        <row r="9">
          <cell r="AI9" t="str">
            <v>día</v>
          </cell>
        </row>
        <row r="10">
          <cell r="AI10" t="str">
            <v>esterradián</v>
          </cell>
        </row>
        <row r="11">
          <cell r="AI11" t="str">
            <v>farad</v>
          </cell>
        </row>
        <row r="12">
          <cell r="AI12" t="str">
            <v>grado</v>
          </cell>
        </row>
        <row r="13">
          <cell r="AI13" t="str">
            <v>hectárea</v>
          </cell>
        </row>
        <row r="14">
          <cell r="AI14" t="str">
            <v>henrio</v>
          </cell>
        </row>
        <row r="15">
          <cell r="AI15" t="str">
            <v>hertz</v>
          </cell>
        </row>
        <row r="16">
          <cell r="AI16" t="str">
            <v>hora</v>
          </cell>
        </row>
        <row r="17">
          <cell r="AI17" t="str">
            <v>Joule</v>
          </cell>
        </row>
        <row r="18">
          <cell r="AI18" t="str">
            <v>joule sobre Kelvin</v>
          </cell>
        </row>
        <row r="19">
          <cell r="AI19" t="str">
            <v>joule sobre kilogramo Kelvin</v>
          </cell>
        </row>
        <row r="20">
          <cell r="AI20" t="str">
            <v>kelvin</v>
          </cell>
        </row>
        <row r="21">
          <cell r="AI21" t="str">
            <v>kilogramo</v>
          </cell>
        </row>
        <row r="22">
          <cell r="AI22" t="str">
            <v>kilogramo entre metro cúbico</v>
          </cell>
        </row>
        <row r="23">
          <cell r="AI23" t="str">
            <v>kilometro</v>
          </cell>
        </row>
        <row r="24">
          <cell r="AI24" t="str">
            <v>kilometro sobre hora</v>
          </cell>
        </row>
        <row r="25">
          <cell r="AI25" t="str">
            <v>kilometro Cuadrado</v>
          </cell>
        </row>
        <row r="26">
          <cell r="AI26" t="str">
            <v>kilowatt</v>
          </cell>
        </row>
        <row r="27">
          <cell r="AI27" t="str">
            <v>kilowatthora</v>
          </cell>
        </row>
        <row r="28">
          <cell r="AI28" t="str">
            <v>litro</v>
          </cell>
        </row>
        <row r="29">
          <cell r="AI29" t="str">
            <v>lumen</v>
          </cell>
        </row>
        <row r="30">
          <cell r="AI30" t="str">
            <v>lux</v>
          </cell>
        </row>
        <row r="31">
          <cell r="AI31" t="str">
            <v>metro</v>
          </cell>
        </row>
        <row r="32">
          <cell r="AI32" t="str">
            <v>metro a la menos uno </v>
          </cell>
        </row>
        <row r="33">
          <cell r="AI33" t="str">
            <v>metro cuadrado</v>
          </cell>
        </row>
        <row r="34">
          <cell r="AI34" t="str">
            <v>metro cuadrado sobre segundo</v>
          </cell>
        </row>
        <row r="35">
          <cell r="AI35" t="str">
            <v>metro cúbico</v>
          </cell>
        </row>
        <row r="36">
          <cell r="AI36" t="str">
            <v>metro sobre segundo</v>
          </cell>
        </row>
        <row r="37">
          <cell r="AI37" t="str">
            <v>metro sobre segundo al cuadrado</v>
          </cell>
        </row>
        <row r="38">
          <cell r="AI38" t="str">
            <v>mes</v>
          </cell>
        </row>
        <row r="39">
          <cell r="AI39" t="str">
            <v>minuto</v>
          </cell>
        </row>
        <row r="40">
          <cell r="AI40" t="str">
            <v>ml</v>
          </cell>
        </row>
        <row r="41">
          <cell r="AI41" t="str">
            <v>mol</v>
          </cell>
        </row>
        <row r="42">
          <cell r="AI42" t="str">
            <v>Mw</v>
          </cell>
        </row>
        <row r="43">
          <cell r="AI43" t="str">
            <v>newton</v>
          </cell>
        </row>
        <row r="44">
          <cell r="AI44" t="str">
            <v>newton-segundo sobre metro cuadrado</v>
          </cell>
        </row>
        <row r="45">
          <cell r="AI45" t="str">
            <v>número</v>
          </cell>
        </row>
        <row r="46">
          <cell r="AI46" t="str">
            <v>ohm</v>
          </cell>
        </row>
        <row r="47">
          <cell r="AI47" t="str">
            <v>Pacientes sobre día</v>
          </cell>
        </row>
        <row r="48">
          <cell r="AI48" t="str">
            <v>pascal</v>
          </cell>
        </row>
        <row r="49">
          <cell r="AI49" t="str">
            <v>radián</v>
          </cell>
        </row>
        <row r="50">
          <cell r="AI50" t="str">
            <v>radián sobre segundo al cuadrado</v>
          </cell>
        </row>
        <row r="51">
          <cell r="AI51" t="str">
            <v>radián sobre segundo </v>
          </cell>
        </row>
        <row r="52">
          <cell r="AI52" t="str">
            <v>segundo</v>
          </cell>
        </row>
        <row r="53">
          <cell r="AI53" t="str">
            <v>siemens</v>
          </cell>
        </row>
        <row r="54">
          <cell r="AI54" t="str">
            <v>tesla </v>
          </cell>
        </row>
        <row r="55">
          <cell r="AI55" t="str">
            <v>tonelada</v>
          </cell>
        </row>
        <row r="56">
          <cell r="AI56" t="str">
            <v>volt</v>
          </cell>
        </row>
        <row r="57">
          <cell r="AI57" t="str">
            <v>volt sobre metro</v>
          </cell>
        </row>
        <row r="58">
          <cell r="AI58" t="str">
            <v>waner</v>
          </cell>
        </row>
        <row r="59">
          <cell r="AI59" t="str">
            <v>watt</v>
          </cell>
        </row>
        <row r="60">
          <cell r="AI60" t="str">
            <v>watt sobre estéreo-radián</v>
          </cell>
        </row>
        <row r="61">
          <cell r="AI61" t="str">
            <v>watt sobre metro Kelvin</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R ANDES"/>
      <sheetName val="Hoja1"/>
      <sheetName val="Hoja2"/>
      <sheetName val="Hoja3"/>
      <sheetName val="#¡REF"/>
    </sheetNames>
    <sheetDataSet>
      <sheetData sheetId="0" refreshError="1">
        <row r="5">
          <cell r="A5" t="str">
            <v>ANEXO 7.2  CÁLCULO HIDRÁULICO DE LA PLANTA DE TRATAMIENTO DE AGUAS RESIDUALES</v>
          </cell>
        </row>
        <row r="7">
          <cell r="A7" t="str">
            <v>1.  PARÁMETROS DE DISEÑO</v>
          </cell>
        </row>
        <row r="9">
          <cell r="A9" t="str">
            <v>Caudal de Diseño adoptado:</v>
          </cell>
          <cell r="B9">
            <v>50</v>
          </cell>
          <cell r="C9" t="str">
            <v>l/s</v>
          </cell>
        </row>
        <row r="10">
          <cell r="A10" t="str">
            <v>Correspondiente al Caudal Máximo Horario del Horizonte de Diseño Año 2031</v>
          </cell>
        </row>
        <row r="12">
          <cell r="A12" t="str">
            <v xml:space="preserve">2.  CANAL DE ENTRADA:   Se adopta un canal de entrada de 1.0m de ancho </v>
          </cell>
        </row>
        <row r="13">
          <cell r="A13" t="str">
            <v>Se adopta un tiempo de detención mínimo (seg) :</v>
          </cell>
          <cell r="E13">
            <v>10</v>
          </cell>
        </row>
        <row r="15">
          <cell r="A15" t="str">
            <v>Volumen mínimo:</v>
          </cell>
          <cell r="B15">
            <v>0.5</v>
          </cell>
          <cell r="C15" t="str">
            <v>m3</v>
          </cell>
        </row>
        <row r="16">
          <cell r="A16" t="str">
            <v>L=</v>
          </cell>
          <cell r="B16">
            <v>2</v>
          </cell>
          <cell r="C16" t="str">
            <v>m</v>
          </cell>
        </row>
        <row r="17">
          <cell r="A17" t="str">
            <v>Área=</v>
          </cell>
          <cell r="B17">
            <v>0.25</v>
          </cell>
          <cell r="C17" t="str">
            <v>m2</v>
          </cell>
        </row>
        <row r="18">
          <cell r="A18" t="str">
            <v>a=</v>
          </cell>
          <cell r="B18">
            <v>1</v>
          </cell>
          <cell r="C18" t="str">
            <v>m</v>
          </cell>
        </row>
        <row r="19">
          <cell r="A19" t="str">
            <v>h=</v>
          </cell>
          <cell r="B19">
            <v>0.25</v>
          </cell>
          <cell r="C19" t="str">
            <v>m</v>
          </cell>
        </row>
        <row r="20">
          <cell r="A20" t="str">
            <v>Htotal=</v>
          </cell>
          <cell r="B20">
            <v>0.5</v>
          </cell>
          <cell r="C20" t="str">
            <v>m</v>
          </cell>
        </row>
        <row r="22">
          <cell r="A22" t="str">
            <v>3. CRIBA:  Se adopta un sistema de dos rejas una en operación  y otra en Stand - By; que garantice la continuidad en la operación al realizar los mantenimientos.</v>
          </cell>
        </row>
        <row r="24">
          <cell r="A24" t="str">
            <v>3.1 SELECCIÓN DE BARRAS Y SU ESPACIAMIENTO</v>
          </cell>
        </row>
        <row r="26">
          <cell r="A26" t="str">
            <v>El Ángulo de inclinación es de 45º</v>
          </cell>
        </row>
        <row r="27">
          <cell r="A27" t="str">
            <v>Adoptar Platinas de espesor (mm) =</v>
          </cell>
          <cell r="C27">
            <v>4.76</v>
          </cell>
          <cell r="D27" t="str">
            <v>Ancho (mm) =</v>
          </cell>
          <cell r="E27">
            <v>25.4</v>
          </cell>
        </row>
        <row r="28">
          <cell r="A28" t="str">
            <v>Espacio entre Barras (mm) =</v>
          </cell>
          <cell r="C28">
            <v>15</v>
          </cell>
        </row>
        <row r="30">
          <cell r="A30" t="str">
            <v>3.2 PORCENTAJE DE ESPACIOS LIBRES (% E.L)</v>
          </cell>
        </row>
        <row r="32">
          <cell r="A32" t="str">
            <v>% E.L=</v>
          </cell>
          <cell r="B32">
            <v>75.910931174089086</v>
          </cell>
          <cell r="C32" t="str">
            <v>%</v>
          </cell>
        </row>
        <row r="34">
          <cell r="A34" t="str">
            <v xml:space="preserve">3.3 VELOCIDADES Y ANCHO DE CANAL:  </v>
          </cell>
        </row>
        <row r="36">
          <cell r="A36" t="str">
            <v xml:space="preserve">Se adopta una velocidad de aproximación  Va (m/s)&gt; </v>
          </cell>
          <cell r="D36">
            <v>0.5</v>
          </cell>
          <cell r="E36" t="str">
            <v>Adoptar:</v>
          </cell>
          <cell r="F36">
            <v>0.6</v>
          </cell>
          <cell r="G36" t="str">
            <v>m/s</v>
          </cell>
        </row>
        <row r="37">
          <cell r="A37" t="str">
            <v>Ancho del Canal:  Tirante con reja limpia (20l/s) (m)</v>
          </cell>
          <cell r="D37">
            <v>0.12</v>
          </cell>
        </row>
        <row r="38">
          <cell r="A38" t="str">
            <v>Va=Q/A    A(m2)=</v>
          </cell>
          <cell r="C38">
            <v>8.3333333333333343E-2</v>
          </cell>
          <cell r="D38" t="str">
            <v>m2</v>
          </cell>
        </row>
        <row r="39">
          <cell r="A39" t="str">
            <v>Ancho del Canal  =</v>
          </cell>
          <cell r="C39">
            <v>0.69444444444444453</v>
          </cell>
          <cell r="D39" t="str">
            <v>m</v>
          </cell>
        </row>
        <row r="40">
          <cell r="A40" t="str">
            <v>Adoptar un ancho de (m) =</v>
          </cell>
          <cell r="C40">
            <v>1</v>
          </cell>
          <cell r="D40" t="str">
            <v xml:space="preserve">Para tener en cuenta el remansamiento </v>
          </cell>
        </row>
        <row r="42">
          <cell r="A42" t="str">
            <v>3.4 PERDIDA DE CARGA:</v>
          </cell>
        </row>
        <row r="43">
          <cell r="A43" t="str">
            <v>Velocidad a través de la reja =</v>
          </cell>
          <cell r="C43">
            <v>0.79039999999999977</v>
          </cell>
          <cell r="D43" t="str">
            <v>m/s</v>
          </cell>
        </row>
        <row r="44">
          <cell r="A44" t="str">
            <v>3.4.1 Perdida de carga con reja limpia =</v>
          </cell>
          <cell r="C44">
            <v>1.9314642285714259</v>
          </cell>
          <cell r="D44" t="str">
            <v>cm</v>
          </cell>
        </row>
        <row r="45">
          <cell r="A45" t="str">
            <v>3.4.2  Perdida de carga con reja colmatada al 50% cm =</v>
          </cell>
          <cell r="D45">
            <v>15.605448751020399</v>
          </cell>
        </row>
        <row r="47">
          <cell r="A47" t="str">
            <v xml:space="preserve">4. DESARENADOR :  </v>
          </cell>
        </row>
        <row r="48">
          <cell r="A48" t="str">
            <v>Se adopta dos unidades, cada una con una capacidad de 50l/s siempre estará uno en operación y el otro en Stand - By.</v>
          </cell>
        </row>
        <row r="50">
          <cell r="A50" t="str">
            <v>4.1 TIPO DE DESARENADOR:</v>
          </cell>
        </row>
        <row r="52">
          <cell r="A52" t="str">
            <v xml:space="preserve"> Se adopta un desarenador de flujo horizontal en canal prismático, de sección rectangular con control de velocidad por medio de la Canaleta Parshall.</v>
          </cell>
        </row>
        <row r="54">
          <cell r="A54" t="str">
            <v xml:space="preserve">4.2 DIMENSIONAMIENTO:  </v>
          </cell>
        </row>
        <row r="56">
          <cell r="A56" t="str">
            <v xml:space="preserve">Se adopta remover partículas de arena (Densidad D=1,65 kg/dm3), con diámetros superiores a Ø15mm  </v>
          </cell>
        </row>
        <row r="57">
          <cell r="A57" t="str">
            <v>Se tiene en cuenta el hecho de que también se removerán partículas de mayor tamaño que presenten menor densidad que aquella de la partícula de diseño.</v>
          </cell>
        </row>
        <row r="58">
          <cell r="A58" t="str">
            <v>Para controlar su descomposición que puedan causar problemas por su sedimentación en el fondo, se adopta el criterio general de mantener la velocidad por encima de 30cm/s.</v>
          </cell>
        </row>
        <row r="60">
          <cell r="B60" t="str">
            <v>Velocidad de asentamiento</v>
          </cell>
        </row>
        <row r="62">
          <cell r="B62" t="str">
            <v xml:space="preserve">Diámetro </v>
          </cell>
          <cell r="C62" t="str">
            <v xml:space="preserve">Vs </v>
          </cell>
          <cell r="D62" t="str">
            <v>Vs</v>
          </cell>
        </row>
        <row r="63">
          <cell r="B63" t="str">
            <v>mm</v>
          </cell>
          <cell r="C63" t="str">
            <v>mm/s</v>
          </cell>
          <cell r="D63" t="str">
            <v>m3/m2-d</v>
          </cell>
        </row>
        <row r="64">
          <cell r="B64">
            <v>0.3</v>
          </cell>
          <cell r="C64">
            <v>37.549181607349922</v>
          </cell>
          <cell r="D64">
            <v>3244.2492908750337</v>
          </cell>
        </row>
        <row r="65">
          <cell r="B65">
            <v>0.2</v>
          </cell>
          <cell r="C65">
            <v>18.195031665328695</v>
          </cell>
          <cell r="D65">
            <v>1572.0507358843995</v>
          </cell>
        </row>
        <row r="66">
          <cell r="B66">
            <v>0.15</v>
          </cell>
          <cell r="C66">
            <v>14.148556663098743</v>
          </cell>
          <cell r="D66">
            <v>1222.4352956917314</v>
          </cell>
        </row>
        <row r="67">
          <cell r="B67">
            <v>0.14000000000000001</v>
          </cell>
          <cell r="C67">
            <v>12.959799750245296</v>
          </cell>
          <cell r="D67">
            <v>1119.7266984211935</v>
          </cell>
        </row>
        <row r="68">
          <cell r="B68">
            <v>0.1</v>
          </cell>
          <cell r="C68">
            <v>7.1951543127285706</v>
          </cell>
          <cell r="D68">
            <v>621.66133261974858</v>
          </cell>
        </row>
        <row r="69">
          <cell r="B69">
            <v>0.08</v>
          </cell>
          <cell r="C69">
            <v>4.5268361430737665</v>
          </cell>
          <cell r="D69">
            <v>391.11864276157343</v>
          </cell>
        </row>
        <row r="71">
          <cell r="A71" t="str">
            <v>Temperatura media del municipio, T ( ºC )</v>
          </cell>
          <cell r="C71">
            <v>22</v>
          </cell>
          <cell r="D71" t="str">
            <v>Factor por ajuste de temperatura =</v>
          </cell>
          <cell r="G71">
            <v>1.3603603603603605</v>
          </cell>
        </row>
        <row r="72">
          <cell r="B72" t="str">
            <v>Se adopta un Valor de Vs (m3/m2-d) =</v>
          </cell>
          <cell r="C72">
            <v>1000</v>
          </cell>
        </row>
        <row r="74">
          <cell r="A74" t="str">
            <v>Cálculo del área superficial del desarenador; utilizando la siguiente expresión:</v>
          </cell>
        </row>
        <row r="76">
          <cell r="B76" t="str">
            <v>Q = A x Vs</v>
          </cell>
          <cell r="C76" t="str">
            <v>A =</v>
          </cell>
          <cell r="D76">
            <v>4.32</v>
          </cell>
          <cell r="E76" t="str">
            <v>m²</v>
          </cell>
        </row>
        <row r="78">
          <cell r="A78" t="str">
            <v>Usar una Relación Largo (L) a Ancho (An) igual a 3:1 a 7:1</v>
          </cell>
        </row>
        <row r="80">
          <cell r="A80" t="str">
            <v>L/An=</v>
          </cell>
          <cell r="B80">
            <v>5</v>
          </cell>
        </row>
        <row r="81">
          <cell r="A81" t="str">
            <v xml:space="preserve">A = L x An = </v>
          </cell>
          <cell r="B81">
            <v>4.32</v>
          </cell>
          <cell r="C81" t="str">
            <v>m²</v>
          </cell>
        </row>
        <row r="82">
          <cell r="A82" t="str">
            <v>Ancho  An =</v>
          </cell>
          <cell r="B82">
            <v>0.8640000000000001</v>
          </cell>
          <cell r="C82" t="str">
            <v>m</v>
          </cell>
        </row>
        <row r="83">
          <cell r="A83" t="str">
            <v xml:space="preserve"> Largo =</v>
          </cell>
          <cell r="B83">
            <v>5</v>
          </cell>
          <cell r="C83" t="str">
            <v>m</v>
          </cell>
        </row>
        <row r="84">
          <cell r="A84" t="str">
            <v>Ancho =</v>
          </cell>
          <cell r="B84">
            <v>1</v>
          </cell>
          <cell r="C84" t="str">
            <v>m</v>
          </cell>
        </row>
        <row r="86">
          <cell r="A86" t="str">
            <v>4.3   VOLÚMEN DE ARENAS RETENIDAS</v>
          </cell>
        </row>
        <row r="88">
          <cell r="A88" t="str">
            <v>Adoptar una producción de Arenas de (l/m³) =</v>
          </cell>
          <cell r="D88">
            <v>50</v>
          </cell>
        </row>
        <row r="89">
          <cell r="A89" t="str">
            <v>Producción diaria de arenas (l/d) =</v>
          </cell>
          <cell r="D89">
            <v>108</v>
          </cell>
        </row>
        <row r="90">
          <cell r="A90" t="str">
            <v>Frecuencia de limpieza (Semanal  m3) =</v>
          </cell>
          <cell r="D90">
            <v>0.75600000000000001</v>
          </cell>
        </row>
        <row r="91">
          <cell r="A91" t="str">
            <v>Profundidad del foso para almacenamiento de arena H (m)=</v>
          </cell>
          <cell r="D91">
            <v>0.1512</v>
          </cell>
        </row>
        <row r="93">
          <cell r="A93" t="str">
            <v>5. AFORO</v>
          </cell>
        </row>
        <row r="95">
          <cell r="A95" t="str">
            <v>Se adopta una canaleta parshall de garganta W = 6" como Aforador</v>
          </cell>
        </row>
        <row r="96">
          <cell r="A96" t="str">
            <v>Rango de Caudal desde: 1,52 l/s - 110,4 l/s</v>
          </cell>
        </row>
        <row r="97">
          <cell r="A97" t="str">
            <v>Ecuación Azevedo Netto (pag 475)  Q= 2,2 x W x H^(3/2)</v>
          </cell>
        </row>
        <row r="99">
          <cell r="A99" t="str">
            <v>Tabla de alturas y Caudales en la Canaleta Parshall;  W = 15,2 cm</v>
          </cell>
        </row>
        <row r="101">
          <cell r="B101" t="str">
            <v>H (cm)</v>
          </cell>
          <cell r="C101" t="str">
            <v>Q (l/s)</v>
          </cell>
          <cell r="D101" t="str">
            <v>H (cm)</v>
          </cell>
          <cell r="E101" t="str">
            <v>Q (l/s)</v>
          </cell>
        </row>
        <row r="102">
          <cell r="B102">
            <v>1</v>
          </cell>
          <cell r="C102">
            <v>0.33440000000000003</v>
          </cell>
          <cell r="D102">
            <v>28.300000000000004</v>
          </cell>
          <cell r="E102">
            <v>50.343791726173343</v>
          </cell>
        </row>
        <row r="103">
          <cell r="B103">
            <v>5</v>
          </cell>
          <cell r="C103">
            <v>3.7387056583796481</v>
          </cell>
          <cell r="D103">
            <v>28.400000000000006</v>
          </cell>
          <cell r="E103">
            <v>50.610867197287185</v>
          </cell>
        </row>
        <row r="104">
          <cell r="B104">
            <v>10</v>
          </cell>
          <cell r="C104">
            <v>10.574656495603062</v>
          </cell>
          <cell r="D104">
            <v>28.500000000000007</v>
          </cell>
          <cell r="E104">
            <v>50.878413286579608</v>
          </cell>
        </row>
        <row r="105">
          <cell r="B105">
            <v>15</v>
          </cell>
          <cell r="C105">
            <v>19.426884464576403</v>
          </cell>
          <cell r="D105">
            <v>28.600000000000009</v>
          </cell>
          <cell r="E105">
            <v>51.146429167676622</v>
          </cell>
        </row>
        <row r="106">
          <cell r="B106">
            <v>20</v>
          </cell>
          <cell r="C106">
            <v>29.909645267037192</v>
          </cell>
          <cell r="D106">
            <v>28.70000000000001</v>
          </cell>
          <cell r="E106">
            <v>51.414914018542149</v>
          </cell>
        </row>
        <row r="107">
          <cell r="B107">
            <v>21</v>
          </cell>
          <cell r="C107">
            <v>32.180679560257893</v>
          </cell>
          <cell r="D107">
            <v>28.800000000000011</v>
          </cell>
          <cell r="E107">
            <v>51.683867021440285</v>
          </cell>
        </row>
        <row r="108">
          <cell r="B108">
            <v>22</v>
          </cell>
          <cell r="C108">
            <v>34.50645066186901</v>
          </cell>
          <cell r="D108">
            <v>28.900000000000013</v>
          </cell>
          <cell r="E108">
            <v>51.953287362897868</v>
          </cell>
        </row>
        <row r="109">
          <cell r="B109">
            <v>24</v>
          </cell>
          <cell r="C109">
            <v>39.317249759361339</v>
          </cell>
          <cell r="D109">
            <v>29.000000000000014</v>
          </cell>
          <cell r="E109">
            <v>52.223174233667606</v>
          </cell>
        </row>
        <row r="110">
          <cell r="B110">
            <v>26</v>
          </cell>
          <cell r="C110">
            <v>44.33291525898111</v>
          </cell>
          <cell r="D110">
            <v>30.000000000000014</v>
          </cell>
          <cell r="E110">
            <v>54.947526968918311</v>
          </cell>
        </row>
        <row r="111">
          <cell r="B111">
            <v>28</v>
          </cell>
          <cell r="C111">
            <v>49.545397351519966</v>
          </cell>
          <cell r="D111">
            <v>32.000000000000014</v>
          </cell>
          <cell r="E111">
            <v>60.532865952968102</v>
          </cell>
        </row>
        <row r="112">
          <cell r="B112">
            <v>28.1</v>
          </cell>
          <cell r="C112">
            <v>49.811055965897374</v>
          </cell>
          <cell r="D112">
            <v>34.000000000000014</v>
          </cell>
          <cell r="E112">
            <v>66.295590663633149</v>
          </cell>
        </row>
        <row r="113">
          <cell r="B113">
            <v>28.200000000000003</v>
          </cell>
          <cell r="C113">
            <v>50.077187703988329</v>
          </cell>
          <cell r="D113">
            <v>36.000000000000014</v>
          </cell>
          <cell r="E113">
            <v>72.230400000000031</v>
          </cell>
        </row>
        <row r="115">
          <cell r="A115" t="str">
            <v>6.  SEDIMENTADOR PRIMARIO DE ALTA TASA</v>
          </cell>
        </row>
        <row r="117">
          <cell r="A117" t="str">
            <v>6.1 Tipo de Sedimentador y numero de unidades</v>
          </cell>
        </row>
        <row r="119">
          <cell r="A119" t="str">
            <v xml:space="preserve">Adoptar un sedimentador rectangular, de alta tasa con placas planas paralelas con flujo vertical. Dos unidades, cada una con dos modulos de igual capacidad y una distribución del flujo en tubería perforada tipo Hudson. </v>
          </cell>
        </row>
        <row r="120">
          <cell r="A120" t="str">
            <v xml:space="preserve">La recolección del agua sedimentada se debe hacer en canaletas rectangulares en sentido longitudinal tipo diente de sierra; dos por cada unidad. </v>
          </cell>
        </row>
        <row r="121">
          <cell r="A121" t="str">
            <v>La recolección de lodo se debe hacer con una tolva de almacenamiento y una tubería perforada en el fondo que permita la extracción por medio de una válvula de apertura rápida.</v>
          </cell>
        </row>
        <row r="122">
          <cell r="A122" t="str">
            <v>Eficiencia Esperada según purebas de laboratorio: DBO5 = 60% y SST = 60%</v>
          </cell>
        </row>
        <row r="124">
          <cell r="A124" t="str">
            <v>6.2 Diseño del Sedimentador de Alta Tasa</v>
          </cell>
        </row>
        <row r="126">
          <cell r="A126" t="str">
            <v>Se Retoma el  caudal de diseño  en ( l/s) =</v>
          </cell>
          <cell r="D126">
            <v>50</v>
          </cell>
        </row>
        <row r="127">
          <cell r="A127" t="str">
            <v>Dos modulos/unidad;  cada uno, con caudal  (l/s) =</v>
          </cell>
          <cell r="D127">
            <v>25</v>
          </cell>
          <cell r="E127">
            <v>2160</v>
          </cell>
          <cell r="F127" t="str">
            <v>m3/d</v>
          </cell>
        </row>
        <row r="128">
          <cell r="A128" t="str">
            <v>Temperatura del Agua =</v>
          </cell>
          <cell r="B128" t="str">
            <v xml:space="preserve"> 22ºC</v>
          </cell>
          <cell r="C128" t="str">
            <v>Viscosidad =</v>
          </cell>
          <cell r="D128">
            <v>9.6299999999999997E-3</v>
          </cell>
          <cell r="E128" t="str">
            <v>cm2/s</v>
          </cell>
        </row>
        <row r="130">
          <cell r="A130" t="str">
            <v>La entrada a cada Sedimentador esta controlada por una compuerta manual de 60cm x 60cm.</v>
          </cell>
        </row>
        <row r="131">
          <cell r="A131" t="str">
            <v>La entrada a cada sedimentador está conformada por una trampa de grasas que tiene un ancho igual al del sedimentador y un largo de 0,60m libres; la profundidad está determinada por la salida de los tubos distribuidores de flujo al sedimentador (Hudson).</v>
          </cell>
        </row>
        <row r="132">
          <cell r="A132" t="str">
            <v>Velocidad de la Partícula de Diseño</v>
          </cell>
          <cell r="C132" t="str">
            <v>Vs(m3/m2-d) =</v>
          </cell>
          <cell r="D132">
            <v>40</v>
          </cell>
        </row>
        <row r="133">
          <cell r="A133" t="str">
            <v>Dimensionamiento</v>
          </cell>
          <cell r="E133" t="str">
            <v>Se Debe ajustar de acuerdo al Reynolds</v>
          </cell>
        </row>
        <row r="135">
          <cell r="A135" t="str">
            <v xml:space="preserve">Recorrido de </v>
          </cell>
          <cell r="B135">
            <v>0.3</v>
          </cell>
          <cell r="C135" t="str">
            <v>15cm</v>
          </cell>
          <cell r="D135" t="str">
            <v xml:space="preserve">Placas planas de Asbesto </v>
          </cell>
        </row>
        <row r="136">
          <cell r="A136" t="str">
            <v>la partícula m</v>
          </cell>
          <cell r="D136" t="str">
            <v>Cemento de 1,2 x 2,4 x 0,01</v>
          </cell>
        </row>
        <row r="137">
          <cell r="D137" t="str">
            <v>Clase II Pintadas con Epóxica</v>
          </cell>
        </row>
        <row r="139">
          <cell r="C139" t="str">
            <v xml:space="preserve">  60º</v>
          </cell>
        </row>
        <row r="141">
          <cell r="A141" t="str">
            <v xml:space="preserve">Dimensionamiento de la zona de placas </v>
          </cell>
        </row>
        <row r="142">
          <cell r="A142" t="str">
            <v>Calculo de la velocidad del agua por entre las placas Vo=</v>
          </cell>
          <cell r="D142">
            <v>132.52292024344291</v>
          </cell>
          <cell r="E142" t="str">
            <v>m/d</v>
          </cell>
        </row>
        <row r="144">
          <cell r="A144" t="str">
            <v xml:space="preserve"> Vo (cm/s) =</v>
          </cell>
          <cell r="B144">
            <v>0.15338300954102188</v>
          </cell>
          <cell r="C144" t="str">
            <v>Que es la Velocidad del agua por entre las placas</v>
          </cell>
        </row>
        <row r="146">
          <cell r="B146" t="str">
            <v>Verificar Reynolds=</v>
          </cell>
          <cell r="C146">
            <v>238.91434507947332</v>
          </cell>
          <cell r="D146" t="str">
            <v>Debe ser menor de 250, para así</v>
          </cell>
        </row>
        <row r="147">
          <cell r="D147" t="str">
            <v>podre garantizar flujo laminar</v>
          </cell>
        </row>
        <row r="149">
          <cell r="A149" t="str">
            <v>Tiempo de Detención entre placas (td en s)=</v>
          </cell>
          <cell r="D149">
            <v>782.35523190661036</v>
          </cell>
          <cell r="E149">
            <v>13.039253865110172</v>
          </cell>
          <cell r="F149" t="str">
            <v>min</v>
          </cell>
        </row>
        <row r="150">
          <cell r="A150" t="str">
            <v>Calculo del Area útil de sedimentación (At)=</v>
          </cell>
          <cell r="D150">
            <v>16.299067331387715</v>
          </cell>
          <cell r="E150" t="str">
            <v>m2</v>
          </cell>
        </row>
        <row r="151">
          <cell r="A151" t="str">
            <v>Area útil  superficial As=</v>
          </cell>
          <cell r="D151">
            <v>18.821093916152094</v>
          </cell>
          <cell r="E151" t="str">
            <v>m2</v>
          </cell>
        </row>
        <row r="152">
          <cell r="A152" t="str">
            <v>Longitud del Area Útil de Sedimentación</v>
          </cell>
          <cell r="D152">
            <v>5.2280816433755817</v>
          </cell>
          <cell r="E152" t="str">
            <v>m</v>
          </cell>
        </row>
        <row r="153">
          <cell r="A153" t="str">
            <v>Separación entre placas; e=</v>
          </cell>
          <cell r="D153">
            <v>15</v>
          </cell>
          <cell r="E153" t="str">
            <v>cm</v>
          </cell>
        </row>
        <row r="154">
          <cell r="A154" t="str">
            <v>Espesor de las placas; e0=</v>
          </cell>
          <cell r="D154">
            <v>0.6</v>
          </cell>
          <cell r="E154" t="str">
            <v>cm</v>
          </cell>
        </row>
        <row r="155">
          <cell r="A155" t="str">
            <v>Espaciamiento horizontal entre placas =</v>
          </cell>
          <cell r="D155">
            <v>17.321016166281755</v>
          </cell>
          <cell r="E155" t="str">
            <v xml:space="preserve">cm </v>
          </cell>
        </row>
        <row r="156">
          <cell r="A156" t="str">
            <v>Espesor horizontal de las placas=</v>
          </cell>
          <cell r="D156">
            <v>0.69284064665127021</v>
          </cell>
          <cell r="E156" t="str">
            <v>cm</v>
          </cell>
        </row>
        <row r="157">
          <cell r="A157" t="str">
            <v>Longitud horizontal entre bordes externos de placas =</v>
          </cell>
          <cell r="D157">
            <v>18.013856812933025</v>
          </cell>
          <cell r="E157" t="str">
            <v>cm</v>
          </cell>
        </row>
        <row r="158">
          <cell r="A158" t="str">
            <v>Número de espacios entre Placas (N)=</v>
          </cell>
          <cell r="D158">
            <v>30.183458021088359</v>
          </cell>
          <cell r="E158">
            <v>30</v>
          </cell>
        </row>
        <row r="159">
          <cell r="A159" t="str">
            <v xml:space="preserve">Número de placas </v>
          </cell>
          <cell r="D159">
            <v>31</v>
          </cell>
          <cell r="E159" t="str">
            <v>Unidades</v>
          </cell>
        </row>
        <row r="160">
          <cell r="A160" t="str">
            <v>Longitud total del sedimentador Ls=</v>
          </cell>
          <cell r="D160">
            <v>601.10854503464202</v>
          </cell>
          <cell r="E160" t="str">
            <v>cm</v>
          </cell>
        </row>
        <row r="161">
          <cell r="A161" t="str">
            <v>Longitud del sedimentador Ls=</v>
          </cell>
          <cell r="D161">
            <v>6.0110854503464202</v>
          </cell>
          <cell r="E161" t="str">
            <v>m</v>
          </cell>
        </row>
        <row r="163">
          <cell r="A163" t="str">
            <v>Canales diente de sierra en Lámina galvanizada calibre 12</v>
          </cell>
          <cell r="E163">
            <v>136.53</v>
          </cell>
        </row>
        <row r="169">
          <cell r="A169" t="str">
            <v>Numero de Canales por cada sedimentador =</v>
          </cell>
          <cell r="C169">
            <v>2</v>
          </cell>
          <cell r="D169" t="str">
            <v>unidades</v>
          </cell>
        </row>
        <row r="170">
          <cell r="A170" t="str">
            <v>Caudal por cada canal</v>
          </cell>
          <cell r="C170">
            <v>12.5</v>
          </cell>
          <cell r="D170" t="str">
            <v>l/s</v>
          </cell>
        </row>
        <row r="171">
          <cell r="B171" t="str">
            <v>hc; (m) =</v>
          </cell>
          <cell r="C171">
            <v>0.24142606189276508</v>
          </cell>
          <cell r="D171">
            <v>0.1520888886859586</v>
          </cell>
          <cell r="E171">
            <v>0.13106623110137078</v>
          </cell>
        </row>
        <row r="172">
          <cell r="B172" t="str">
            <v>b; (m) =</v>
          </cell>
          <cell r="C172">
            <v>10</v>
          </cell>
          <cell r="D172">
            <v>20</v>
          </cell>
          <cell r="E172">
            <v>25</v>
          </cell>
        </row>
        <row r="174">
          <cell r="A174" t="str">
            <v xml:space="preserve">Adoptar hc=15 cm   b=20 cm  </v>
          </cell>
          <cell r="C174" t="str">
            <v>Altura total de la canaleta diente de sierra =</v>
          </cell>
          <cell r="F174">
            <v>0.20208888868595859</v>
          </cell>
          <cell r="G174" t="str">
            <v>m</v>
          </cell>
        </row>
        <row r="175">
          <cell r="A175" t="str">
            <v>Canaleta diente de sierra de ht (cm) =</v>
          </cell>
          <cell r="C175">
            <v>20.20888886859586</v>
          </cell>
          <cell r="D175" t="str">
            <v>Adoptar un ancho de canal; b (cm) =</v>
          </cell>
          <cell r="G175">
            <v>20</v>
          </cell>
        </row>
        <row r="177">
          <cell r="A177" t="str">
            <v>6.3 Diseño del sistema de distribución de flujo tipo Hudson</v>
          </cell>
        </row>
        <row r="179">
          <cell r="A179" t="str">
            <v>Area de los  Orificios.(m2) =</v>
          </cell>
          <cell r="C179">
            <v>1.5904299374999999E-3</v>
          </cell>
          <cell r="D179" t="str">
            <v>Ø del Orificio (cm) =</v>
          </cell>
          <cell r="F179">
            <v>4.5</v>
          </cell>
        </row>
        <row r="180">
          <cell r="A180" t="str">
            <v>Area de los  Orificios.(m2) =</v>
          </cell>
          <cell r="C180">
            <v>1.256636E-3</v>
          </cell>
          <cell r="D180" t="str">
            <v>Ø del Orificio (cm) =</v>
          </cell>
          <cell r="F180">
            <v>4</v>
          </cell>
        </row>
        <row r="181">
          <cell r="A181" t="str">
            <v>Area del múltiple.(m2) =</v>
          </cell>
          <cell r="C181">
            <v>5.0670705109999999E-2</v>
          </cell>
          <cell r="D181" t="str">
            <v>Ø múltiple (pulg) =</v>
          </cell>
          <cell r="F181">
            <v>10</v>
          </cell>
        </row>
        <row r="182">
          <cell r="A182" t="str">
            <v>Caudal por múltiple.(l/s) =</v>
          </cell>
          <cell r="C182">
            <v>25</v>
          </cell>
        </row>
        <row r="184">
          <cell r="A184" t="str">
            <v>PRIMERA ITERACIÓN</v>
          </cell>
        </row>
        <row r="186">
          <cell r="A186" t="str">
            <v>No. ORIFICIOS</v>
          </cell>
          <cell r="B186" t="str">
            <v>VLi</v>
          </cell>
          <cell r="C186" t="str">
            <v>QLi</v>
          </cell>
          <cell r="D186" t="str">
            <v>QM</v>
          </cell>
          <cell r="E186" t="str">
            <v>VMi</v>
          </cell>
          <cell r="F186" t="str">
            <v>(VMi/VLi)2</v>
          </cell>
          <cell r="G186" t="str">
            <v>Bi</v>
          </cell>
          <cell r="H186" t="str">
            <v>(1/Bi)0,5</v>
          </cell>
        </row>
        <row r="187">
          <cell r="A187" t="str">
            <v>POR LADO</v>
          </cell>
          <cell r="B187" t="str">
            <v>m/s</v>
          </cell>
          <cell r="C187" t="str">
            <v>l/s</v>
          </cell>
          <cell r="D187" t="str">
            <v>l/s</v>
          </cell>
          <cell r="E187" t="str">
            <v>m/s</v>
          </cell>
        </row>
        <row r="188">
          <cell r="A188">
            <v>1</v>
          </cell>
          <cell r="B188">
            <v>0.78595100012068286</v>
          </cell>
          <cell r="C188">
            <v>2.5</v>
          </cell>
          <cell r="D188">
            <v>25</v>
          </cell>
          <cell r="E188">
            <v>0.49338172708921285</v>
          </cell>
          <cell r="F188">
            <v>0.39407163878497881</v>
          </cell>
          <cell r="G188">
            <v>2.3580996367709144</v>
          </cell>
          <cell r="H188">
            <v>0.65120679614923038</v>
          </cell>
        </row>
        <row r="189">
          <cell r="A189">
            <v>2</v>
          </cell>
          <cell r="B189">
            <v>0.78595100012068286</v>
          </cell>
          <cell r="C189">
            <v>2.5</v>
          </cell>
          <cell r="D189">
            <v>22.5</v>
          </cell>
          <cell r="E189">
            <v>0.44404355438029153</v>
          </cell>
          <cell r="F189">
            <v>0.31919802741583286</v>
          </cell>
          <cell r="G189">
            <v>2.2330607057844407</v>
          </cell>
          <cell r="H189">
            <v>0.66919045108547293</v>
          </cell>
        </row>
        <row r="190">
          <cell r="A190">
            <v>3</v>
          </cell>
          <cell r="B190">
            <v>0.78595100012068286</v>
          </cell>
          <cell r="C190">
            <v>2.5</v>
          </cell>
          <cell r="D190">
            <v>20</v>
          </cell>
          <cell r="E190">
            <v>0.39470538167137026</v>
          </cell>
          <cell r="F190">
            <v>0.25220584882238645</v>
          </cell>
          <cell r="G190">
            <v>2.1211837675333851</v>
          </cell>
          <cell r="H190">
            <v>0.68661115121532945</v>
          </cell>
        </row>
        <row r="191">
          <cell r="A191">
            <v>4</v>
          </cell>
          <cell r="B191">
            <v>0.78595100012068286</v>
          </cell>
          <cell r="C191">
            <v>2.5</v>
          </cell>
          <cell r="D191">
            <v>17.5</v>
          </cell>
          <cell r="E191">
            <v>0.34536720896244899</v>
          </cell>
          <cell r="F191">
            <v>0.19309510300463964</v>
          </cell>
          <cell r="G191">
            <v>2.022468822017748</v>
          </cell>
          <cell r="H191">
            <v>0.70316797382167551</v>
          </cell>
        </row>
        <row r="192">
          <cell r="A192">
            <v>5</v>
          </cell>
          <cell r="B192">
            <v>0.78595100012068286</v>
          </cell>
          <cell r="C192">
            <v>2.5</v>
          </cell>
          <cell r="D192">
            <v>15</v>
          </cell>
          <cell r="E192">
            <v>0.29602903625352767</v>
          </cell>
          <cell r="F192">
            <v>0.14186578996259233</v>
          </cell>
          <cell r="G192">
            <v>1.9369158692375292</v>
          </cell>
          <cell r="H192">
            <v>0.71852952987266472</v>
          </cell>
        </row>
        <row r="193">
          <cell r="A193">
            <v>6</v>
          </cell>
          <cell r="B193">
            <v>0.99471923452773914</v>
          </cell>
          <cell r="C193">
            <v>2.5</v>
          </cell>
          <cell r="D193">
            <v>12.5</v>
          </cell>
          <cell r="E193">
            <v>0.24669086354460643</v>
          </cell>
          <cell r="F193">
            <v>6.1504246016738061E-2</v>
          </cell>
          <cell r="G193">
            <v>1.8027120908479526</v>
          </cell>
          <cell r="H193">
            <v>0.74479510591966158</v>
          </cell>
        </row>
        <row r="194">
          <cell r="A194">
            <v>7</v>
          </cell>
          <cell r="B194">
            <v>0.99471923452773914</v>
          </cell>
          <cell r="C194">
            <v>2.5</v>
          </cell>
          <cell r="D194">
            <v>10</v>
          </cell>
          <cell r="E194">
            <v>0.19735269083568513</v>
          </cell>
          <cell r="F194">
            <v>3.9362717450712355E-2</v>
          </cell>
          <cell r="G194">
            <v>1.7657357381426895</v>
          </cell>
          <cell r="H194">
            <v>0.7525530954076467</v>
          </cell>
        </row>
        <row r="195">
          <cell r="A195">
            <v>8</v>
          </cell>
          <cell r="B195">
            <v>0.99471923452773914</v>
          </cell>
          <cell r="C195">
            <v>2.5</v>
          </cell>
          <cell r="D195">
            <v>7.5</v>
          </cell>
          <cell r="E195">
            <v>0.14801451812676383</v>
          </cell>
          <cell r="F195">
            <v>2.2141528566025699E-2</v>
          </cell>
          <cell r="G195">
            <v>1.7369763527052628</v>
          </cell>
          <cell r="H195">
            <v>0.75875758750835598</v>
          </cell>
        </row>
        <row r="196">
          <cell r="A196">
            <v>9</v>
          </cell>
          <cell r="B196">
            <v>0.99471923452773914</v>
          </cell>
          <cell r="C196">
            <v>2.5</v>
          </cell>
          <cell r="D196">
            <v>5</v>
          </cell>
          <cell r="E196">
            <v>9.8676345417842565E-2</v>
          </cell>
          <cell r="F196">
            <v>9.8406793626780887E-3</v>
          </cell>
          <cell r="G196">
            <v>1.7164339345356723</v>
          </cell>
          <cell r="H196">
            <v>0.76328451877425518</v>
          </cell>
        </row>
        <row r="197">
          <cell r="A197">
            <v>10</v>
          </cell>
          <cell r="B197">
            <v>0.99471923452773914</v>
          </cell>
          <cell r="C197">
            <v>2.5</v>
          </cell>
          <cell r="D197">
            <v>2.5</v>
          </cell>
          <cell r="E197">
            <v>4.9338172708921282E-2</v>
          </cell>
          <cell r="F197">
            <v>2.4601698406695222E-3</v>
          </cell>
          <cell r="G197">
            <v>1.704108483633918</v>
          </cell>
          <cell r="H197">
            <v>0.7660398820614458</v>
          </cell>
        </row>
        <row r="198">
          <cell r="A198" t="str">
            <v>TOTAL</v>
          </cell>
          <cell r="C198">
            <v>25</v>
          </cell>
          <cell r="H198">
            <v>7.2141360918157389</v>
          </cell>
        </row>
        <row r="200">
          <cell r="A200" t="str">
            <v>SEGUNDA ITERACIÓN</v>
          </cell>
        </row>
        <row r="202">
          <cell r="A202" t="str">
            <v>No. ORIFICIOS</v>
          </cell>
          <cell r="B202" t="str">
            <v>VLi</v>
          </cell>
          <cell r="C202" t="str">
            <v>QLi</v>
          </cell>
          <cell r="D202" t="str">
            <v>QM</v>
          </cell>
          <cell r="E202" t="str">
            <v>VMi</v>
          </cell>
          <cell r="F202" t="str">
            <v>(VMi/VLi)2</v>
          </cell>
          <cell r="G202" t="str">
            <v>Bi</v>
          </cell>
          <cell r="H202" t="str">
            <v>(1/Bi)0,5</v>
          </cell>
        </row>
        <row r="203">
          <cell r="A203" t="str">
            <v>POR LADO</v>
          </cell>
          <cell r="B203" t="str">
            <v>m/s</v>
          </cell>
          <cell r="C203" t="str">
            <v>l/s</v>
          </cell>
          <cell r="D203" t="str">
            <v>l/s</v>
          </cell>
          <cell r="E203" t="str">
            <v>m/s</v>
          </cell>
        </row>
        <row r="204">
          <cell r="A204">
            <v>1</v>
          </cell>
          <cell r="B204">
            <v>0.70946351192281609</v>
          </cell>
          <cell r="C204">
            <v>2.2567040178518698</v>
          </cell>
          <cell r="D204">
            <v>25</v>
          </cell>
          <cell r="E204">
            <v>0.49338172708921285</v>
          </cell>
          <cell r="F204">
            <v>0.4836219379941295</v>
          </cell>
          <cell r="G204">
            <v>2.5076486364501962</v>
          </cell>
          <cell r="H204">
            <v>0.63149026188288881</v>
          </cell>
        </row>
        <row r="205">
          <cell r="A205">
            <v>2</v>
          </cell>
          <cell r="B205">
            <v>0.72905597788558052</v>
          </cell>
          <cell r="C205">
            <v>2.3190249066851303</v>
          </cell>
          <cell r="D205">
            <v>22.74329598214813</v>
          </cell>
          <cell r="E205">
            <v>0.44884506605493596</v>
          </cell>
          <cell r="F205">
            <v>0.37902788359659167</v>
          </cell>
          <cell r="G205">
            <v>2.332976565606308</v>
          </cell>
          <cell r="H205">
            <v>0.65470372486990425</v>
          </cell>
        </row>
        <row r="206">
          <cell r="A206">
            <v>3</v>
          </cell>
          <cell r="B206">
            <v>0.74803512731609412</v>
          </cell>
          <cell r="C206">
            <v>2.3793949215702801</v>
          </cell>
          <cell r="D206">
            <v>20.424271075463</v>
          </cell>
          <cell r="E206">
            <v>0.40307848551000758</v>
          </cell>
          <cell r="F206">
            <v>0.29035897263248561</v>
          </cell>
          <cell r="G206">
            <v>2.1848994842962508</v>
          </cell>
          <cell r="H206">
            <v>0.67652565264371978</v>
          </cell>
        </row>
        <row r="207">
          <cell r="A207">
            <v>4</v>
          </cell>
          <cell r="B207">
            <v>0.76607311706380798</v>
          </cell>
          <cell r="C207">
            <v>2.4367712393844445</v>
          </cell>
          <cell r="D207">
            <v>18.044876153892719</v>
          </cell>
          <cell r="E207">
            <v>0.35612048647674166</v>
          </cell>
          <cell r="F207">
            <v>0.2160993552516037</v>
          </cell>
          <cell r="G207">
            <v>2.0608859232701779</v>
          </cell>
          <cell r="H207">
            <v>0.69658324415319117</v>
          </cell>
        </row>
        <row r="208">
          <cell r="A208">
            <v>5</v>
          </cell>
          <cell r="B208">
            <v>0.78280891215836113</v>
          </cell>
          <cell r="C208">
            <v>2.4900054584769307</v>
          </cell>
          <cell r="D208">
            <v>15.608104914508274</v>
          </cell>
          <cell r="E208">
            <v>0.3080301503723889</v>
          </cell>
          <cell r="F208">
            <v>0.15483706587370138</v>
          </cell>
          <cell r="G208">
            <v>1.9585779000090813</v>
          </cell>
          <cell r="H208">
            <v>0.71454498438858871</v>
          </cell>
        </row>
        <row r="209">
          <cell r="A209">
            <v>6</v>
          </cell>
          <cell r="B209">
            <v>0.81142419678863376</v>
          </cell>
          <cell r="C209">
            <v>2.5810266691690686</v>
          </cell>
          <cell r="D209">
            <v>13.118099456031343</v>
          </cell>
          <cell r="E209">
            <v>0.2588892226297923</v>
          </cell>
          <cell r="F209">
            <v>0.10179630969875424</v>
          </cell>
          <cell r="G209">
            <v>1.8699998371969195</v>
          </cell>
          <cell r="H209">
            <v>0.73127245595959345</v>
          </cell>
        </row>
        <row r="210">
          <cell r="A210">
            <v>7</v>
          </cell>
          <cell r="B210">
            <v>0.8198762131068803</v>
          </cell>
          <cell r="C210">
            <v>2.6079113487386243</v>
          </cell>
          <cell r="D210">
            <v>10.537072786862275</v>
          </cell>
          <cell r="E210">
            <v>0.20795196680187417</v>
          </cell>
          <cell r="F210">
            <v>6.4332361178023226E-2</v>
          </cell>
          <cell r="G210">
            <v>1.8074350431672987</v>
          </cell>
          <cell r="H210">
            <v>0.74382136892505379</v>
          </cell>
        </row>
        <row r="211">
          <cell r="A211">
            <v>8</v>
          </cell>
          <cell r="B211">
            <v>0.82663575674416423</v>
          </cell>
          <cell r="C211">
            <v>2.6294125098677723</v>
          </cell>
          <cell r="D211">
            <v>7.9291614381236508</v>
          </cell>
          <cell r="E211">
            <v>0.15648413458842533</v>
          </cell>
          <cell r="F211">
            <v>3.5835399520983004E-2</v>
          </cell>
          <cell r="G211">
            <v>1.7598451172000416</v>
          </cell>
          <cell r="H211">
            <v>0.75381153048111216</v>
          </cell>
        </row>
        <row r="212">
          <cell r="A212">
            <v>9</v>
          </cell>
          <cell r="B212">
            <v>0.83156766558346029</v>
          </cell>
          <cell r="C212">
            <v>2.6451002208018473</v>
          </cell>
          <cell r="D212">
            <v>5.2997489282558785</v>
          </cell>
          <cell r="E212">
            <v>0.1045919711744836</v>
          </cell>
          <cell r="F212">
            <v>1.5819818910726185E-2</v>
          </cell>
          <cell r="G212">
            <v>1.7264190975809126</v>
          </cell>
          <cell r="H212">
            <v>0.76107399741457493</v>
          </cell>
        </row>
        <row r="213">
          <cell r="A213">
            <v>10</v>
          </cell>
          <cell r="B213">
            <v>0.83456952263703033</v>
          </cell>
          <cell r="C213">
            <v>2.6546487074540335</v>
          </cell>
          <cell r="D213">
            <v>2.6546487074540313</v>
          </cell>
          <cell r="E213">
            <v>5.2390206563952657E-2</v>
          </cell>
          <cell r="F213">
            <v>3.9407163878497813E-3</v>
          </cell>
          <cell r="G213">
            <v>1.706580996367709</v>
          </cell>
          <cell r="H213">
            <v>0.76548475754875467</v>
          </cell>
        </row>
        <row r="214">
          <cell r="A214" t="str">
            <v>TOTAL</v>
          </cell>
          <cell r="C214">
            <v>25</v>
          </cell>
          <cell r="H214">
            <v>7.1293119782673813</v>
          </cell>
        </row>
        <row r="216">
          <cell r="A216" t="str">
            <v>Por lo tanto; se deben colocar dos tubos de Ø10", perforados cada uno con 20 orificios de Ø45cm 10 por cada lado paralelamente osea cada 60cm. Los tubos distribuidores deben ir sellador en el extremo final.</v>
          </cell>
        </row>
        <row r="218">
          <cell r="A218" t="str">
            <v xml:space="preserve">6.4 Zona de lodos:  </v>
          </cell>
        </row>
        <row r="220">
          <cell r="A220" t="str">
            <v xml:space="preserve">Se Adopta un sistema con un múltiple perforado en el fondo de cada unidad y una Válvula de Apertura Rápida para la extracción de lodos </v>
          </cell>
        </row>
        <row r="222">
          <cell r="A222" t="str">
            <v xml:space="preserve">Dimensionamiento del sistema extractor de lodos </v>
          </cell>
        </row>
        <row r="224">
          <cell r="A224" t="str">
            <v>Diámetro orificios; (pulg) =</v>
          </cell>
          <cell r="C224">
            <v>1.5</v>
          </cell>
          <cell r="D224" t="str">
            <v>Area de los orificios; (m2) =</v>
          </cell>
          <cell r="G224">
            <v>2.2801889879999995E-2</v>
          </cell>
        </row>
        <row r="225">
          <cell r="A225" t="str">
            <v xml:space="preserve"> Velocidad de Arrastre de sólidos; (cm/s) =</v>
          </cell>
          <cell r="C225">
            <v>2.5</v>
          </cell>
          <cell r="D225" t="str">
            <v>Usar una relación; Ao/Am =</v>
          </cell>
          <cell r="G225">
            <v>0.45</v>
          </cell>
        </row>
        <row r="226">
          <cell r="A226" t="str">
            <v>Separación entre orificios; X (cm) =</v>
          </cell>
          <cell r="C226">
            <v>0.53393328706068965</v>
          </cell>
          <cell r="D226" t="str">
            <v>Area del multiple; (m2) =</v>
          </cell>
          <cell r="G226">
            <v>5.0670866399999986E-2</v>
          </cell>
        </row>
        <row r="227">
          <cell r="A227" t="str">
            <v>Separación entre orificios; (cm) =</v>
          </cell>
          <cell r="C227">
            <v>0.6</v>
          </cell>
          <cell r="D227" t="str">
            <v>Diámetro del Múltiple; (m) =</v>
          </cell>
          <cell r="G227">
            <v>0.254</v>
          </cell>
        </row>
        <row r="228">
          <cell r="A228" t="str">
            <v>Numero de orificios =</v>
          </cell>
          <cell r="C228">
            <v>10.018475750577368</v>
          </cell>
          <cell r="D228" t="str">
            <v>Diámetro del Múltiple; (pulg) =</v>
          </cell>
          <cell r="G228">
            <v>10.16</v>
          </cell>
        </row>
        <row r="229">
          <cell r="A229" t="str">
            <v>Numero de Orificios=</v>
          </cell>
          <cell r="C229">
            <v>20</v>
          </cell>
          <cell r="D229" t="str">
            <v>Adoptar múltiple con diámetro ;(pulg) =</v>
          </cell>
          <cell r="G229">
            <v>10</v>
          </cell>
        </row>
        <row r="230">
          <cell r="A230" t="str">
            <v>7. DIGESTOR DE LODOS</v>
          </cell>
        </row>
        <row r="232">
          <cell r="A232" t="str">
            <v>Cálculo de la producción de lodos en los sedimentadores primarios</v>
          </cell>
        </row>
        <row r="234">
          <cell r="A234" t="str">
            <v>Sólidos Suspendidos en las aguas Residuales; (mg/l) =</v>
          </cell>
          <cell r="D234">
            <v>350</v>
          </cell>
        </row>
        <row r="235">
          <cell r="A235" t="str">
            <v xml:space="preserve">Remoción de S.S. en la sedimentación </v>
          </cell>
          <cell r="D235">
            <v>0.6</v>
          </cell>
        </row>
        <row r="236">
          <cell r="A236" t="str">
            <v>Máximo Valor removido; (mg/l) =</v>
          </cell>
          <cell r="D236">
            <v>210</v>
          </cell>
        </row>
        <row r="237">
          <cell r="A237" t="str">
            <v>Producción de sólidos; (kg/d) =</v>
          </cell>
          <cell r="D237">
            <v>907.2</v>
          </cell>
        </row>
        <row r="238">
          <cell r="A238" t="str">
            <v>Lodos primarios con concentración de sólidos de:</v>
          </cell>
          <cell r="D238">
            <v>3.5000000000000003E-2</v>
          </cell>
        </row>
        <row r="239">
          <cell r="A239" t="str">
            <v>Producción de lodos por día; (Kg) =</v>
          </cell>
          <cell r="D239">
            <v>25920</v>
          </cell>
        </row>
        <row r="240">
          <cell r="A240" t="str">
            <v>Adoptando una densidad de los lodos; (kg/m3) =</v>
          </cell>
          <cell r="D240">
            <v>1040</v>
          </cell>
        </row>
        <row r="241">
          <cell r="A241" t="str">
            <v>Volumen de lodos; (m3) =</v>
          </cell>
          <cell r="D241">
            <v>24.923076923076923</v>
          </cell>
        </row>
        <row r="242">
          <cell r="A242" t="str">
            <v>Volumen del digestor</v>
          </cell>
        </row>
        <row r="244">
          <cell r="A244" t="str">
            <v>Adoptar un tiempo de detención de los lodos; (día) =</v>
          </cell>
          <cell r="D244">
            <v>4</v>
          </cell>
        </row>
        <row r="245">
          <cell r="B245" t="str">
            <v>Volumen digestor; (m3) =</v>
          </cell>
          <cell r="D245">
            <v>99.692307692307693</v>
          </cell>
        </row>
        <row r="247">
          <cell r="A247" t="str">
            <v>Se Adopta como diseño un Digestor de las siguientes dimensiones:</v>
          </cell>
        </row>
        <row r="249">
          <cell r="A249" t="str">
            <v>Largo =</v>
          </cell>
          <cell r="B249">
            <v>4.9923017660270625</v>
          </cell>
          <cell r="C249" t="str">
            <v>m</v>
          </cell>
        </row>
        <row r="250">
          <cell r="A250" t="str">
            <v>Ancho =</v>
          </cell>
          <cell r="B250">
            <v>4.9923017660270625</v>
          </cell>
          <cell r="C250" t="str">
            <v>m</v>
          </cell>
        </row>
        <row r="251">
          <cell r="A251" t="str">
            <v>Profundidad (asumida) =</v>
          </cell>
          <cell r="B251">
            <v>4</v>
          </cell>
          <cell r="C251" t="str">
            <v>m</v>
          </cell>
        </row>
        <row r="253">
          <cell r="A253" t="str">
            <v>Tiempo de detención de los Sólidos</v>
          </cell>
          <cell r="G253" t="str">
            <v>Volumen del manto; (m3) =</v>
          </cell>
          <cell r="H253">
            <v>44.861538461538473</v>
          </cell>
        </row>
        <row r="254">
          <cell r="A254" t="str">
            <v xml:space="preserve">% de sólidos en los lodos digeridos </v>
          </cell>
          <cell r="C254">
            <v>0.1</v>
          </cell>
          <cell r="G254" t="str">
            <v>Peso seco en el manto de lodos; (Kg) =</v>
          </cell>
          <cell r="H254">
            <v>4665.6000000000013</v>
          </cell>
        </row>
        <row r="255">
          <cell r="A255" t="str">
            <v>Espesor del manto de lodos (m)</v>
          </cell>
          <cell r="C255">
            <v>1.8</v>
          </cell>
          <cell r="E255" t="str">
            <v>qcn;(días) =</v>
          </cell>
          <cell r="G255">
            <v>5.1428571428571441</v>
          </cell>
        </row>
        <row r="256">
          <cell r="A256" t="str">
            <v>Tiempo Real de detención de sólidos Ocr=</v>
          </cell>
        </row>
        <row r="257">
          <cell r="A257" t="str">
            <v>Adoptar que la digestión produce un 35% de hidrólisis de los sólidos totales</v>
          </cell>
        </row>
        <row r="258">
          <cell r="A258" t="str">
            <v>Peso de los sólidos digeridos; (kg/d) =</v>
          </cell>
          <cell r="C258">
            <v>589.68000000000006</v>
          </cell>
        </row>
        <row r="259">
          <cell r="A259" t="str">
            <v>qcr; (días) =</v>
          </cell>
          <cell r="B259">
            <v>7.9120879120879133</v>
          </cell>
        </row>
        <row r="261">
          <cell r="A261" t="str">
            <v>8. LECHOS DE SECADO</v>
          </cell>
        </row>
        <row r="263">
          <cell r="A263" t="str">
            <v>Volumen de lodos (VLD) =</v>
          </cell>
          <cell r="B263">
            <v>5.6700000000000008</v>
          </cell>
          <cell r="C263" t="str">
            <v>m3/d</v>
          </cell>
        </row>
        <row r="264">
          <cell r="A264" t="str">
            <v>Si se considera un porcentaje de sólidos del 10%, el 90%del volumen es agua</v>
          </cell>
        </row>
        <row r="266">
          <cell r="A266" t="str">
            <v>8.1 Area de los lechos de secado</v>
          </cell>
        </row>
        <row r="267">
          <cell r="A267" t="str">
            <v>Si se considera que el 30% del agua escurre por percolación durante las primeras horas; el volumen, considerando una densidad del lodo de 1200 kg/m3 se reuce a:</v>
          </cell>
        </row>
        <row r="269">
          <cell r="B269" t="str">
            <v>Volumen de lodos por día; (m3/d) =</v>
          </cell>
          <cell r="E269">
            <v>3.9690000000000003</v>
          </cell>
        </row>
        <row r="270">
          <cell r="A270" t="str">
            <v>Considerando una capa de lodos de 40 cm  el área requerida es (m2) =</v>
          </cell>
          <cell r="E270">
            <v>9.9224999999999994</v>
          </cell>
        </row>
        <row r="272">
          <cell r="A272" t="str">
            <v>Se consideran tres celdas de 2m x 2m en mampostería.</v>
          </cell>
        </row>
      </sheetData>
      <sheetData sheetId="1" refreshError="1"/>
      <sheetData sheetId="2" refreshError="1"/>
      <sheetData sheetId="3" refreshError="1"/>
      <sheetData sheetId="4"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1"/>
      <sheetName val="P1"/>
      <sheetName val="P2"/>
      <sheetName val="P3"/>
      <sheetName val="P4"/>
      <sheetName val="P5"/>
      <sheetName val="PRES"/>
      <sheetName val="Modelo"/>
      <sheetName val="Datos"/>
      <sheetName val="MAT"/>
      <sheetName val="HER"/>
      <sheetName val="TRANS"/>
      <sheetName val="MO"/>
      <sheetName val="UNDS"/>
    </sheetNames>
    <sheetDataSet>
      <sheetData sheetId="0"/>
      <sheetData sheetId="1"/>
      <sheetData sheetId="2"/>
      <sheetData sheetId="3"/>
      <sheetData sheetId="4"/>
      <sheetData sheetId="5"/>
      <sheetData sheetId="6">
        <row r="1">
          <cell r="A1" t="str">
            <v>CODIGO</v>
          </cell>
        </row>
      </sheetData>
      <sheetData sheetId="7">
        <row r="2">
          <cell r="P2" t="str">
            <v>Ejecución de cárcamo en concreto de 3.000PSI, fundidas en sitio o prefabricadas en concreto con acero de refuerzo, con marco conrejilla en concreto; según localización y dimensiones expresadas en los Planos Arquitectónicos y Planos Eléctricos. Se construirán en los sitios señalados en los Planos Arquitectónicos y de Detalle y de conformidad con los alineamientos y pendientes que se establezcan, incluye todo lo necesario para su perfecta instalación y puesta en funcionamiento, incluye fijaciones y todos los elementos requeridos para la correcta ejecución del trabajo.</v>
          </cell>
        </row>
        <row r="7">
          <cell r="J7">
            <v>0.01</v>
          </cell>
        </row>
        <row r="9">
          <cell r="J9">
            <v>6.3E-2</v>
          </cell>
        </row>
        <row r="13">
          <cell r="H13">
            <v>2.56</v>
          </cell>
        </row>
        <row r="14">
          <cell r="H14">
            <v>22.56</v>
          </cell>
          <cell r="J14">
            <v>2.56</v>
          </cell>
        </row>
        <row r="15">
          <cell r="H15">
            <v>3.2000000000000001E-2</v>
          </cell>
        </row>
        <row r="16">
          <cell r="H16">
            <v>4.8000000000000001E-2</v>
          </cell>
        </row>
        <row r="17">
          <cell r="H17">
            <v>0.77</v>
          </cell>
        </row>
        <row r="18">
          <cell r="H18">
            <v>0.08</v>
          </cell>
        </row>
        <row r="19">
          <cell r="H19">
            <v>36</v>
          </cell>
          <cell r="J19">
            <v>220.5</v>
          </cell>
        </row>
        <row r="20">
          <cell r="H20">
            <v>1</v>
          </cell>
          <cell r="J20">
            <v>1</v>
          </cell>
        </row>
        <row r="21">
          <cell r="H21">
            <v>0.31</v>
          </cell>
          <cell r="J21">
            <v>7.718</v>
          </cell>
        </row>
        <row r="22">
          <cell r="H22">
            <v>0</v>
          </cell>
          <cell r="J22">
            <v>0.96599999999999997</v>
          </cell>
        </row>
        <row r="23">
          <cell r="H23">
            <v>0</v>
          </cell>
        </row>
        <row r="24">
          <cell r="H24">
            <v>0</v>
          </cell>
        </row>
        <row r="25">
          <cell r="H25">
            <v>0</v>
          </cell>
        </row>
        <row r="26">
          <cell r="H26">
            <v>0</v>
          </cell>
        </row>
        <row r="27">
          <cell r="H27">
            <v>0</v>
          </cell>
        </row>
        <row r="30">
          <cell r="J30">
            <v>0.17600000000000002</v>
          </cell>
        </row>
        <row r="42">
          <cell r="O42" t="str">
            <v>SI</v>
          </cell>
        </row>
        <row r="44">
          <cell r="O44" t="str">
            <v>SI</v>
          </cell>
        </row>
      </sheetData>
      <sheetData sheetId="8"/>
      <sheetData sheetId="9"/>
      <sheetData sheetId="10"/>
      <sheetData sheetId="11"/>
      <sheetData sheetId="12"/>
      <sheetData sheetId="13">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DAT PROY"/>
      <sheetName val="PLANTILLA APU"/>
      <sheetName val="APUS"/>
      <sheetName val="APUS Res"/>
      <sheetName val="COST DIR"/>
      <sheetName val="PORC PART CAP"/>
      <sheetName val="PORC PART ITEM"/>
      <sheetName val="ADMIN"/>
      <sheetName val="PRESUP"/>
      <sheetName val="Ing insumo"/>
      <sheetName val="Ing cap"/>
      <sheetName val="Ing MO"/>
      <sheetName val="Ing MyE"/>
      <sheetName val="Ing unid"/>
      <sheetName val="Capitulos"/>
      <sheetName val="Unidades"/>
      <sheetName val="Insumos"/>
      <sheetName val="Maqui Equip"/>
      <sheetName val="Mano Obra"/>
      <sheetName val="Ins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ow r="1">
          <cell r="B1" t="str">
            <v>Nombre</v>
          </cell>
        </row>
        <row r="2">
          <cell r="B2">
            <v>0</v>
          </cell>
        </row>
        <row r="3">
          <cell r="B3" t="str">
            <v>Act. Preliminares - Limpieza Terreno</v>
          </cell>
        </row>
        <row r="4">
          <cell r="B4" t="str">
            <v>Cableado Estructurado</v>
          </cell>
        </row>
        <row r="5">
          <cell r="B5" t="str">
            <v>Carpintería de Madera</v>
          </cell>
        </row>
        <row r="6">
          <cell r="B6" t="str">
            <v>Carpintería Metálica</v>
          </cell>
        </row>
        <row r="7">
          <cell r="B7" t="str">
            <v>Cielosrasos</v>
          </cell>
        </row>
        <row r="8">
          <cell r="B8" t="str">
            <v>Cimentación y Estructura</v>
          </cell>
        </row>
        <row r="9">
          <cell r="B9" t="str">
            <v>Cubiertas</v>
          </cell>
        </row>
        <row r="10">
          <cell r="B10" t="str">
            <v>Enchapes y Accesorios</v>
          </cell>
        </row>
        <row r="11">
          <cell r="B11" t="str">
            <v>Equipos Especiales</v>
          </cell>
        </row>
        <row r="12">
          <cell r="B12" t="str">
            <v>Inst. Eléctricas, TV. y Sonido</v>
          </cell>
        </row>
        <row r="13">
          <cell r="B13" t="str">
            <v>Inst. Gas</v>
          </cell>
        </row>
        <row r="14">
          <cell r="B14" t="str">
            <v>Inst. Hidráulicas, Sanitarias y Latonería</v>
          </cell>
        </row>
        <row r="15">
          <cell r="B15" t="str">
            <v>Mampostería</v>
          </cell>
        </row>
        <row r="16">
          <cell r="B16" t="str">
            <v>Morteros, Concretos, y Ensayos</v>
          </cell>
        </row>
        <row r="17">
          <cell r="B17" t="str">
            <v>Pañetes, Repellos y Revoques</v>
          </cell>
        </row>
        <row r="18">
          <cell r="B18" t="str">
            <v>Pintura</v>
          </cell>
        </row>
        <row r="19">
          <cell r="B19" t="str">
            <v>Pisos</v>
          </cell>
        </row>
        <row r="20">
          <cell r="B20" t="str">
            <v>Redes Servicios y Desagües</v>
          </cell>
        </row>
        <row r="21">
          <cell r="B21" t="str">
            <v>Urbanismo y Obras Exteriores</v>
          </cell>
        </row>
        <row r="22">
          <cell r="B22" t="str">
            <v>Varios</v>
          </cell>
        </row>
        <row r="23">
          <cell r="B23" t="str">
            <v>Vias</v>
          </cell>
        </row>
        <row r="24">
          <cell r="B24" t="str">
            <v>Vidrios y Cerraduras</v>
          </cell>
        </row>
      </sheetData>
      <sheetData sheetId="16">
        <row r="1">
          <cell r="A1" t="str">
            <v>Descripcion</v>
          </cell>
        </row>
        <row r="2">
          <cell r="A2">
            <v>0</v>
          </cell>
        </row>
        <row r="3">
          <cell r="A3" t="str">
            <v>Arroba</v>
          </cell>
        </row>
        <row r="4">
          <cell r="A4" t="str">
            <v>Bolsa</v>
          </cell>
        </row>
        <row r="5">
          <cell r="A5" t="str">
            <v>bolsa metro cúbico</v>
          </cell>
        </row>
        <row r="6">
          <cell r="A6" t="str">
            <v>Bulto</v>
          </cell>
        </row>
        <row r="7">
          <cell r="A7" t="str">
            <v>Caja por 7</v>
          </cell>
        </row>
        <row r="8">
          <cell r="A8" t="str">
            <v>Día</v>
          </cell>
        </row>
        <row r="9">
          <cell r="A9" t="str">
            <v>Especial</v>
          </cell>
        </row>
        <row r="10">
          <cell r="A10" t="str">
            <v>frasco</v>
          </cell>
        </row>
        <row r="11">
          <cell r="A11" t="str">
            <v>Frasco</v>
          </cell>
        </row>
        <row r="12">
          <cell r="A12" t="str">
            <v>Galón</v>
          </cell>
        </row>
        <row r="13">
          <cell r="A13" t="str">
            <v>galón</v>
          </cell>
        </row>
        <row r="14">
          <cell r="A14" t="str">
            <v>Global</v>
          </cell>
        </row>
        <row r="15">
          <cell r="A15" t="str">
            <v>Hora</v>
          </cell>
        </row>
        <row r="16">
          <cell r="A16" t="str">
            <v>Hora Cuadrilla</v>
          </cell>
        </row>
        <row r="17">
          <cell r="A17" t="str">
            <v>Hora Hombre</v>
          </cell>
        </row>
        <row r="18">
          <cell r="A18" t="str">
            <v>juego</v>
          </cell>
        </row>
        <row r="19">
          <cell r="A19" t="str">
            <v>Juego</v>
          </cell>
        </row>
        <row r="20">
          <cell r="A20" t="str">
            <v>Kilo</v>
          </cell>
        </row>
        <row r="21">
          <cell r="A21" t="str">
            <v>Kilo Watio</v>
          </cell>
        </row>
        <row r="22">
          <cell r="A22" t="str">
            <v>Kilogramo</v>
          </cell>
        </row>
        <row r="23">
          <cell r="A23" t="str">
            <v>Lamina</v>
          </cell>
        </row>
        <row r="24">
          <cell r="A24" t="str">
            <v>Libra</v>
          </cell>
        </row>
        <row r="25">
          <cell r="A25" t="str">
            <v>Litro</v>
          </cell>
        </row>
        <row r="26">
          <cell r="A26" t="str">
            <v>mes</v>
          </cell>
        </row>
        <row r="27">
          <cell r="A27" t="str">
            <v>Mes</v>
          </cell>
        </row>
        <row r="28">
          <cell r="A28" t="str">
            <v>Metro</v>
          </cell>
        </row>
        <row r="29">
          <cell r="A29" t="str">
            <v>Metro Cuadrado</v>
          </cell>
        </row>
        <row r="30">
          <cell r="A30" t="str">
            <v>Metro Cúbico</v>
          </cell>
        </row>
        <row r="31">
          <cell r="A31" t="str">
            <v>metro cúbico - kilómetro</v>
          </cell>
        </row>
        <row r="32">
          <cell r="A32" t="str">
            <v>metro lineal</v>
          </cell>
        </row>
        <row r="33">
          <cell r="A33" t="str">
            <v>Par</v>
          </cell>
        </row>
        <row r="34">
          <cell r="A34" t="str">
            <v>pie</v>
          </cell>
        </row>
        <row r="35">
          <cell r="A35" t="str">
            <v>pie cuadrado</v>
          </cell>
        </row>
        <row r="36">
          <cell r="A36" t="str">
            <v>pie cúbico</v>
          </cell>
        </row>
        <row r="37">
          <cell r="A37" t="str">
            <v>Porcentaje</v>
          </cell>
        </row>
        <row r="38">
          <cell r="A38" t="str">
            <v>Quintal</v>
          </cell>
        </row>
        <row r="39">
          <cell r="A39" t="str">
            <v>Rollo</v>
          </cell>
        </row>
        <row r="40">
          <cell r="A40" t="str">
            <v>Sección</v>
          </cell>
        </row>
        <row r="41">
          <cell r="A41" t="str">
            <v>Semana</v>
          </cell>
        </row>
        <row r="42">
          <cell r="A42" t="str">
            <v>sin desc</v>
          </cell>
        </row>
        <row r="43">
          <cell r="A43" t="str">
            <v>sin desc</v>
          </cell>
        </row>
        <row r="44">
          <cell r="A44" t="str">
            <v>Tarifa Hora</v>
          </cell>
        </row>
        <row r="45">
          <cell r="A45" t="str">
            <v>Tonelada</v>
          </cell>
        </row>
        <row r="46">
          <cell r="A46" t="str">
            <v>Unidad</v>
          </cell>
        </row>
        <row r="47">
          <cell r="A47" t="str">
            <v>unidad</v>
          </cell>
        </row>
        <row r="48">
          <cell r="A48" t="str">
            <v>Viaje</v>
          </cell>
        </row>
      </sheetData>
      <sheetData sheetId="17">
        <row r="1">
          <cell r="B1" t="str">
            <v>Descripcion Insumo</v>
          </cell>
        </row>
      </sheetData>
      <sheetData sheetId="18">
        <row r="1">
          <cell r="B1" t="str">
            <v>Maquinaria y Equipo</v>
          </cell>
        </row>
        <row r="2">
          <cell r="B2">
            <v>0</v>
          </cell>
        </row>
        <row r="3">
          <cell r="B3" t="str">
            <v>ABSORCIÓN DE BLOQUES, LADRILLOS F</v>
          </cell>
        </row>
        <row r="4">
          <cell r="B4" t="str">
            <v>ANDAMIO COLGANTE 40mt.</v>
          </cell>
        </row>
        <row r="5">
          <cell r="B5" t="str">
            <v>ANDAMIO TUBULAR (SECC.)</v>
          </cell>
        </row>
        <row r="6">
          <cell r="B6" t="str">
            <v>ANDAMIO TUBULAR (SECC.)</v>
          </cell>
        </row>
        <row r="7">
          <cell r="B7" t="str">
            <v>APISONADOR CANGURO</v>
          </cell>
        </row>
        <row r="8">
          <cell r="B8" t="str">
            <v>AUTOBOMBA PARA CONCRETO</v>
          </cell>
        </row>
        <row r="9">
          <cell r="B9" t="str">
            <v>BALDE PARA PLUMA ADICIONAL</v>
          </cell>
        </row>
        <row r="10">
          <cell r="B10" t="str">
            <v>BANDA PARA REMOVER ESCOMBROS</v>
          </cell>
        </row>
        <row r="11">
          <cell r="B11" t="str">
            <v>BARANDA PROTECTORA /CAMARA</v>
          </cell>
        </row>
        <row r="12">
          <cell r="B12" t="str">
            <v>BENITIN DE 2.5 TONELADAS</v>
          </cell>
        </row>
        <row r="13">
          <cell r="B13" t="str">
            <v>BOMBA ESTACIONARIA DE CONCRETO</v>
          </cell>
        </row>
        <row r="14">
          <cell r="B14" t="str">
            <v>BULLDOZER D-6 CATERPILLAR</v>
          </cell>
        </row>
        <row r="15">
          <cell r="B15" t="str">
            <v>CAMION 3 TONELADAS REDES</v>
          </cell>
        </row>
        <row r="16">
          <cell r="B16" t="str">
            <v>CAMION DE 4.5 TONELADAS</v>
          </cell>
        </row>
        <row r="17">
          <cell r="B17" t="str">
            <v>CAMION DE 8.0 TONELADAS</v>
          </cell>
        </row>
        <row r="18">
          <cell r="B18" t="str">
            <v>CAMPERO</v>
          </cell>
        </row>
        <row r="19">
          <cell r="B19" t="str">
            <v>CARGADOR .50 M3 SOBRE LLANTAS</v>
          </cell>
        </row>
        <row r="20">
          <cell r="B20" t="str">
            <v>CARGADOR BOBCAT+Oper.       753</v>
          </cell>
        </row>
        <row r="21">
          <cell r="B21" t="str">
            <v>CARGADOR BOBCAT+Oper.       853</v>
          </cell>
        </row>
        <row r="22">
          <cell r="B22" t="str">
            <v>CARGADOR RETROEXCAVADOR</v>
          </cell>
        </row>
        <row r="23">
          <cell r="B23" t="str">
            <v>CERCHA METALICA DE 3MT</v>
          </cell>
        </row>
        <row r="24">
          <cell r="B24" t="str">
            <v>CERCHAS METALICAS (3 METROS)</v>
          </cell>
        </row>
        <row r="25">
          <cell r="B25" t="str">
            <v>CILINDRO PRUEBA CONCRETO (Alq)</v>
          </cell>
        </row>
        <row r="26">
          <cell r="B26" t="str">
            <v>CILINDRO VIBRATORIO 3 TON</v>
          </cell>
        </row>
        <row r="27">
          <cell r="B27" t="str">
            <v>CINTURON DE SEGURIDAD</v>
          </cell>
        </row>
        <row r="28">
          <cell r="B28" t="str">
            <v>COMPACTADOR DINAMAR</v>
          </cell>
        </row>
        <row r="29">
          <cell r="B29" t="str">
            <v>COMPRESOR 2 MARTILLOS 185 PCM</v>
          </cell>
        </row>
        <row r="30">
          <cell r="B30" t="str">
            <v>COMPRESOR 2 MARTILLOS 185 PCM</v>
          </cell>
        </row>
        <row r="31">
          <cell r="B31" t="str">
            <v>COMPRESOR 250 PCM</v>
          </cell>
        </row>
        <row r="32">
          <cell r="B32" t="str">
            <v>COMPRESOR DE 375 CPM S/C</v>
          </cell>
        </row>
        <row r="33">
          <cell r="B33" t="str">
            <v>COMPRESOR DE 375 CPM S/C</v>
          </cell>
        </row>
        <row r="34">
          <cell r="B34" t="str">
            <v>COMPRESOR DE 750 CPM S/C</v>
          </cell>
        </row>
        <row r="35">
          <cell r="B35" t="str">
            <v>COMPRESOR DE 750 CPM S/C</v>
          </cell>
        </row>
        <row r="36">
          <cell r="B36" t="str">
            <v>COMPRESOR Oper.+Comb</v>
          </cell>
        </row>
        <row r="37">
          <cell r="B37" t="str">
            <v>COMPRESOR Oper.+Comb</v>
          </cell>
        </row>
        <row r="38">
          <cell r="B38" t="str">
            <v>COMPRESOR Oper.+Comb</v>
          </cell>
        </row>
        <row r="39">
          <cell r="B39" t="str">
            <v>CONO DE ABRAHAMS (SLUM Concr)</v>
          </cell>
        </row>
        <row r="40">
          <cell r="B40" t="str">
            <v>CONO DE ABRAMS (Alquiler)</v>
          </cell>
        </row>
        <row r="41">
          <cell r="B41" t="str">
            <v>CORTADORA DE LADRILLO</v>
          </cell>
        </row>
        <row r="42">
          <cell r="B42" t="str">
            <v>CORTADORA LADRILLO (POR CORTE)</v>
          </cell>
        </row>
        <row r="43">
          <cell r="B43" t="str">
            <v>CORTADORA SIN DISCO</v>
          </cell>
        </row>
        <row r="44">
          <cell r="B44" t="str">
            <v>CORTADORA SIN DISCO</v>
          </cell>
        </row>
        <row r="45">
          <cell r="B45" t="str">
            <v>CORTE DE NÚCLEOS DE CONCRETO</v>
          </cell>
        </row>
        <row r="46">
          <cell r="B46" t="str">
            <v>CRUCETAS CORTAS</v>
          </cell>
        </row>
        <row r="47">
          <cell r="B47" t="str">
            <v>CRUCETAS CORTAS y/o LARGAS</v>
          </cell>
        </row>
        <row r="48">
          <cell r="B48" t="str">
            <v>CRUCETAS LARGAS</v>
          </cell>
        </row>
        <row r="49">
          <cell r="B49" t="str">
            <v>DISEÑO DE MEZCLA ASFÁLTICA,</v>
          </cell>
        </row>
        <row r="50">
          <cell r="B50" t="str">
            <v>DISEÑO DE MEZCLAS DE MORTERO.</v>
          </cell>
        </row>
        <row r="51">
          <cell r="B51" t="str">
            <v>DISEÑO DE UNA MEZCLA DE</v>
          </cell>
        </row>
        <row r="52">
          <cell r="B52" t="str">
            <v>ELEVADOR 1000 KILOS</v>
          </cell>
        </row>
        <row r="53">
          <cell r="B53" t="str">
            <v>ELEVADOR 250 KILOS</v>
          </cell>
        </row>
        <row r="54">
          <cell r="B54" t="str">
            <v>EQUIPO DE COMPACTACION</v>
          </cell>
        </row>
        <row r="55">
          <cell r="B55" t="str">
            <v>EQUIPO DE COMPACTACION</v>
          </cell>
        </row>
        <row r="56">
          <cell r="B56" t="str">
            <v>EQUIPO DE TOPOGRAFIA</v>
          </cell>
        </row>
        <row r="57">
          <cell r="B57" t="str">
            <v>EQUIPO SOLDADURA ELECTRICA</v>
          </cell>
        </row>
        <row r="58">
          <cell r="B58" t="str">
            <v>ESCALERA EXTENCIBLE EN AL. DE 6</v>
          </cell>
        </row>
        <row r="59">
          <cell r="B59" t="str">
            <v>ESCALERILLA Trans. VERTICAL</v>
          </cell>
        </row>
        <row r="60">
          <cell r="B60" t="str">
            <v>ESFUERZO CORTANTE EN MALLAS</v>
          </cell>
        </row>
        <row r="61">
          <cell r="B61" t="str">
            <v>ESTABILIDAD MARSHALL (1 BRIQUETA)</v>
          </cell>
        </row>
        <row r="62">
          <cell r="B62" t="str">
            <v>EXCAVACION MECANICA Y RETIRO</v>
          </cell>
        </row>
        <row r="63">
          <cell r="B63" t="str">
            <v>EXCAVADORA HIDRAUL.PC-60+Oper.</v>
          </cell>
        </row>
        <row r="64">
          <cell r="B64" t="str">
            <v>EXTRACCIÓN DE ANCLAJES O</v>
          </cell>
        </row>
        <row r="65">
          <cell r="B65" t="str">
            <v>FORCLAMPS</v>
          </cell>
        </row>
        <row r="66">
          <cell r="B66" t="str">
            <v>FORMALETA ENTREPISO 1 SEMANA</v>
          </cell>
        </row>
        <row r="67">
          <cell r="B67" t="str">
            <v>FORMALETA ENTREPISO 4 SEMANAS</v>
          </cell>
        </row>
        <row r="68">
          <cell r="B68" t="str">
            <v>FORMALETA ENTREPISO POR M2</v>
          </cell>
        </row>
        <row r="69">
          <cell r="B69" t="str">
            <v>FORMALETA SARDINEL ML</v>
          </cell>
        </row>
        <row r="70">
          <cell r="B70" t="str">
            <v>GRUA AUTODESPLEGABLE+OPERARIO</v>
          </cell>
        </row>
        <row r="71">
          <cell r="B71" t="str">
            <v>GRUA EXTENSION PARA POSTES</v>
          </cell>
        </row>
        <row r="72">
          <cell r="B72" t="str">
            <v>GRUA HIDRAULICA (CARRO)</v>
          </cell>
        </row>
        <row r="73">
          <cell r="B73" t="str">
            <v>GRUA POTAIN 428 BRAZO 40 MTS</v>
          </cell>
        </row>
        <row r="74">
          <cell r="B74" t="str">
            <v>HERRAMIENTA MENOR (% Mano d Obra)</v>
          </cell>
        </row>
        <row r="75">
          <cell r="B75" t="str">
            <v>JUEGO DE RUEDAS PARA ANDAMIO(4)</v>
          </cell>
        </row>
        <row r="76">
          <cell r="B76" t="str">
            <v>JUEGO POLEAS ANTENAYA</v>
          </cell>
        </row>
        <row r="77">
          <cell r="B77" t="str">
            <v>LLAVES TENSORAS</v>
          </cell>
        </row>
        <row r="78">
          <cell r="B78" t="str">
            <v>MARTILLO ROMPEDOR</v>
          </cell>
        </row>
        <row r="79">
          <cell r="B79" t="str">
            <v>MARTILLO ROTATORIO</v>
          </cell>
        </row>
        <row r="80">
          <cell r="B80" t="str">
            <v>MEZCLADORA DE CONCRETO</v>
          </cell>
        </row>
        <row r="81">
          <cell r="B81" t="str">
            <v>MICRO AIRINCLUSOR DE AIRE</v>
          </cell>
        </row>
        <row r="82">
          <cell r="B82" t="str">
            <v>MICRO AIRINCLUSOR DE AIRE</v>
          </cell>
        </row>
        <row r="83">
          <cell r="B83" t="str">
            <v>MINICARGADOR BOBCAT</v>
          </cell>
        </row>
        <row r="84">
          <cell r="B84" t="str">
            <v>MINICARGADOR BOBCAT</v>
          </cell>
        </row>
        <row r="85">
          <cell r="B85" t="str">
            <v>MONTACARGAS</v>
          </cell>
        </row>
        <row r="86">
          <cell r="B86" t="str">
            <v>MORDAZA 0.60 mt CON CUÑA</v>
          </cell>
        </row>
        <row r="87">
          <cell r="B87" t="str">
            <v>MORDAZA 0.80 mt CON CUÑA</v>
          </cell>
        </row>
        <row r="88">
          <cell r="B88" t="str">
            <v>MORDAZA 1.00 mt CON CUÑA</v>
          </cell>
        </row>
        <row r="89">
          <cell r="B89" t="str">
            <v>MORDAZA 2.40 mt CON CUÑA</v>
          </cell>
        </row>
        <row r="90">
          <cell r="B90" t="str">
            <v>MORDAZAS ALQUILADAS (24 dias)</v>
          </cell>
        </row>
        <row r="91">
          <cell r="B91" t="str">
            <v>MOTOBOMBA A GASOLINA DE 2"</v>
          </cell>
        </row>
        <row r="92">
          <cell r="B92" t="str">
            <v>MOTOBOMBA ELECTRICA DE 2"</v>
          </cell>
        </row>
        <row r="93">
          <cell r="B93" t="str">
            <v>PALA DRAGA SOBRE ORUGA</v>
          </cell>
        </row>
        <row r="94">
          <cell r="B94" t="str">
            <v>PARAL TELESCOPICO (UN)</v>
          </cell>
        </row>
        <row r="95">
          <cell r="B95" t="str">
            <v>PARAL TELESCOPICO (UN)</v>
          </cell>
        </row>
        <row r="96">
          <cell r="B96" t="str">
            <v>PARALES - MES</v>
          </cell>
        </row>
        <row r="97">
          <cell r="B97" t="str">
            <v>PARALES - SEMANA</v>
          </cell>
        </row>
        <row r="98">
          <cell r="B98" t="str">
            <v>PERFORACIÓN CON EQUIPO</v>
          </cell>
        </row>
        <row r="99">
          <cell r="B99" t="str">
            <v>PERROS FIJOS Y GIRATORIOS</v>
          </cell>
        </row>
        <row r="100">
          <cell r="B100" t="str">
            <v>PESCANTE PARA ANDAMIO</v>
          </cell>
        </row>
        <row r="101">
          <cell r="B101" t="str">
            <v>PISON DE MANO</v>
          </cell>
        </row>
        <row r="102">
          <cell r="B102" t="str">
            <v>PLANCHONES ALQUILADOS</v>
          </cell>
        </row>
        <row r="103">
          <cell r="B103" t="str">
            <v>PLANCHONES MADERA</v>
          </cell>
        </row>
        <row r="104">
          <cell r="B104" t="str">
            <v>PLANCHONES METALICOS</v>
          </cell>
        </row>
        <row r="105">
          <cell r="B105" t="str">
            <v>PLUMA 250 KG ELECTRICA Trif.</v>
          </cell>
        </row>
        <row r="106">
          <cell r="B106" t="str">
            <v>PLUMA ELECTRICA</v>
          </cell>
        </row>
        <row r="107">
          <cell r="B107" t="str">
            <v>PLUMA ELECTRICA 250 kg</v>
          </cell>
        </row>
        <row r="108">
          <cell r="B108" t="str">
            <v>PLUMA ELECTRICA/ DIA</v>
          </cell>
        </row>
        <row r="109">
          <cell r="B109" t="str">
            <v>PULIDORA MANUAL SIN DISCO</v>
          </cell>
        </row>
        <row r="110">
          <cell r="B110" t="str">
            <v>PULIDORA MANUAL SIN DISCO</v>
          </cell>
        </row>
        <row r="111">
          <cell r="B111" t="str">
            <v>RANA A GASOLINA DE 50X74 CM</v>
          </cell>
        </row>
        <row r="112">
          <cell r="B112" t="str">
            <v>RANA Ó VIBROCOMPACTADOR</v>
          </cell>
        </row>
        <row r="113">
          <cell r="B113" t="str">
            <v>RANA VIBROCOMPACTADORA/DIA</v>
          </cell>
        </row>
        <row r="114">
          <cell r="B114" t="str">
            <v>RANA VIBROCOMPACTADORA/DIA</v>
          </cell>
        </row>
        <row r="115">
          <cell r="B115" t="str">
            <v>RETROEXCAVADORA JCB 814</v>
          </cell>
        </row>
        <row r="116">
          <cell r="B116" t="str">
            <v>RODILLO D/PINTAS Y SONDEO</v>
          </cell>
        </row>
        <row r="117">
          <cell r="B117" t="str">
            <v>RODILLO VIBRATORIO "BENITIN"</v>
          </cell>
        </row>
        <row r="118">
          <cell r="B118" t="str">
            <v>RUEDAS</v>
          </cell>
        </row>
        <row r="119">
          <cell r="B119" t="str">
            <v>RUEDAS PARA ANDAMIO TUBULAR</v>
          </cell>
        </row>
        <row r="120">
          <cell r="B120" t="str">
            <v>TABLERO EN PINO PATULA</v>
          </cell>
        </row>
        <row r="121">
          <cell r="B121" t="str">
            <v>TABLERO METALICO (1.40 x 0.60)</v>
          </cell>
        </row>
        <row r="122">
          <cell r="B122" t="str">
            <v>TALADRO ROTOMARTILLO HASTA 3/4"</v>
          </cell>
        </row>
        <row r="123">
          <cell r="B123" t="str">
            <v>TALADRO ROTOMARTILLO HASTA 3/4"</v>
          </cell>
        </row>
        <row r="124">
          <cell r="B124" t="str">
            <v>TORREGRUA (DIFERENTES TAMAÑOS)</v>
          </cell>
        </row>
        <row r="125">
          <cell r="B125" t="str">
            <v>TRAYLER O GATO PARA CABLES</v>
          </cell>
        </row>
        <row r="126">
          <cell r="B126" t="str">
            <v>TRINQUETE</v>
          </cell>
        </row>
        <row r="127">
          <cell r="B127" t="str">
            <v>VENTAS CONO DE ABRAMS PARA</v>
          </cell>
        </row>
        <row r="128">
          <cell r="B128" t="str">
            <v>VIBRADOR A GASOLINA</v>
          </cell>
        </row>
        <row r="129">
          <cell r="B129" t="str">
            <v>VIBRADOR ELECTRICO</v>
          </cell>
        </row>
        <row r="130">
          <cell r="B130" t="str">
            <v>VIBRO DYNAPAC 2.5 TONELADAS</v>
          </cell>
        </row>
        <row r="131">
          <cell r="B131" t="str">
            <v>VIBRO DYNAPAC 2.5 TONELADAS</v>
          </cell>
        </row>
        <row r="132">
          <cell r="B132" t="str">
            <v>VIBRO INGERSOLL RAND 3</v>
          </cell>
        </row>
        <row r="133">
          <cell r="B133" t="str">
            <v>VIBRO INGERSOLL RAND 3</v>
          </cell>
        </row>
        <row r="134">
          <cell r="B134" t="str">
            <v>VIBRO REX 7 TONELADAS</v>
          </cell>
        </row>
        <row r="135">
          <cell r="B135" t="str">
            <v>VIBROCOMPACTADORA ELECTRICA</v>
          </cell>
        </row>
        <row r="136">
          <cell r="B136" t="str">
            <v>VOLQUETA (VIAJE 6M3 Max.3O KM)</v>
          </cell>
        </row>
        <row r="137">
          <cell r="B137" t="str">
            <v>VOLQUETA (VIAJE 6M3.)</v>
          </cell>
        </row>
      </sheetData>
      <sheetData sheetId="19">
        <row r="1">
          <cell r="B1" t="str">
            <v>Cuadrilla</v>
          </cell>
        </row>
        <row r="2">
          <cell r="B2">
            <v>0</v>
          </cell>
        </row>
        <row r="3">
          <cell r="B3" t="str">
            <v>0:0:1</v>
          </cell>
        </row>
      </sheetData>
      <sheetData sheetId="2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 prest"/>
      <sheetName val="Cuadrillas"/>
      <sheetName val="Costos"/>
      <sheetName val="A.I.U."/>
      <sheetName val="% Sena"/>
      <sheetName val="Camp"/>
      <sheetName val="Valla"/>
      <sheetName val="Soport"/>
      <sheetName val="Cinta"/>
      <sheetName val="Barric"/>
      <sheetName val="Señal"/>
      <sheetName val="Localiz"/>
      <sheetName val="Descap"/>
      <sheetName val="Exc cimie"/>
      <sheetName val="Exc. Manual"/>
      <sheetName val="Arm.Acero"/>
      <sheetName val="Perfil Talud"/>
      <sheetName val="Form Base Vastago"/>
      <sheetName val="Form h&gt;2.80m"/>
      <sheetName val="Coloc conc"/>
      <sheetName val="Conc altura"/>
      <sheetName val="Llenos comp"/>
      <sheetName val="Ret Mater"/>
      <sheetName val="Propuesta"/>
      <sheetName val="Demarc."/>
      <sheetName val="Conc 2500"/>
      <sheetName val="Conc 3000"/>
      <sheetName val="Mater"/>
      <sheetName val="Flujo"/>
      <sheetName val="Cronog"/>
      <sheetName val="FINDE2"/>
      <sheetName val="Insumos"/>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refreshError="1"/>
      <sheetData sheetId="29" refreshError="1"/>
      <sheetData sheetId="30" refreshError="1"/>
      <sheetData sheetId="3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4"/>
      <sheetName val="PRESUP"/>
      <sheetName val="APU"/>
      <sheetName val="MATERIALES"/>
    </sheetNames>
    <sheetDataSet>
      <sheetData sheetId="0" refreshError="1"/>
      <sheetData sheetId="1" refreshError="1"/>
      <sheetData sheetId="2" refreshError="1">
        <row r="1">
          <cell r="B1" t="str">
            <v>REPUBLICA DE COLOMBIA</v>
          </cell>
        </row>
        <row r="2">
          <cell r="B2" t="str">
            <v>GOBERNACION DEL PUTUMAYO</v>
          </cell>
        </row>
        <row r="3">
          <cell r="B3" t="str">
            <v>SECRETARIA DE INFRAESTRUCTURA DEPARTAMENTAL</v>
          </cell>
        </row>
        <row r="5">
          <cell r="B5" t="str">
            <v>OBJETO:</v>
          </cell>
          <cell r="C5" t="str">
            <v>CONSTRUCCION DE LA PLAZA DE MERCADO DE GANADO EN EL MUNICIPIO DE SIBUNDOY, DEPARTAMENTO DEL PUTUMAYO</v>
          </cell>
        </row>
        <row r="6">
          <cell r="F6" t="str">
            <v>FECHA:</v>
          </cell>
          <cell r="G6" t="str">
            <v>NOVIEMBRE 20 / 2003</v>
          </cell>
        </row>
        <row r="7">
          <cell r="A7" t="str">
            <v>1,1</v>
          </cell>
          <cell r="B7" t="str">
            <v>ITE M:</v>
          </cell>
          <cell r="C7" t="str">
            <v>LOCALIZACION Y REPLANTEO</v>
          </cell>
          <cell r="F7" t="str">
            <v>UNIDAD:</v>
          </cell>
          <cell r="G7" t="str">
            <v>M2</v>
          </cell>
          <cell r="H7">
            <v>650</v>
          </cell>
        </row>
        <row r="8">
          <cell r="H8">
            <v>158.6</v>
          </cell>
        </row>
        <row r="9">
          <cell r="B9" t="str">
            <v>MATERIALES</v>
          </cell>
        </row>
        <row r="10">
          <cell r="B10" t="str">
            <v>DESCRIPCION</v>
          </cell>
          <cell r="D10" t="str">
            <v>UND</v>
          </cell>
          <cell r="E10" t="str">
            <v>CANTIDAD</v>
          </cell>
          <cell r="F10" t="str">
            <v>VR UNITARIO</v>
          </cell>
          <cell r="G10" t="str">
            <v>VR UNITARIO</v>
          </cell>
        </row>
        <row r="11">
          <cell r="B11" t="str">
            <v>Alambre negro</v>
          </cell>
          <cell r="D11" t="str">
            <v>Kg</v>
          </cell>
          <cell r="E11">
            <v>0.01</v>
          </cell>
          <cell r="F11">
            <v>1800</v>
          </cell>
          <cell r="G11">
            <v>18</v>
          </cell>
        </row>
        <row r="12">
          <cell r="B12" t="str">
            <v>Durmiente ordinario 4x.04x.04 m</v>
          </cell>
          <cell r="D12" t="str">
            <v>Un</v>
          </cell>
          <cell r="E12">
            <v>0.5</v>
          </cell>
          <cell r="F12">
            <v>404</v>
          </cell>
          <cell r="G12">
            <v>202</v>
          </cell>
        </row>
        <row r="13">
          <cell r="B13" t="str">
            <v>Puntilla c/cabeza</v>
          </cell>
          <cell r="D13" t="str">
            <v>Lb</v>
          </cell>
          <cell r="E13">
            <v>0.01</v>
          </cell>
          <cell r="F13">
            <v>980.00000000000011</v>
          </cell>
          <cell r="G13">
            <v>9.8000000000000007</v>
          </cell>
        </row>
        <row r="14">
          <cell r="D14">
            <v>0</v>
          </cell>
          <cell r="E14" t="str">
            <v xml:space="preserve">                 TOTAL MATERIALES:</v>
          </cell>
          <cell r="G14">
            <v>230</v>
          </cell>
        </row>
        <row r="16">
          <cell r="B16" t="str">
            <v>MANO DE OBRA</v>
          </cell>
        </row>
        <row r="17">
          <cell r="B17" t="str">
            <v>DESCRIPCION</v>
          </cell>
          <cell r="C17" t="str">
            <v>JORNAL</v>
          </cell>
          <cell r="D17" t="str">
            <v>PRESTACIONES</v>
          </cell>
          <cell r="E17" t="str">
            <v>CANTIDAD</v>
          </cell>
          <cell r="F17" t="str">
            <v>RENDIMIENTO</v>
          </cell>
          <cell r="G17" t="str">
            <v>VR PARCIAL</v>
          </cell>
        </row>
        <row r="18">
          <cell r="B18" t="str">
            <v>Ayudante</v>
          </cell>
          <cell r="C18">
            <v>15000</v>
          </cell>
          <cell r="D18">
            <v>0.7</v>
          </cell>
          <cell r="E18">
            <v>1</v>
          </cell>
          <cell r="F18">
            <v>172.04</v>
          </cell>
          <cell r="G18">
            <v>148.22134387351778</v>
          </cell>
        </row>
        <row r="19">
          <cell r="B19" t="str">
            <v xml:space="preserve">Oficial </v>
          </cell>
          <cell r="C19">
            <v>25480.000000000004</v>
          </cell>
          <cell r="D19">
            <v>0.7</v>
          </cell>
          <cell r="E19">
            <v>1</v>
          </cell>
          <cell r="F19">
            <v>172.04</v>
          </cell>
          <cell r="G19">
            <v>251.77865612648222</v>
          </cell>
        </row>
        <row r="20">
          <cell r="C20">
            <v>0</v>
          </cell>
          <cell r="E20">
            <v>0</v>
          </cell>
          <cell r="G20">
            <v>0</v>
          </cell>
        </row>
        <row r="21">
          <cell r="E21" t="str">
            <v xml:space="preserve">              TOTAL MANO DE OBRA:</v>
          </cell>
          <cell r="G21">
            <v>400</v>
          </cell>
          <cell r="H21">
            <v>400</v>
          </cell>
        </row>
        <row r="23">
          <cell r="B23" t="str">
            <v>HERRAMIENTA Y EQUIPO</v>
          </cell>
        </row>
        <row r="24">
          <cell r="B24" t="str">
            <v>DESCRIPCION</v>
          </cell>
          <cell r="D24" t="str">
            <v>TIPO</v>
          </cell>
          <cell r="E24" t="str">
            <v>TARIFA</v>
          </cell>
          <cell r="F24" t="str">
            <v>RENDIMIENTO</v>
          </cell>
          <cell r="G24" t="str">
            <v>VR PARCIAL</v>
          </cell>
        </row>
        <row r="25">
          <cell r="B25" t="str">
            <v>Herramienta menor</v>
          </cell>
          <cell r="E25">
            <v>400</v>
          </cell>
          <cell r="F25">
            <v>0.05</v>
          </cell>
          <cell r="G25">
            <v>20</v>
          </cell>
        </row>
        <row r="26">
          <cell r="D26">
            <v>0</v>
          </cell>
          <cell r="F26">
            <v>0</v>
          </cell>
          <cell r="G26">
            <v>0</v>
          </cell>
        </row>
        <row r="27">
          <cell r="D27">
            <v>0</v>
          </cell>
          <cell r="F27">
            <v>0</v>
          </cell>
          <cell r="G27">
            <v>0</v>
          </cell>
        </row>
        <row r="28">
          <cell r="D28" t="str">
            <v xml:space="preserve">                      TOTAL HERRAMIENTA Y EQUIPO:</v>
          </cell>
          <cell r="G28">
            <v>20</v>
          </cell>
        </row>
        <row r="30">
          <cell r="B30" t="str">
            <v>TRANSPORTE</v>
          </cell>
        </row>
        <row r="31">
          <cell r="B31" t="str">
            <v>MATERIAL</v>
          </cell>
          <cell r="D31" t="str">
            <v>CANTIDAD</v>
          </cell>
          <cell r="E31" t="str">
            <v>DISTANCIA</v>
          </cell>
          <cell r="F31" t="str">
            <v>M3/KM</v>
          </cell>
          <cell r="G31" t="str">
            <v>VR UNITARIO</v>
          </cell>
        </row>
        <row r="34">
          <cell r="E34" t="str">
            <v xml:space="preserve">                  TOTAL TRANSPORTE:</v>
          </cell>
          <cell r="G34">
            <v>0</v>
          </cell>
        </row>
        <row r="36">
          <cell r="E36" t="str">
            <v>TOTAL COSTO DIRECTO:</v>
          </cell>
          <cell r="G36">
            <v>650</v>
          </cell>
        </row>
        <row r="38">
          <cell r="B38" t="str">
            <v>COSTOS INDIRECTOS</v>
          </cell>
        </row>
        <row r="39">
          <cell r="B39" t="str">
            <v>DESCRIPCION</v>
          </cell>
          <cell r="D39" t="str">
            <v>PORCENTAJE</v>
          </cell>
          <cell r="F39" t="str">
            <v>VR PARCIAL</v>
          </cell>
        </row>
        <row r="40">
          <cell r="B40" t="str">
            <v>ADMINISTRACION</v>
          </cell>
          <cell r="E40">
            <v>0.12</v>
          </cell>
          <cell r="G40">
            <v>78</v>
          </cell>
        </row>
        <row r="41">
          <cell r="B41" t="str">
            <v>IMPREVISTOS</v>
          </cell>
          <cell r="E41">
            <v>0.08</v>
          </cell>
          <cell r="G41">
            <v>52</v>
          </cell>
        </row>
        <row r="42">
          <cell r="B42" t="str">
            <v>UTILIDAD</v>
          </cell>
          <cell r="E42">
            <v>0.05</v>
          </cell>
          <cell r="G42">
            <v>32.5</v>
          </cell>
        </row>
        <row r="43">
          <cell r="F43" t="str">
            <v>TOTAL COSTO INDIRECTO:</v>
          </cell>
          <cell r="G43">
            <v>163</v>
          </cell>
        </row>
        <row r="46">
          <cell r="B46" t="str">
            <v>PROPONENTE</v>
          </cell>
          <cell r="F46" t="str">
            <v>ANALISIS DE PRECIO UNITARIO:</v>
          </cell>
          <cell r="G46">
            <v>813</v>
          </cell>
        </row>
        <row r="49">
          <cell r="B49" t="str">
            <v>REPUBLICA DE COLOMBIA</v>
          </cell>
        </row>
        <row r="50">
          <cell r="B50" t="str">
            <v>GOBERNACION DEL PUTUMAYO</v>
          </cell>
        </row>
        <row r="51">
          <cell r="B51" t="str">
            <v>SECRETARIA DE INFRAESTRUCTURA DEPARTAMENTAL</v>
          </cell>
        </row>
        <row r="53">
          <cell r="B53" t="str">
            <v>OBJETO:</v>
          </cell>
          <cell r="C53" t="str">
            <v>CONSTRUCCION DE LA PLAZA DE MERCADO DE GANADO EN EL MUNICIPIO DE SIBUNDOY, DEPARTAMENTO DEL PUTUMAYO</v>
          </cell>
        </row>
        <row r="54">
          <cell r="F54" t="str">
            <v>FECHA:</v>
          </cell>
          <cell r="G54" t="str">
            <v>NOVIEMBRE 20 / 2003</v>
          </cell>
        </row>
        <row r="55">
          <cell r="A55" t="str">
            <v>1,2</v>
          </cell>
          <cell r="B55" t="str">
            <v>ITE M:</v>
          </cell>
          <cell r="C55" t="str">
            <v>EXPLANACION Y DESCAPOTE</v>
          </cell>
          <cell r="F55" t="str">
            <v>UNIDAD:</v>
          </cell>
          <cell r="G55" t="str">
            <v>M2</v>
          </cell>
          <cell r="H55">
            <v>1313</v>
          </cell>
        </row>
        <row r="56">
          <cell r="H56">
            <v>158.6</v>
          </cell>
        </row>
        <row r="57">
          <cell r="B57" t="str">
            <v>MATERIALES</v>
          </cell>
        </row>
        <row r="58">
          <cell r="B58" t="str">
            <v>DESCRIPCION</v>
          </cell>
          <cell r="D58" t="str">
            <v>UND</v>
          </cell>
          <cell r="E58" t="str">
            <v>CANTIDAD</v>
          </cell>
          <cell r="F58" t="str">
            <v>VR UNITARIO</v>
          </cell>
          <cell r="G58" t="str">
            <v>VR UNITARIO</v>
          </cell>
        </row>
        <row r="59">
          <cell r="F59">
            <v>0</v>
          </cell>
          <cell r="G59">
            <v>0</v>
          </cell>
        </row>
        <row r="60">
          <cell r="F60">
            <v>0</v>
          </cell>
          <cell r="G60">
            <v>0</v>
          </cell>
        </row>
        <row r="61">
          <cell r="F61">
            <v>0</v>
          </cell>
          <cell r="G61">
            <v>0</v>
          </cell>
        </row>
        <row r="62">
          <cell r="D62">
            <v>0</v>
          </cell>
          <cell r="E62" t="str">
            <v xml:space="preserve">                 TOTAL MATERIALES:</v>
          </cell>
          <cell r="G62">
            <v>0</v>
          </cell>
        </row>
        <row r="64">
          <cell r="B64" t="str">
            <v>MANO DE OBRA</v>
          </cell>
        </row>
        <row r="65">
          <cell r="B65" t="str">
            <v>DESCRIPCION</v>
          </cell>
          <cell r="C65" t="str">
            <v>JORNAL</v>
          </cell>
          <cell r="D65" t="str">
            <v>PRESTACIONES</v>
          </cell>
          <cell r="E65" t="str">
            <v>CANTIDAD</v>
          </cell>
          <cell r="F65" t="str">
            <v>RENDIMIENTO</v>
          </cell>
          <cell r="G65" t="str">
            <v>VR PARCIAL</v>
          </cell>
        </row>
        <row r="66">
          <cell r="B66" t="str">
            <v>Ayudante</v>
          </cell>
          <cell r="C66">
            <v>15000</v>
          </cell>
          <cell r="D66">
            <v>0.7</v>
          </cell>
          <cell r="E66">
            <v>1</v>
          </cell>
          <cell r="F66">
            <v>55.05</v>
          </cell>
          <cell r="G66">
            <v>463.21525885558583</v>
          </cell>
        </row>
        <row r="67">
          <cell r="B67" t="str">
            <v xml:space="preserve">Oficial </v>
          </cell>
          <cell r="C67">
            <v>25480.000000000004</v>
          </cell>
          <cell r="D67">
            <v>0.7</v>
          </cell>
          <cell r="E67">
            <v>1</v>
          </cell>
          <cell r="F67">
            <v>55.05</v>
          </cell>
          <cell r="G67">
            <v>786.84831970935522</v>
          </cell>
        </row>
        <row r="68">
          <cell r="C68">
            <v>0</v>
          </cell>
          <cell r="E68">
            <v>0</v>
          </cell>
          <cell r="G68">
            <v>0</v>
          </cell>
        </row>
        <row r="69">
          <cell r="E69" t="str">
            <v xml:space="preserve">              TOTAL MANO DE OBRA:</v>
          </cell>
          <cell r="G69">
            <v>1250</v>
          </cell>
          <cell r="H69">
            <v>1250</v>
          </cell>
        </row>
        <row r="71">
          <cell r="B71" t="str">
            <v>HERRAMIENTA Y EQUIPO</v>
          </cell>
        </row>
        <row r="72">
          <cell r="B72" t="str">
            <v>DESCRIPCION</v>
          </cell>
          <cell r="D72" t="str">
            <v>TIPO</v>
          </cell>
          <cell r="E72" t="str">
            <v>TARIFA</v>
          </cell>
          <cell r="F72" t="str">
            <v>RENDIMIENTO</v>
          </cell>
          <cell r="G72" t="str">
            <v>VR PARCIAL</v>
          </cell>
        </row>
        <row r="73">
          <cell r="B73" t="str">
            <v>Herramienta menor</v>
          </cell>
          <cell r="E73">
            <v>1250</v>
          </cell>
          <cell r="F73">
            <v>0.05</v>
          </cell>
          <cell r="G73">
            <v>62.5</v>
          </cell>
        </row>
        <row r="74">
          <cell r="D74">
            <v>0</v>
          </cell>
          <cell r="F74">
            <v>0</v>
          </cell>
          <cell r="G74">
            <v>0</v>
          </cell>
        </row>
        <row r="75">
          <cell r="D75">
            <v>0</v>
          </cell>
          <cell r="F75">
            <v>0</v>
          </cell>
          <cell r="G75">
            <v>0</v>
          </cell>
        </row>
        <row r="76">
          <cell r="D76" t="str">
            <v xml:space="preserve">                      TOTAL HERRAMIENTA Y EQUIPO:</v>
          </cell>
          <cell r="G76">
            <v>63</v>
          </cell>
        </row>
        <row r="78">
          <cell r="B78" t="str">
            <v>TRANSPORTE</v>
          </cell>
        </row>
        <row r="79">
          <cell r="B79" t="str">
            <v>MATERIAL</v>
          </cell>
          <cell r="D79" t="str">
            <v>CANTIDAD</v>
          </cell>
          <cell r="E79" t="str">
            <v>DISTANCIA</v>
          </cell>
          <cell r="F79" t="str">
            <v>M3/KM</v>
          </cell>
          <cell r="G79" t="str">
            <v>VR UNITARIO</v>
          </cell>
        </row>
        <row r="82">
          <cell r="E82" t="str">
            <v xml:space="preserve">                  TOTAL TRANSPORTE:</v>
          </cell>
          <cell r="G82">
            <v>0</v>
          </cell>
        </row>
        <row r="84">
          <cell r="E84" t="str">
            <v>TOTAL COSTO DIRECTO:</v>
          </cell>
          <cell r="G84">
            <v>1313</v>
          </cell>
        </row>
        <row r="86">
          <cell r="B86" t="str">
            <v>COSTOS INDIRECTOS</v>
          </cell>
        </row>
        <row r="87">
          <cell r="B87" t="str">
            <v>DESCRIPCION</v>
          </cell>
          <cell r="D87" t="str">
            <v>PORCENTAJE</v>
          </cell>
          <cell r="F87" t="str">
            <v>VR PARCIAL</v>
          </cell>
        </row>
        <row r="88">
          <cell r="B88" t="str">
            <v>ADMINISTRACION</v>
          </cell>
          <cell r="E88">
            <v>0.12</v>
          </cell>
          <cell r="G88">
            <v>157.56</v>
          </cell>
        </row>
        <row r="89">
          <cell r="B89" t="str">
            <v>IMPREVISTOS</v>
          </cell>
          <cell r="E89">
            <v>0.08</v>
          </cell>
          <cell r="G89">
            <v>105.04</v>
          </cell>
        </row>
        <row r="90">
          <cell r="B90" t="str">
            <v>UTILIDAD</v>
          </cell>
          <cell r="E90">
            <v>0.05</v>
          </cell>
          <cell r="G90">
            <v>65.650000000000006</v>
          </cell>
        </row>
        <row r="91">
          <cell r="F91" t="str">
            <v>TOTAL COSTO INDIRECTO:</v>
          </cell>
          <cell r="G91">
            <v>328</v>
          </cell>
        </row>
        <row r="94">
          <cell r="B94" t="str">
            <v>PROPONENTE</v>
          </cell>
          <cell r="F94" t="str">
            <v>ANALISIS DE PRECIO UNITARIO:</v>
          </cell>
          <cell r="G94">
            <v>1641</v>
          </cell>
        </row>
        <row r="97">
          <cell r="B97" t="str">
            <v>REPUBLICA DE COLOMBIA</v>
          </cell>
        </row>
        <row r="98">
          <cell r="B98" t="str">
            <v>GOBERNACION DEL PUTUMAYO</v>
          </cell>
        </row>
        <row r="99">
          <cell r="B99" t="str">
            <v>SECRETARIA DE INFRAESTRUCTURA DEPARTAMENTAL</v>
          </cell>
        </row>
        <row r="101">
          <cell r="B101" t="str">
            <v>OBJETO:</v>
          </cell>
          <cell r="C101" t="str">
            <v>CONSTRUCCION DE LA PLAZA DE MERCADO DE GANADO EN EL MUNICIPIO DE SIBUNDOY, DEPARTAMENTO DEL PUTUMAYO</v>
          </cell>
        </row>
        <row r="102">
          <cell r="F102" t="str">
            <v>FECHA:</v>
          </cell>
          <cell r="G102" t="str">
            <v>NOVIEMBRE 20 / 2003</v>
          </cell>
        </row>
        <row r="103">
          <cell r="A103" t="str">
            <v>1,3</v>
          </cell>
          <cell r="B103" t="str">
            <v>ITE M:</v>
          </cell>
          <cell r="C103" t="str">
            <v>DESALOJO DE SOBRANTES</v>
          </cell>
          <cell r="F103" t="str">
            <v>UNIDAD:</v>
          </cell>
          <cell r="G103" t="str">
            <v>M3</v>
          </cell>
          <cell r="H103">
            <v>1554</v>
          </cell>
        </row>
        <row r="104">
          <cell r="H104">
            <v>12.69</v>
          </cell>
        </row>
        <row r="105">
          <cell r="B105" t="str">
            <v>MATERIALES</v>
          </cell>
        </row>
        <row r="106">
          <cell r="B106" t="str">
            <v>DESCRIPCION</v>
          </cell>
          <cell r="D106" t="str">
            <v>UND</v>
          </cell>
          <cell r="E106" t="str">
            <v>CANTIDAD</v>
          </cell>
          <cell r="F106" t="str">
            <v>VR UNITARIO</v>
          </cell>
          <cell r="G106" t="str">
            <v>VR UNITARIO</v>
          </cell>
        </row>
        <row r="107">
          <cell r="F107">
            <v>0</v>
          </cell>
          <cell r="G107">
            <v>0</v>
          </cell>
        </row>
        <row r="108">
          <cell r="F108">
            <v>0</v>
          </cell>
          <cell r="G108">
            <v>0</v>
          </cell>
        </row>
        <row r="109">
          <cell r="F109">
            <v>0</v>
          </cell>
          <cell r="G109">
            <v>0</v>
          </cell>
        </row>
        <row r="110">
          <cell r="D110">
            <v>0</v>
          </cell>
          <cell r="E110" t="str">
            <v xml:space="preserve">                 TOTAL MATERIALES:</v>
          </cell>
          <cell r="G110">
            <v>0</v>
          </cell>
        </row>
        <row r="112">
          <cell r="B112" t="str">
            <v>MANO DE OBRA</v>
          </cell>
        </row>
        <row r="113">
          <cell r="B113" t="str">
            <v>DESCRIPCION</v>
          </cell>
          <cell r="C113" t="str">
            <v>JORNAL</v>
          </cell>
          <cell r="D113" t="str">
            <v>PRESTACIONES</v>
          </cell>
          <cell r="E113" t="str">
            <v>CANTIDAD</v>
          </cell>
          <cell r="F113" t="str">
            <v>RENDIMIENTO</v>
          </cell>
          <cell r="G113" t="str">
            <v>VR PARCIAL</v>
          </cell>
        </row>
        <row r="114">
          <cell r="B114" t="str">
            <v>Ayudante</v>
          </cell>
          <cell r="C114">
            <v>15000</v>
          </cell>
          <cell r="D114">
            <v>0.7</v>
          </cell>
          <cell r="E114">
            <v>1</v>
          </cell>
          <cell r="F114">
            <v>17.23</v>
          </cell>
          <cell r="G114">
            <v>1479.9767846778873</v>
          </cell>
        </row>
        <row r="115">
          <cell r="C115">
            <v>0</v>
          </cell>
          <cell r="G115">
            <v>0</v>
          </cell>
        </row>
        <row r="116">
          <cell r="C116">
            <v>0</v>
          </cell>
          <cell r="E116">
            <v>0</v>
          </cell>
          <cell r="G116">
            <v>0</v>
          </cell>
        </row>
        <row r="117">
          <cell r="E117" t="str">
            <v xml:space="preserve">              TOTAL MANO DE OBRA:</v>
          </cell>
          <cell r="G117">
            <v>1480</v>
          </cell>
          <cell r="H117">
            <v>1480</v>
          </cell>
        </row>
        <row r="119">
          <cell r="B119" t="str">
            <v>HERRAMIENTA Y EQUIPO</v>
          </cell>
        </row>
        <row r="120">
          <cell r="B120" t="str">
            <v>DESCRIPCION</v>
          </cell>
          <cell r="D120" t="str">
            <v>TIPO</v>
          </cell>
          <cell r="E120" t="str">
            <v>TARIFA</v>
          </cell>
          <cell r="F120" t="str">
            <v>RENDIMIENTO</v>
          </cell>
          <cell r="G120" t="str">
            <v>VR PARCIAL</v>
          </cell>
        </row>
        <row r="121">
          <cell r="B121" t="str">
            <v>Herramienta menor</v>
          </cell>
          <cell r="E121">
            <v>1480</v>
          </cell>
          <cell r="F121">
            <v>0.05</v>
          </cell>
          <cell r="G121">
            <v>74</v>
          </cell>
        </row>
        <row r="122">
          <cell r="D122">
            <v>0</v>
          </cell>
          <cell r="F122">
            <v>0</v>
          </cell>
          <cell r="G122">
            <v>0</v>
          </cell>
        </row>
        <row r="123">
          <cell r="D123">
            <v>0</v>
          </cell>
          <cell r="F123">
            <v>0</v>
          </cell>
          <cell r="G123">
            <v>0</v>
          </cell>
        </row>
        <row r="124">
          <cell r="D124" t="str">
            <v xml:space="preserve">                      TOTAL HERRAMIENTA Y EQUIPO:</v>
          </cell>
          <cell r="G124">
            <v>74</v>
          </cell>
        </row>
        <row r="126">
          <cell r="B126" t="str">
            <v>TRANSPORTE</v>
          </cell>
        </row>
        <row r="127">
          <cell r="B127" t="str">
            <v>MATERIAL</v>
          </cell>
          <cell r="D127" t="str">
            <v>CANTIDAD</v>
          </cell>
          <cell r="E127" t="str">
            <v>DISTANCIA</v>
          </cell>
          <cell r="F127" t="str">
            <v>M3/KM</v>
          </cell>
          <cell r="G127" t="str">
            <v>VR UNITARIO</v>
          </cell>
        </row>
        <row r="130">
          <cell r="E130" t="str">
            <v xml:space="preserve">                  TOTAL TRANSPORTE:</v>
          </cell>
          <cell r="G130">
            <v>0</v>
          </cell>
        </row>
        <row r="132">
          <cell r="E132" t="str">
            <v>TOTAL COSTO DIRECTO:</v>
          </cell>
          <cell r="G132">
            <v>1554</v>
          </cell>
        </row>
        <row r="134">
          <cell r="B134" t="str">
            <v>COSTOS INDIRECTOS</v>
          </cell>
        </row>
        <row r="135">
          <cell r="B135" t="str">
            <v>DESCRIPCION</v>
          </cell>
          <cell r="D135" t="str">
            <v>PORCENTAJE</v>
          </cell>
          <cell r="F135" t="str">
            <v>VR PARCIAL</v>
          </cell>
        </row>
        <row r="136">
          <cell r="B136" t="str">
            <v>ADMINISTRACION</v>
          </cell>
          <cell r="E136">
            <v>0.12</v>
          </cell>
          <cell r="G136">
            <v>186.48</v>
          </cell>
        </row>
        <row r="137">
          <cell r="B137" t="str">
            <v>IMPREVISTOS</v>
          </cell>
          <cell r="E137">
            <v>0.08</v>
          </cell>
          <cell r="G137">
            <v>124.32000000000001</v>
          </cell>
        </row>
        <row r="138">
          <cell r="B138" t="str">
            <v>UTILIDAD</v>
          </cell>
          <cell r="E138">
            <v>0.05</v>
          </cell>
          <cell r="G138">
            <v>77.7</v>
          </cell>
        </row>
        <row r="139">
          <cell r="F139" t="str">
            <v>TOTAL COSTO INDIRECTO:</v>
          </cell>
          <cell r="G139">
            <v>389</v>
          </cell>
        </row>
        <row r="142">
          <cell r="B142" t="str">
            <v>PROPONENTE</v>
          </cell>
          <cell r="F142" t="str">
            <v>ANALISIS DE PRECIO UNITARIO:</v>
          </cell>
          <cell r="G142">
            <v>1943</v>
          </cell>
        </row>
        <row r="145">
          <cell r="B145" t="str">
            <v>REPUBLICA DE COLOMBIA</v>
          </cell>
        </row>
        <row r="146">
          <cell r="B146" t="str">
            <v>GOBERNACION DEL PUTUMAYO</v>
          </cell>
        </row>
        <row r="147">
          <cell r="B147" t="str">
            <v>SECRETARIA DE INFRAESTRUCTURA DEPARTAMENTAL</v>
          </cell>
        </row>
        <row r="149">
          <cell r="B149" t="str">
            <v>OBJETO:</v>
          </cell>
          <cell r="C149" t="str">
            <v>CONSTRUCCION DE LA PLAZA DE MERCADO DE GANADO EN EL MUNICIPIO DE SIBUNDOY, DEPARTAMENTO DEL PUTUMAYO</v>
          </cell>
        </row>
        <row r="150">
          <cell r="F150" t="str">
            <v>FECHA:</v>
          </cell>
          <cell r="G150" t="str">
            <v>NOVIEMBRE 20 / 2003</v>
          </cell>
        </row>
        <row r="151">
          <cell r="A151" t="str">
            <v>1,4</v>
          </cell>
          <cell r="B151" t="str">
            <v>ITE M:</v>
          </cell>
          <cell r="C151" t="str">
            <v>EXCAVACION EN TIERRA</v>
          </cell>
          <cell r="F151" t="str">
            <v>UNIDAD:</v>
          </cell>
          <cell r="G151" t="str">
            <v>M3</v>
          </cell>
          <cell r="H151">
            <v>5774</v>
          </cell>
        </row>
        <row r="152">
          <cell r="H152">
            <v>9.01</v>
          </cell>
        </row>
        <row r="153">
          <cell r="B153" t="str">
            <v>MATERIALES</v>
          </cell>
        </row>
        <row r="154">
          <cell r="B154" t="str">
            <v>DESCRIPCION</v>
          </cell>
          <cell r="D154" t="str">
            <v>UND</v>
          </cell>
          <cell r="E154" t="str">
            <v>CANTIDAD</v>
          </cell>
          <cell r="F154" t="str">
            <v>VR UNITARIO</v>
          </cell>
          <cell r="G154" t="str">
            <v>VR UNITARIO</v>
          </cell>
        </row>
        <row r="155">
          <cell r="F155">
            <v>0</v>
          </cell>
          <cell r="G155">
            <v>0</v>
          </cell>
        </row>
        <row r="156">
          <cell r="F156">
            <v>0</v>
          </cell>
          <cell r="G156">
            <v>0</v>
          </cell>
        </row>
        <row r="157">
          <cell r="F157">
            <v>0</v>
          </cell>
          <cell r="G157">
            <v>0</v>
          </cell>
        </row>
        <row r="158">
          <cell r="D158">
            <v>0</v>
          </cell>
          <cell r="E158" t="str">
            <v xml:space="preserve">                 TOTAL MATERIALES:</v>
          </cell>
          <cell r="G158">
            <v>0</v>
          </cell>
        </row>
        <row r="160">
          <cell r="B160" t="str">
            <v>MANO DE OBRA</v>
          </cell>
        </row>
        <row r="161">
          <cell r="B161" t="str">
            <v>DESCRIPCION</v>
          </cell>
          <cell r="C161" t="str">
            <v>JORNAL</v>
          </cell>
          <cell r="D161" t="str">
            <v>PRESTACIONES</v>
          </cell>
          <cell r="E161" t="str">
            <v>CANTIDAD</v>
          </cell>
          <cell r="F161" t="str">
            <v>RENDIMIENTO</v>
          </cell>
          <cell r="G161" t="str">
            <v>VR PARCIAL</v>
          </cell>
        </row>
        <row r="162">
          <cell r="B162" t="str">
            <v>Ayudante</v>
          </cell>
          <cell r="C162">
            <v>15000</v>
          </cell>
          <cell r="D162">
            <v>0.7</v>
          </cell>
          <cell r="E162">
            <v>2</v>
          </cell>
          <cell r="F162">
            <v>17.149999999999999</v>
          </cell>
          <cell r="G162">
            <v>2973.7609329446068</v>
          </cell>
        </row>
        <row r="163">
          <cell r="B163" t="str">
            <v xml:space="preserve">Oficial </v>
          </cell>
          <cell r="C163">
            <v>25480.000000000004</v>
          </cell>
          <cell r="D163">
            <v>0.7</v>
          </cell>
          <cell r="E163">
            <v>1</v>
          </cell>
          <cell r="F163">
            <v>17.149999999999999</v>
          </cell>
          <cell r="G163">
            <v>2525.7142857142858</v>
          </cell>
        </row>
        <row r="164">
          <cell r="C164">
            <v>0</v>
          </cell>
          <cell r="E164">
            <v>0</v>
          </cell>
          <cell r="G164">
            <v>0</v>
          </cell>
        </row>
        <row r="165">
          <cell r="E165" t="str">
            <v xml:space="preserve">              TOTAL MANO DE OBRA:</v>
          </cell>
          <cell r="G165">
            <v>5499</v>
          </cell>
          <cell r="H165">
            <v>5500</v>
          </cell>
        </row>
        <row r="167">
          <cell r="B167" t="str">
            <v>HERRAMIENTA Y EQUIPO</v>
          </cell>
        </row>
        <row r="168">
          <cell r="B168" t="str">
            <v>DESCRIPCION</v>
          </cell>
          <cell r="D168" t="str">
            <v>TIPO</v>
          </cell>
          <cell r="E168" t="str">
            <v>TARIFA</v>
          </cell>
          <cell r="F168" t="str">
            <v>RENDIMIENTO</v>
          </cell>
          <cell r="G168" t="str">
            <v>VR PARCIAL</v>
          </cell>
        </row>
        <row r="169">
          <cell r="B169" t="str">
            <v>Herramienta menor</v>
          </cell>
          <cell r="E169">
            <v>5499</v>
          </cell>
          <cell r="F169">
            <v>0.05</v>
          </cell>
          <cell r="G169">
            <v>274.95</v>
          </cell>
        </row>
        <row r="170">
          <cell r="D170">
            <v>0</v>
          </cell>
          <cell r="F170">
            <v>0</v>
          </cell>
          <cell r="G170">
            <v>0</v>
          </cell>
        </row>
        <row r="171">
          <cell r="D171">
            <v>0</v>
          </cell>
          <cell r="F171">
            <v>0</v>
          </cell>
          <cell r="G171">
            <v>0</v>
          </cell>
        </row>
        <row r="172">
          <cell r="D172" t="str">
            <v xml:space="preserve">                      TOTAL HERRAMIENTA Y EQUIPO:</v>
          </cell>
          <cell r="G172">
            <v>275</v>
          </cell>
        </row>
        <row r="174">
          <cell r="B174" t="str">
            <v>TRANSPORTE</v>
          </cell>
        </row>
        <row r="175">
          <cell r="B175" t="str">
            <v>MATERIAL</v>
          </cell>
          <cell r="D175" t="str">
            <v>CANTIDAD</v>
          </cell>
          <cell r="E175" t="str">
            <v>DISTANCIA</v>
          </cell>
          <cell r="F175" t="str">
            <v>M3/KM</v>
          </cell>
          <cell r="G175" t="str">
            <v>VR UNITARIO</v>
          </cell>
        </row>
        <row r="178">
          <cell r="E178" t="str">
            <v xml:space="preserve">                  TOTAL TRANSPORTE:</v>
          </cell>
          <cell r="G178">
            <v>0</v>
          </cell>
        </row>
        <row r="180">
          <cell r="E180" t="str">
            <v>TOTAL COSTO DIRECTO:</v>
          </cell>
          <cell r="G180">
            <v>5774</v>
          </cell>
        </row>
        <row r="182">
          <cell r="B182" t="str">
            <v>COSTOS INDIRECTOS</v>
          </cell>
        </row>
        <row r="183">
          <cell r="B183" t="str">
            <v>DESCRIPCION</v>
          </cell>
          <cell r="D183" t="str">
            <v>PORCENTAJE</v>
          </cell>
          <cell r="F183" t="str">
            <v>VR PARCIAL</v>
          </cell>
        </row>
        <row r="184">
          <cell r="B184" t="str">
            <v>ADMINISTRACION</v>
          </cell>
          <cell r="E184">
            <v>0.12</v>
          </cell>
          <cell r="G184">
            <v>692.88</v>
          </cell>
        </row>
        <row r="185">
          <cell r="B185" t="str">
            <v>IMPREVISTOS</v>
          </cell>
          <cell r="E185">
            <v>0.08</v>
          </cell>
          <cell r="G185">
            <v>461.92</v>
          </cell>
        </row>
        <row r="186">
          <cell r="B186" t="str">
            <v>UTILIDAD</v>
          </cell>
          <cell r="E186">
            <v>0.05</v>
          </cell>
          <cell r="G186">
            <v>288.7</v>
          </cell>
        </row>
        <row r="187">
          <cell r="F187" t="str">
            <v>TOTAL COSTO INDIRECTO:</v>
          </cell>
          <cell r="G187">
            <v>1444</v>
          </cell>
        </row>
        <row r="190">
          <cell r="B190" t="str">
            <v>PROPONENTE</v>
          </cell>
          <cell r="F190" t="str">
            <v>ANALISIS DE PRECIO UNITARIO:</v>
          </cell>
          <cell r="G190">
            <v>7218</v>
          </cell>
        </row>
        <row r="193">
          <cell r="B193" t="str">
            <v>REPUBLICA DE COLOMBIA</v>
          </cell>
        </row>
        <row r="194">
          <cell r="B194" t="str">
            <v>GOBERNACION DEL PUTUMAYO</v>
          </cell>
        </row>
        <row r="195">
          <cell r="B195" t="str">
            <v>SECRETARIA DE INFRAESTRUCTURA DEPARTAMENTAL</v>
          </cell>
        </row>
        <row r="197">
          <cell r="B197" t="str">
            <v>OBJETO:</v>
          </cell>
          <cell r="C197" t="str">
            <v>CONSTRUCCION DE LA PLAZA DE MERCADO DE GANADO EN EL MUNICIPIO DE SIBUNDOY, DEPARTAMENTO DEL PUTUMAYO</v>
          </cell>
        </row>
        <row r="198">
          <cell r="F198" t="str">
            <v>FECHA:</v>
          </cell>
          <cell r="G198" t="str">
            <v>NOVIEMBRE 20 / 2003</v>
          </cell>
        </row>
        <row r="199">
          <cell r="A199" t="str">
            <v>1,5</v>
          </cell>
          <cell r="B199" t="str">
            <v>ITE M:</v>
          </cell>
          <cell r="C199" t="str">
            <v>RELLENO CON MATERIAL SOBRANTE</v>
          </cell>
          <cell r="F199" t="str">
            <v>UNIDAD:</v>
          </cell>
          <cell r="G199" t="str">
            <v>M3</v>
          </cell>
          <cell r="H199">
            <v>8619</v>
          </cell>
        </row>
        <row r="200">
          <cell r="H200">
            <v>8.56</v>
          </cell>
        </row>
        <row r="201">
          <cell r="B201" t="str">
            <v>MATERIALES</v>
          </cell>
        </row>
        <row r="202">
          <cell r="B202" t="str">
            <v>DESCRIPCION</v>
          </cell>
          <cell r="D202" t="str">
            <v>UND</v>
          </cell>
          <cell r="E202" t="str">
            <v>CANTIDAD</v>
          </cell>
          <cell r="F202" t="str">
            <v>VR UNITARIO</v>
          </cell>
          <cell r="G202" t="str">
            <v>VR UNITARIO</v>
          </cell>
        </row>
        <row r="203">
          <cell r="D203">
            <v>0</v>
          </cell>
          <cell r="F203">
            <v>0</v>
          </cell>
          <cell r="G203">
            <v>0</v>
          </cell>
        </row>
        <row r="204">
          <cell r="D204">
            <v>0</v>
          </cell>
          <cell r="F204">
            <v>0</v>
          </cell>
          <cell r="G204">
            <v>0</v>
          </cell>
        </row>
        <row r="205">
          <cell r="D205">
            <v>0</v>
          </cell>
          <cell r="F205">
            <v>0</v>
          </cell>
          <cell r="G205">
            <v>0</v>
          </cell>
        </row>
        <row r="206">
          <cell r="D206">
            <v>0</v>
          </cell>
          <cell r="E206" t="str">
            <v xml:space="preserve">                 TOTAL MATERIALES:</v>
          </cell>
          <cell r="G206">
            <v>0</v>
          </cell>
        </row>
        <row r="208">
          <cell r="B208" t="str">
            <v>MANO DE OBRA</v>
          </cell>
        </row>
        <row r="209">
          <cell r="B209" t="str">
            <v>DESCRIPCION</v>
          </cell>
          <cell r="C209" t="str">
            <v>JORNAL</v>
          </cell>
          <cell r="D209" t="str">
            <v>PRESTACIONES</v>
          </cell>
          <cell r="E209" t="str">
            <v>CANTIDAD</v>
          </cell>
          <cell r="F209" t="str">
            <v>RENDIMIENTO</v>
          </cell>
          <cell r="G209" t="str">
            <v>VR PARCIAL</v>
          </cell>
        </row>
        <row r="210">
          <cell r="B210" t="str">
            <v>Ayudante</v>
          </cell>
          <cell r="C210">
            <v>15000</v>
          </cell>
          <cell r="D210">
            <v>0.7</v>
          </cell>
          <cell r="E210">
            <v>1</v>
          </cell>
          <cell r="F210">
            <v>8.82</v>
          </cell>
          <cell r="G210">
            <v>2891.1564625850338</v>
          </cell>
        </row>
        <row r="211">
          <cell r="B211" t="str">
            <v xml:space="preserve">Oficial </v>
          </cell>
          <cell r="C211">
            <v>25480.000000000004</v>
          </cell>
          <cell r="D211">
            <v>0.7</v>
          </cell>
          <cell r="E211">
            <v>1</v>
          </cell>
          <cell r="F211">
            <v>8.82</v>
          </cell>
          <cell r="G211">
            <v>4911.1111111111113</v>
          </cell>
        </row>
        <row r="212">
          <cell r="C212">
            <v>0</v>
          </cell>
          <cell r="E212">
            <v>0</v>
          </cell>
          <cell r="G212">
            <v>0</v>
          </cell>
        </row>
        <row r="213">
          <cell r="E213" t="str">
            <v xml:space="preserve">              TOTAL MANO DE OBRA:</v>
          </cell>
          <cell r="G213">
            <v>7802</v>
          </cell>
          <cell r="H213">
            <v>7800</v>
          </cell>
        </row>
        <row r="215">
          <cell r="B215" t="str">
            <v>HERRAMIENTA Y EQUIPO</v>
          </cell>
        </row>
        <row r="216">
          <cell r="B216" t="str">
            <v>DESCRIPCION</v>
          </cell>
          <cell r="D216" t="str">
            <v>TIPO</v>
          </cell>
          <cell r="E216" t="str">
            <v>TARIFA</v>
          </cell>
          <cell r="F216" t="str">
            <v>RENDIMIENTO</v>
          </cell>
          <cell r="G216" t="str">
            <v>VR PARCIAL</v>
          </cell>
        </row>
        <row r="217">
          <cell r="B217" t="str">
            <v>Herramienta menor</v>
          </cell>
          <cell r="E217">
            <v>7802</v>
          </cell>
          <cell r="F217">
            <v>0.05</v>
          </cell>
          <cell r="G217">
            <v>390.1</v>
          </cell>
        </row>
        <row r="218">
          <cell r="B218" t="str">
            <v>Vibrocompactador</v>
          </cell>
          <cell r="D218" t="str">
            <v>HR</v>
          </cell>
          <cell r="E218">
            <v>5555</v>
          </cell>
          <cell r="F218">
            <v>13</v>
          </cell>
          <cell r="G218">
            <v>427.30769230769232</v>
          </cell>
        </row>
        <row r="219">
          <cell r="D219">
            <v>0</v>
          </cell>
          <cell r="E219">
            <v>0</v>
          </cell>
          <cell r="F219">
            <v>0</v>
          </cell>
          <cell r="G219">
            <v>0</v>
          </cell>
        </row>
        <row r="220">
          <cell r="D220" t="str">
            <v xml:space="preserve">                      TOTAL HERRAMIENTA Y EQUIPO:</v>
          </cell>
          <cell r="G220">
            <v>817</v>
          </cell>
        </row>
        <row r="222">
          <cell r="B222" t="str">
            <v>TRANSPORTE</v>
          </cell>
        </row>
        <row r="223">
          <cell r="B223" t="str">
            <v>MATERIAL</v>
          </cell>
          <cell r="D223" t="str">
            <v>CANTIDAD</v>
          </cell>
          <cell r="E223" t="str">
            <v>DISTANCIA</v>
          </cell>
          <cell r="F223" t="str">
            <v>M3/KM</v>
          </cell>
          <cell r="G223" t="str">
            <v>VR UNITARIO</v>
          </cell>
        </row>
        <row r="226">
          <cell r="E226" t="str">
            <v xml:space="preserve">                  TOTAL TRANSPORTE:</v>
          </cell>
          <cell r="G226">
            <v>0</v>
          </cell>
        </row>
        <row r="228">
          <cell r="E228" t="str">
            <v>TOTAL COSTO DIRECTO:</v>
          </cell>
          <cell r="G228">
            <v>8619</v>
          </cell>
        </row>
        <row r="230">
          <cell r="B230" t="str">
            <v>COSTOS INDIRECTOS</v>
          </cell>
        </row>
        <row r="231">
          <cell r="B231" t="str">
            <v>DESCRIPCION</v>
          </cell>
          <cell r="D231" t="str">
            <v>PORCENTAJE</v>
          </cell>
          <cell r="F231" t="str">
            <v>VR PARCIAL</v>
          </cell>
        </row>
        <row r="232">
          <cell r="B232" t="str">
            <v>ADMINISTRACION</v>
          </cell>
          <cell r="E232">
            <v>0.12</v>
          </cell>
          <cell r="G232">
            <v>1034.28</v>
          </cell>
        </row>
        <row r="233">
          <cell r="B233" t="str">
            <v>IMPREVISTOS</v>
          </cell>
          <cell r="E233">
            <v>0.08</v>
          </cell>
          <cell r="G233">
            <v>689.52</v>
          </cell>
        </row>
        <row r="234">
          <cell r="B234" t="str">
            <v>UTILIDAD</v>
          </cell>
          <cell r="E234">
            <v>0.05</v>
          </cell>
          <cell r="G234">
            <v>430.95000000000005</v>
          </cell>
        </row>
        <row r="235">
          <cell r="F235" t="str">
            <v>TOTAL COSTO INDIRECTO:</v>
          </cell>
          <cell r="G235">
            <v>2155</v>
          </cell>
        </row>
        <row r="238">
          <cell r="B238" t="str">
            <v>PROPONENTE</v>
          </cell>
          <cell r="F238" t="str">
            <v>ANALISIS DE PRECIO UNITARIO:</v>
          </cell>
          <cell r="G238">
            <v>10774</v>
          </cell>
        </row>
        <row r="241">
          <cell r="B241" t="str">
            <v>REPUBLICA DE COLOMBIA</v>
          </cell>
        </row>
        <row r="242">
          <cell r="B242" t="str">
            <v>GOBERNACION DEL PUTUMAYO</v>
          </cell>
        </row>
        <row r="243">
          <cell r="B243" t="str">
            <v>SECRETARIA DE INFRAESTRUCTURA DEPARTAMENTAL</v>
          </cell>
        </row>
        <row r="245">
          <cell r="B245" t="str">
            <v>OBJETO:</v>
          </cell>
          <cell r="C245" t="str">
            <v>CONSTRUCCION DE LA PLAZA DE MERCADO DE GANADO EN EL MUNICIPIO DE SIBUNDOY, DEPARTAMENTO DEL PUTUMAYO</v>
          </cell>
        </row>
        <row r="246">
          <cell r="F246" t="str">
            <v>FECHA:</v>
          </cell>
          <cell r="G246" t="str">
            <v>NOVIEMBRE 20 / 2003</v>
          </cell>
        </row>
        <row r="247">
          <cell r="A247" t="str">
            <v>2,1</v>
          </cell>
          <cell r="B247" t="str">
            <v>ITE M:</v>
          </cell>
          <cell r="C247" t="str">
            <v>VIGA AEREA  0,2*0,2 m</v>
          </cell>
          <cell r="F247" t="str">
            <v>UNIDAD:</v>
          </cell>
          <cell r="G247" t="str">
            <v>ML</v>
          </cell>
          <cell r="H247">
            <v>38026</v>
          </cell>
        </row>
        <row r="248">
          <cell r="H248">
            <v>41.72</v>
          </cell>
        </row>
        <row r="249">
          <cell r="B249" t="str">
            <v>MATERIALES</v>
          </cell>
        </row>
        <row r="250">
          <cell r="B250" t="str">
            <v>DESCRIPCION</v>
          </cell>
          <cell r="D250" t="str">
            <v>UND</v>
          </cell>
          <cell r="E250" t="str">
            <v>CANTIDAD</v>
          </cell>
          <cell r="F250" t="str">
            <v>VR UNITARIO</v>
          </cell>
          <cell r="G250" t="str">
            <v>VR UNITARIO</v>
          </cell>
        </row>
        <row r="251">
          <cell r="B251" t="str">
            <v>Agua</v>
          </cell>
          <cell r="D251" t="str">
            <v>Lt</v>
          </cell>
          <cell r="E251">
            <v>8</v>
          </cell>
          <cell r="F251">
            <v>10.4</v>
          </cell>
          <cell r="G251">
            <v>83.2</v>
          </cell>
        </row>
        <row r="252">
          <cell r="B252" t="str">
            <v>Cemento gris</v>
          </cell>
          <cell r="D252" t="str">
            <v>Kg</v>
          </cell>
          <cell r="E252">
            <v>15.4</v>
          </cell>
          <cell r="F252">
            <v>440</v>
          </cell>
          <cell r="G252">
            <v>6776</v>
          </cell>
        </row>
        <row r="253">
          <cell r="B253" t="str">
            <v>Arena de río</v>
          </cell>
          <cell r="D253" t="str">
            <v>M3</v>
          </cell>
          <cell r="E253">
            <v>0.02</v>
          </cell>
          <cell r="F253">
            <v>6240</v>
          </cell>
          <cell r="G253">
            <v>124.8</v>
          </cell>
        </row>
        <row r="254">
          <cell r="B254" t="str">
            <v>Triturado</v>
          </cell>
          <cell r="D254" t="str">
            <v>M3</v>
          </cell>
          <cell r="E254">
            <v>0.04</v>
          </cell>
          <cell r="F254">
            <v>35000</v>
          </cell>
          <cell r="G254">
            <v>1400</v>
          </cell>
        </row>
        <row r="255">
          <cell r="B255" t="str">
            <v>Tabla burra ordinaria</v>
          </cell>
          <cell r="D255" t="str">
            <v>Ml</v>
          </cell>
          <cell r="E255">
            <v>2.2000000000000002</v>
          </cell>
          <cell r="F255">
            <v>2020</v>
          </cell>
          <cell r="G255">
            <v>4444</v>
          </cell>
        </row>
        <row r="256">
          <cell r="B256" t="str">
            <v>Puntilla c/cabeza</v>
          </cell>
          <cell r="D256" t="str">
            <v>Lb</v>
          </cell>
          <cell r="E256">
            <v>0.1</v>
          </cell>
          <cell r="F256">
            <v>980.00000000000011</v>
          </cell>
          <cell r="G256">
            <v>98.000000000000014</v>
          </cell>
        </row>
        <row r="257">
          <cell r="B257" t="str">
            <v>ACPM</v>
          </cell>
          <cell r="D257" t="str">
            <v>Gn</v>
          </cell>
          <cell r="E257">
            <v>0.02</v>
          </cell>
          <cell r="F257">
            <v>3333</v>
          </cell>
          <cell r="G257">
            <v>66.66</v>
          </cell>
        </row>
        <row r="258">
          <cell r="B258" t="str">
            <v>Formaleta entrepiso 4 semanas</v>
          </cell>
          <cell r="D258" t="str">
            <v>M2</v>
          </cell>
          <cell r="E258">
            <v>0.8</v>
          </cell>
          <cell r="F258">
            <v>4545</v>
          </cell>
          <cell r="G258">
            <v>3636</v>
          </cell>
        </row>
        <row r="259">
          <cell r="D259">
            <v>0</v>
          </cell>
          <cell r="E259" t="str">
            <v xml:space="preserve">                 TOTAL MATERIALES:</v>
          </cell>
          <cell r="G259">
            <v>16629</v>
          </cell>
        </row>
        <row r="261">
          <cell r="B261" t="str">
            <v>MANO DE OBRA</v>
          </cell>
        </row>
        <row r="262">
          <cell r="B262" t="str">
            <v>DESCRIPCION</v>
          </cell>
          <cell r="C262" t="str">
            <v>JORNAL</v>
          </cell>
          <cell r="D262" t="str">
            <v>PRESTACIONES</v>
          </cell>
          <cell r="E262" t="str">
            <v>CANTIDAD</v>
          </cell>
          <cell r="F262" t="str">
            <v>RENDIMIENTO</v>
          </cell>
          <cell r="G262" t="str">
            <v>VR PARCIAL</v>
          </cell>
        </row>
        <row r="263">
          <cell r="B263" t="str">
            <v>Ayudante</v>
          </cell>
          <cell r="C263">
            <v>15000</v>
          </cell>
          <cell r="D263">
            <v>0.7</v>
          </cell>
          <cell r="E263">
            <v>3</v>
          </cell>
          <cell r="F263">
            <v>6.85</v>
          </cell>
          <cell r="G263">
            <v>11167.883211678833</v>
          </cell>
        </row>
        <row r="264">
          <cell r="B264" t="str">
            <v xml:space="preserve">Oficial </v>
          </cell>
          <cell r="C264">
            <v>25480.000000000004</v>
          </cell>
          <cell r="D264">
            <v>0.7</v>
          </cell>
          <cell r="E264">
            <v>1</v>
          </cell>
          <cell r="F264">
            <v>6.85</v>
          </cell>
          <cell r="G264">
            <v>6323.5036496350367</v>
          </cell>
        </row>
        <row r="265">
          <cell r="C265">
            <v>0</v>
          </cell>
          <cell r="E265">
            <v>0</v>
          </cell>
          <cell r="G265">
            <v>0</v>
          </cell>
        </row>
        <row r="266">
          <cell r="E266" t="str">
            <v xml:space="preserve">              TOTAL MANO DE OBRA:</v>
          </cell>
          <cell r="G266">
            <v>17491</v>
          </cell>
          <cell r="H266">
            <v>17500</v>
          </cell>
        </row>
        <row r="268">
          <cell r="B268" t="str">
            <v>HERRAMIENTA Y EQUIPO</v>
          </cell>
        </row>
        <row r="269">
          <cell r="B269" t="str">
            <v>DESCRIPCION</v>
          </cell>
          <cell r="D269" t="str">
            <v>TIPO</v>
          </cell>
          <cell r="E269" t="str">
            <v>TARIFA</v>
          </cell>
          <cell r="F269" t="str">
            <v>RENDIMIENTO</v>
          </cell>
          <cell r="G269" t="str">
            <v>VR PARCIAL</v>
          </cell>
        </row>
        <row r="270">
          <cell r="B270" t="str">
            <v>Herramienta menor</v>
          </cell>
          <cell r="E270">
            <v>17491</v>
          </cell>
          <cell r="F270">
            <v>0.05</v>
          </cell>
          <cell r="G270">
            <v>874.55000000000007</v>
          </cell>
        </row>
        <row r="271">
          <cell r="B271" t="str">
            <v>Vibrador a gasolina</v>
          </cell>
          <cell r="D271" t="str">
            <v>Aguja</v>
          </cell>
          <cell r="E271">
            <v>30300</v>
          </cell>
          <cell r="F271">
            <v>12.42</v>
          </cell>
          <cell r="G271">
            <v>2439.6135265700482</v>
          </cell>
        </row>
        <row r="272">
          <cell r="B272" t="str">
            <v>Mezcladora 1 saco</v>
          </cell>
          <cell r="E272">
            <v>7350.0000000000009</v>
          </cell>
          <cell r="F272">
            <v>12.42</v>
          </cell>
          <cell r="G272">
            <v>591.78743961352666</v>
          </cell>
        </row>
        <row r="273">
          <cell r="D273" t="str">
            <v xml:space="preserve">                      TOTAL HERRAMIENTA Y EQUIPO:</v>
          </cell>
          <cell r="G273">
            <v>3906</v>
          </cell>
          <cell r="H273">
            <v>3030.19</v>
          </cell>
        </row>
        <row r="275">
          <cell r="B275" t="str">
            <v>TRANSPORTE</v>
          </cell>
        </row>
        <row r="276">
          <cell r="B276" t="str">
            <v>MATERIAL</v>
          </cell>
          <cell r="D276" t="str">
            <v>CANTIDAD</v>
          </cell>
          <cell r="E276" t="str">
            <v>DISTANCIA</v>
          </cell>
          <cell r="F276" t="str">
            <v>M3/KM</v>
          </cell>
          <cell r="G276" t="str">
            <v>VR UNITARIO</v>
          </cell>
        </row>
        <row r="279">
          <cell r="E279" t="str">
            <v xml:space="preserve">                  TOTAL TRANSPORTE:</v>
          </cell>
          <cell r="G279">
            <v>0</v>
          </cell>
        </row>
        <row r="281">
          <cell r="E281" t="str">
            <v>TOTAL COSTO DIRECTO:</v>
          </cell>
          <cell r="G281">
            <v>38026</v>
          </cell>
        </row>
        <row r="283">
          <cell r="B283" t="str">
            <v>COSTOS INDIRECTOS</v>
          </cell>
        </row>
        <row r="284">
          <cell r="B284" t="str">
            <v>DESCRIPCION</v>
          </cell>
          <cell r="D284" t="str">
            <v>PORCENTAJE</v>
          </cell>
          <cell r="F284" t="str">
            <v>VR PARCIAL</v>
          </cell>
        </row>
        <row r="285">
          <cell r="B285" t="str">
            <v>ADMINISTRACION</v>
          </cell>
          <cell r="E285">
            <v>0.12</v>
          </cell>
          <cell r="G285">
            <v>4563.12</v>
          </cell>
        </row>
        <row r="286">
          <cell r="B286" t="str">
            <v>IMPREVISTOS</v>
          </cell>
          <cell r="E286">
            <v>0.08</v>
          </cell>
          <cell r="G286">
            <v>3042.08</v>
          </cell>
        </row>
        <row r="287">
          <cell r="B287" t="str">
            <v>UTILIDAD</v>
          </cell>
          <cell r="E287">
            <v>0.05</v>
          </cell>
          <cell r="G287">
            <v>1901.3000000000002</v>
          </cell>
        </row>
        <row r="288">
          <cell r="F288" t="str">
            <v>TOTAL COSTO INDIRECTO:</v>
          </cell>
          <cell r="G288">
            <v>9507</v>
          </cell>
        </row>
        <row r="291">
          <cell r="B291" t="str">
            <v>PROPONENTE</v>
          </cell>
          <cell r="F291" t="str">
            <v>ANALISIS DE PRECIO UNITARIO:</v>
          </cell>
          <cell r="G291">
            <v>47533</v>
          </cell>
        </row>
        <row r="294">
          <cell r="B294" t="str">
            <v>REPUBLICA DE COLOMBIA</v>
          </cell>
        </row>
        <row r="295">
          <cell r="B295" t="str">
            <v>GOBERNACION DEL PUTUMAYO</v>
          </cell>
        </row>
        <row r="296">
          <cell r="B296" t="str">
            <v>SECRETARIA DE INFRAESTRUCTURA DEPARTAMENTAL</v>
          </cell>
        </row>
        <row r="298">
          <cell r="B298" t="str">
            <v>OBJETO:</v>
          </cell>
          <cell r="C298" t="str">
            <v>CONSTRUCCION DE LA PLAZA DE MERCADO DE GANADO EN EL MUNICIPIO DE SIBUNDOY, DEPARTAMENTO DEL PUTUMAYO</v>
          </cell>
        </row>
        <row r="299">
          <cell r="F299" t="str">
            <v>FECHA:</v>
          </cell>
          <cell r="G299" t="str">
            <v>NOVIEMBRE 20 / 2003</v>
          </cell>
        </row>
        <row r="300">
          <cell r="A300" t="str">
            <v>2,2</v>
          </cell>
          <cell r="B300" t="str">
            <v>ITE M:</v>
          </cell>
          <cell r="C300" t="str">
            <v>COLUMNA 0,2*0,2 m</v>
          </cell>
          <cell r="F300" t="str">
            <v>UNIDAD:</v>
          </cell>
          <cell r="G300" t="str">
            <v>ML</v>
          </cell>
          <cell r="H300">
            <v>40620</v>
          </cell>
        </row>
        <row r="301">
          <cell r="H301">
            <v>34</v>
          </cell>
        </row>
        <row r="302">
          <cell r="B302" t="str">
            <v>MATERIALES</v>
          </cell>
        </row>
        <row r="303">
          <cell r="B303" t="str">
            <v>DESCRIPCION</v>
          </cell>
          <cell r="D303" t="str">
            <v>UND</v>
          </cell>
          <cell r="E303" t="str">
            <v>CANTIDAD</v>
          </cell>
          <cell r="F303" t="str">
            <v>VR UNITARIO</v>
          </cell>
          <cell r="G303" t="str">
            <v>VR UNITARIO</v>
          </cell>
        </row>
        <row r="304">
          <cell r="B304" t="str">
            <v>Agua</v>
          </cell>
          <cell r="D304" t="str">
            <v>Lt</v>
          </cell>
          <cell r="E304">
            <v>8</v>
          </cell>
          <cell r="F304">
            <v>10.4</v>
          </cell>
          <cell r="G304">
            <v>83.2</v>
          </cell>
        </row>
        <row r="305">
          <cell r="B305" t="str">
            <v>Cemento gris</v>
          </cell>
          <cell r="D305" t="str">
            <v>Kg</v>
          </cell>
          <cell r="E305">
            <v>15.4</v>
          </cell>
          <cell r="F305">
            <v>440</v>
          </cell>
          <cell r="G305">
            <v>6776</v>
          </cell>
        </row>
        <row r="306">
          <cell r="B306" t="str">
            <v>Arena de río</v>
          </cell>
          <cell r="D306" t="str">
            <v>M3</v>
          </cell>
          <cell r="E306">
            <v>0.02</v>
          </cell>
          <cell r="F306">
            <v>6240</v>
          </cell>
          <cell r="G306">
            <v>124.8</v>
          </cell>
        </row>
        <row r="307">
          <cell r="B307" t="str">
            <v>Triturado</v>
          </cell>
          <cell r="D307" t="str">
            <v>M3</v>
          </cell>
          <cell r="E307">
            <v>0.04</v>
          </cell>
          <cell r="F307">
            <v>35000</v>
          </cell>
          <cell r="G307">
            <v>1400</v>
          </cell>
        </row>
        <row r="308">
          <cell r="B308" t="str">
            <v>Tabla burra ordinaria</v>
          </cell>
          <cell r="D308" t="str">
            <v>Ml</v>
          </cell>
          <cell r="E308">
            <v>2.2000000000000002</v>
          </cell>
          <cell r="F308">
            <v>2020</v>
          </cell>
          <cell r="G308">
            <v>4444</v>
          </cell>
        </row>
        <row r="309">
          <cell r="B309" t="str">
            <v>Puntilla c/cabeza</v>
          </cell>
          <cell r="D309" t="str">
            <v>Lb</v>
          </cell>
          <cell r="E309">
            <v>0.1</v>
          </cell>
          <cell r="F309">
            <v>980.00000000000011</v>
          </cell>
          <cell r="G309">
            <v>98.000000000000014</v>
          </cell>
        </row>
        <row r="310">
          <cell r="B310" t="str">
            <v>ACPM</v>
          </cell>
          <cell r="D310" t="str">
            <v>Gn</v>
          </cell>
          <cell r="E310">
            <v>0.02</v>
          </cell>
          <cell r="F310">
            <v>3333</v>
          </cell>
          <cell r="G310">
            <v>66.66</v>
          </cell>
        </row>
        <row r="311">
          <cell r="B311" t="str">
            <v>Parales (24 días)</v>
          </cell>
          <cell r="D311" t="str">
            <v>Un</v>
          </cell>
          <cell r="E311">
            <v>1</v>
          </cell>
          <cell r="F311">
            <v>3737</v>
          </cell>
          <cell r="G311">
            <v>3737</v>
          </cell>
        </row>
        <row r="312">
          <cell r="B312" t="str">
            <v>Mordazas metálicas</v>
          </cell>
          <cell r="D312" t="str">
            <v>Un</v>
          </cell>
          <cell r="E312">
            <v>0.5</v>
          </cell>
          <cell r="F312">
            <v>1515</v>
          </cell>
          <cell r="G312">
            <v>757.5</v>
          </cell>
        </row>
        <row r="313">
          <cell r="B313" t="str">
            <v>Andamio Tubular (sección)</v>
          </cell>
          <cell r="D313" t="str">
            <v>Día</v>
          </cell>
          <cell r="E313">
            <v>4</v>
          </cell>
          <cell r="F313">
            <v>303</v>
          </cell>
          <cell r="G313">
            <v>1212</v>
          </cell>
        </row>
        <row r="314">
          <cell r="D314">
            <v>0</v>
          </cell>
          <cell r="E314" t="str">
            <v xml:space="preserve">                 TOTAL MATERIALES:</v>
          </cell>
          <cell r="G314">
            <v>18699</v>
          </cell>
        </row>
        <row r="316">
          <cell r="B316" t="str">
            <v>MANO DE OBRA</v>
          </cell>
        </row>
        <row r="317">
          <cell r="B317" t="str">
            <v>DESCRIPCION</v>
          </cell>
          <cell r="C317" t="str">
            <v>JORNAL</v>
          </cell>
          <cell r="D317" t="str">
            <v>PRESTACIONES</v>
          </cell>
          <cell r="E317" t="str">
            <v>CANTIDAD</v>
          </cell>
          <cell r="F317" t="str">
            <v>RENDIMIENTO</v>
          </cell>
          <cell r="G317" t="str">
            <v>VR PARCIAL</v>
          </cell>
        </row>
        <row r="318">
          <cell r="B318" t="str">
            <v>Ayudante</v>
          </cell>
          <cell r="C318">
            <v>15000</v>
          </cell>
          <cell r="D318">
            <v>0.7</v>
          </cell>
          <cell r="E318">
            <v>3</v>
          </cell>
          <cell r="F318">
            <v>6.66</v>
          </cell>
          <cell r="G318">
            <v>11486.486486486487</v>
          </cell>
        </row>
        <row r="319">
          <cell r="B319" t="str">
            <v xml:space="preserve">Oficial </v>
          </cell>
          <cell r="C319">
            <v>25480.000000000004</v>
          </cell>
          <cell r="D319">
            <v>0.7</v>
          </cell>
          <cell r="E319">
            <v>1</v>
          </cell>
          <cell r="F319">
            <v>6.66</v>
          </cell>
          <cell r="G319">
            <v>6503.9039039039035</v>
          </cell>
        </row>
        <row r="320">
          <cell r="C320">
            <v>0</v>
          </cell>
          <cell r="E320">
            <v>0</v>
          </cell>
          <cell r="G320">
            <v>0</v>
          </cell>
        </row>
        <row r="321">
          <cell r="E321" t="str">
            <v xml:space="preserve">              TOTAL MANO DE OBRA:</v>
          </cell>
          <cell r="G321">
            <v>17990</v>
          </cell>
          <cell r="H321">
            <v>18000</v>
          </cell>
        </row>
        <row r="323">
          <cell r="B323" t="str">
            <v>HERRAMIENTA Y EQUIPO</v>
          </cell>
        </row>
        <row r="324">
          <cell r="B324" t="str">
            <v>DESCRIPCION</v>
          </cell>
          <cell r="D324" t="str">
            <v>TIPO</v>
          </cell>
          <cell r="E324" t="str">
            <v>TARIFA</v>
          </cell>
          <cell r="F324" t="str">
            <v>RENDIMIENTO</v>
          </cell>
          <cell r="G324" t="str">
            <v>VR PARCIAL</v>
          </cell>
        </row>
        <row r="325">
          <cell r="B325" t="str">
            <v>Herramienta menor</v>
          </cell>
          <cell r="E325">
            <v>17990</v>
          </cell>
          <cell r="F325">
            <v>0.05</v>
          </cell>
          <cell r="G325">
            <v>899.5</v>
          </cell>
        </row>
        <row r="326">
          <cell r="B326" t="str">
            <v>Vibrador a gasolina</v>
          </cell>
          <cell r="D326" t="str">
            <v>Aguja</v>
          </cell>
          <cell r="E326">
            <v>30300</v>
          </cell>
          <cell r="F326">
            <v>12.42</v>
          </cell>
          <cell r="G326">
            <v>2439.6135265700482</v>
          </cell>
        </row>
        <row r="327">
          <cell r="B327" t="str">
            <v>Mezcladora 1 saco</v>
          </cell>
          <cell r="E327">
            <v>7350.0000000000009</v>
          </cell>
          <cell r="F327">
            <v>12.42</v>
          </cell>
          <cell r="G327">
            <v>591.78743961352666</v>
          </cell>
        </row>
        <row r="328">
          <cell r="D328" t="str">
            <v xml:space="preserve">                      TOTAL HERRAMIENTA Y EQUIPO:</v>
          </cell>
          <cell r="G328">
            <v>3931</v>
          </cell>
          <cell r="H328">
            <v>3030.5</v>
          </cell>
        </row>
        <row r="330">
          <cell r="B330" t="str">
            <v>TRANSPORTE</v>
          </cell>
        </row>
        <row r="331">
          <cell r="B331" t="str">
            <v>MATERIAL</v>
          </cell>
          <cell r="D331" t="str">
            <v>CANTIDAD</v>
          </cell>
          <cell r="E331" t="str">
            <v>DISTANCIA</v>
          </cell>
          <cell r="F331" t="str">
            <v>M3/KM</v>
          </cell>
          <cell r="G331" t="str">
            <v>VR UNITARIO</v>
          </cell>
        </row>
        <row r="334">
          <cell r="E334" t="str">
            <v xml:space="preserve">                  TOTAL TRANSPORTE:</v>
          </cell>
          <cell r="G334">
            <v>0</v>
          </cell>
        </row>
        <row r="336">
          <cell r="E336" t="str">
            <v>TOTAL COSTO DIRECTO:</v>
          </cell>
          <cell r="G336">
            <v>40620</v>
          </cell>
        </row>
        <row r="338">
          <cell r="B338" t="str">
            <v>COSTOS INDIRECTOS</v>
          </cell>
        </row>
        <row r="339">
          <cell r="B339" t="str">
            <v>DESCRIPCION</v>
          </cell>
          <cell r="D339" t="str">
            <v>PORCENTAJE</v>
          </cell>
          <cell r="F339" t="str">
            <v>VR PARCIAL</v>
          </cell>
        </row>
        <row r="340">
          <cell r="B340" t="str">
            <v>ADMINISTRACION</v>
          </cell>
          <cell r="E340">
            <v>0.12</v>
          </cell>
          <cell r="G340">
            <v>4874.3999999999996</v>
          </cell>
        </row>
        <row r="341">
          <cell r="B341" t="str">
            <v>IMPREVISTOS</v>
          </cell>
          <cell r="E341">
            <v>0.08</v>
          </cell>
          <cell r="G341">
            <v>3249.6</v>
          </cell>
        </row>
        <row r="342">
          <cell r="B342" t="str">
            <v>UTILIDAD</v>
          </cell>
          <cell r="E342">
            <v>0.05</v>
          </cell>
          <cell r="G342">
            <v>2031</v>
          </cell>
        </row>
        <row r="343">
          <cell r="F343" t="str">
            <v>TOTAL COSTO INDIRECTO:</v>
          </cell>
          <cell r="G343">
            <v>10155</v>
          </cell>
        </row>
        <row r="346">
          <cell r="B346" t="str">
            <v>PROPONENTE</v>
          </cell>
          <cell r="F346" t="str">
            <v>ANALISIS DE PRECIO UNITARIO:</v>
          </cell>
          <cell r="G346">
            <v>50775</v>
          </cell>
        </row>
        <row r="349">
          <cell r="B349" t="str">
            <v>REPUBLICA DE COLOMBIA</v>
          </cell>
        </row>
        <row r="350">
          <cell r="B350" t="str">
            <v>GOBERNACION DEL PUTUMAYO</v>
          </cell>
        </row>
        <row r="351">
          <cell r="B351" t="str">
            <v>SECRETARIA DE INFRAESTRUCTURA DEPARTAMENTAL</v>
          </cell>
        </row>
        <row r="353">
          <cell r="B353" t="str">
            <v>OBJETO:</v>
          </cell>
          <cell r="C353" t="str">
            <v>CONSTRUCCION DE LA PLAZA DE MERCADO DE GANADO EN EL MUNICIPIO DE SIBUNDOY, DEPARTAMENTO DEL PUTUMAYO</v>
          </cell>
        </row>
        <row r="354">
          <cell r="F354" t="str">
            <v>FECHA:</v>
          </cell>
          <cell r="G354" t="str">
            <v>NOVIEMBRE 20 / 2003</v>
          </cell>
        </row>
        <row r="355">
          <cell r="A355" t="str">
            <v>2,3</v>
          </cell>
          <cell r="B355" t="str">
            <v>ITE M:</v>
          </cell>
          <cell r="C355" t="str">
            <v>ZAPATA 0,8*0,8*0,2 m</v>
          </cell>
          <cell r="F355" t="str">
            <v>UNIDAD:</v>
          </cell>
          <cell r="G355" t="str">
            <v>UND</v>
          </cell>
          <cell r="H355">
            <v>53275</v>
          </cell>
        </row>
        <row r="356">
          <cell r="H356">
            <v>10</v>
          </cell>
        </row>
        <row r="357">
          <cell r="B357" t="str">
            <v>MATERIALES</v>
          </cell>
        </row>
        <row r="358">
          <cell r="B358" t="str">
            <v>DESCRIPCION</v>
          </cell>
          <cell r="D358" t="str">
            <v>UND</v>
          </cell>
          <cell r="E358" t="str">
            <v>CANTIDAD</v>
          </cell>
          <cell r="F358" t="str">
            <v>VR UNITARIO</v>
          </cell>
          <cell r="G358" t="str">
            <v>VR UNITARIO</v>
          </cell>
        </row>
        <row r="359">
          <cell r="B359" t="str">
            <v>Agua</v>
          </cell>
          <cell r="D359" t="str">
            <v>Lt</v>
          </cell>
          <cell r="E359">
            <v>24.2</v>
          </cell>
          <cell r="F359">
            <v>10.4</v>
          </cell>
          <cell r="G359">
            <v>251.68</v>
          </cell>
        </row>
        <row r="360">
          <cell r="B360" t="str">
            <v>Cemento gris</v>
          </cell>
          <cell r="D360" t="str">
            <v>Kg</v>
          </cell>
          <cell r="E360">
            <v>47.1</v>
          </cell>
          <cell r="F360">
            <v>440</v>
          </cell>
          <cell r="G360">
            <v>20724</v>
          </cell>
        </row>
        <row r="361">
          <cell r="B361" t="str">
            <v>Arena de río</v>
          </cell>
          <cell r="D361" t="str">
            <v>M3</v>
          </cell>
          <cell r="E361">
            <v>0.08</v>
          </cell>
          <cell r="F361">
            <v>6240</v>
          </cell>
          <cell r="G361">
            <v>499.2</v>
          </cell>
        </row>
        <row r="362">
          <cell r="B362" t="str">
            <v>Triturado</v>
          </cell>
          <cell r="D362" t="str">
            <v>M3</v>
          </cell>
          <cell r="E362">
            <v>0.11</v>
          </cell>
          <cell r="F362">
            <v>35000</v>
          </cell>
          <cell r="G362">
            <v>3850</v>
          </cell>
        </row>
        <row r="363">
          <cell r="B363" t="str">
            <v>Tabla burra ordinaria</v>
          </cell>
          <cell r="D363" t="str">
            <v>Ml</v>
          </cell>
          <cell r="E363">
            <v>0.3</v>
          </cell>
          <cell r="F363">
            <v>2020</v>
          </cell>
          <cell r="G363">
            <v>606</v>
          </cell>
        </row>
        <row r="364">
          <cell r="B364" t="str">
            <v>Puntilla c/cabeza</v>
          </cell>
          <cell r="D364" t="str">
            <v>Lb</v>
          </cell>
          <cell r="E364">
            <v>0.03</v>
          </cell>
          <cell r="F364">
            <v>980.00000000000011</v>
          </cell>
          <cell r="G364">
            <v>29.400000000000002</v>
          </cell>
        </row>
        <row r="365">
          <cell r="B365" t="str">
            <v>ACPM</v>
          </cell>
          <cell r="D365" t="str">
            <v>Gn</v>
          </cell>
          <cell r="E365">
            <v>0.02</v>
          </cell>
          <cell r="F365">
            <v>3333</v>
          </cell>
          <cell r="G365">
            <v>66.66</v>
          </cell>
        </row>
        <row r="366">
          <cell r="B366" t="str">
            <v>Repisa ordinario</v>
          </cell>
          <cell r="D366" t="str">
            <v>Ml</v>
          </cell>
          <cell r="E366">
            <v>0.12</v>
          </cell>
          <cell r="F366">
            <v>1515</v>
          </cell>
          <cell r="G366">
            <v>181.79999999999998</v>
          </cell>
        </row>
        <row r="367">
          <cell r="D367">
            <v>0</v>
          </cell>
          <cell r="E367" t="str">
            <v xml:space="preserve">                 TOTAL MATERIALES:</v>
          </cell>
          <cell r="G367">
            <v>26209</v>
          </cell>
        </row>
        <row r="369">
          <cell r="B369" t="str">
            <v>MANO DE OBRA</v>
          </cell>
        </row>
        <row r="370">
          <cell r="B370" t="str">
            <v>DESCRIPCION</v>
          </cell>
          <cell r="C370" t="str">
            <v>JORNAL</v>
          </cell>
          <cell r="D370" t="str">
            <v>PRESTACIONES</v>
          </cell>
          <cell r="E370" t="str">
            <v>CANTIDAD</v>
          </cell>
          <cell r="F370" t="str">
            <v>RENDIMIENTO</v>
          </cell>
          <cell r="G370" t="str">
            <v>VR PARCIAL</v>
          </cell>
        </row>
        <row r="371">
          <cell r="B371" t="str">
            <v>Ayudante</v>
          </cell>
          <cell r="C371">
            <v>15000</v>
          </cell>
          <cell r="D371">
            <v>0.7</v>
          </cell>
          <cell r="E371">
            <v>3</v>
          </cell>
          <cell r="F371">
            <v>5.99</v>
          </cell>
          <cell r="G371">
            <v>12771.285475792987</v>
          </cell>
        </row>
        <row r="372">
          <cell r="B372" t="str">
            <v xml:space="preserve">Oficial </v>
          </cell>
          <cell r="C372">
            <v>25480.000000000004</v>
          </cell>
          <cell r="D372">
            <v>0.7</v>
          </cell>
          <cell r="E372">
            <v>1</v>
          </cell>
          <cell r="F372">
            <v>5.99</v>
          </cell>
          <cell r="G372">
            <v>7231.385642737896</v>
          </cell>
        </row>
        <row r="373">
          <cell r="C373">
            <v>0</v>
          </cell>
          <cell r="E373">
            <v>0</v>
          </cell>
          <cell r="G373">
            <v>0</v>
          </cell>
        </row>
        <row r="374">
          <cell r="E374" t="str">
            <v xml:space="preserve">              TOTAL MANO DE OBRA:</v>
          </cell>
          <cell r="G374">
            <v>20003</v>
          </cell>
          <cell r="H374">
            <v>20000</v>
          </cell>
        </row>
        <row r="376">
          <cell r="B376" t="str">
            <v>HERRAMIENTA Y EQUIPO</v>
          </cell>
        </row>
        <row r="377">
          <cell r="B377" t="str">
            <v>DESCRIPCION</v>
          </cell>
          <cell r="D377" t="str">
            <v>TIPO</v>
          </cell>
          <cell r="E377" t="str">
            <v>TARIFA</v>
          </cell>
          <cell r="F377" t="str">
            <v>RENDIMIENTO</v>
          </cell>
          <cell r="G377" t="str">
            <v>VR PARCIAL</v>
          </cell>
        </row>
        <row r="378">
          <cell r="B378" t="str">
            <v>Herramienta menor</v>
          </cell>
          <cell r="E378">
            <v>20003</v>
          </cell>
          <cell r="F378">
            <v>0.05</v>
          </cell>
          <cell r="G378">
            <v>1000.1500000000001</v>
          </cell>
        </row>
        <row r="379">
          <cell r="B379" t="str">
            <v>Vibrador a gasolina</v>
          </cell>
          <cell r="D379" t="str">
            <v>Aguja</v>
          </cell>
          <cell r="E379">
            <v>30300</v>
          </cell>
          <cell r="F379">
            <v>6.21</v>
          </cell>
          <cell r="G379">
            <v>4879.2270531400964</v>
          </cell>
        </row>
        <row r="380">
          <cell r="B380" t="str">
            <v>Mezcladora 1 saco</v>
          </cell>
          <cell r="E380">
            <v>7350.0000000000009</v>
          </cell>
          <cell r="F380">
            <v>6.21</v>
          </cell>
          <cell r="G380">
            <v>1183.5748792270533</v>
          </cell>
        </row>
        <row r="381">
          <cell r="D381" t="str">
            <v xml:space="preserve">                      TOTAL HERRAMIENTA Y EQUIPO:</v>
          </cell>
          <cell r="G381">
            <v>7063</v>
          </cell>
          <cell r="H381">
            <v>6060</v>
          </cell>
        </row>
        <row r="383">
          <cell r="B383" t="str">
            <v>TRANSPORTE</v>
          </cell>
        </row>
        <row r="384">
          <cell r="B384" t="str">
            <v>MATERIAL</v>
          </cell>
          <cell r="D384" t="str">
            <v>CANTIDAD</v>
          </cell>
          <cell r="E384" t="str">
            <v>DISTANCIA</v>
          </cell>
          <cell r="F384" t="str">
            <v>M3/KM</v>
          </cell>
          <cell r="G384" t="str">
            <v>VR UNITARIO</v>
          </cell>
        </row>
        <row r="387">
          <cell r="E387" t="str">
            <v xml:space="preserve">                  TOTAL TRANSPORTE:</v>
          </cell>
          <cell r="G387">
            <v>0</v>
          </cell>
        </row>
        <row r="389">
          <cell r="E389" t="str">
            <v>TOTAL COSTO DIRECTO:</v>
          </cell>
          <cell r="G389">
            <v>53275</v>
          </cell>
        </row>
        <row r="391">
          <cell r="B391" t="str">
            <v>COSTOS INDIRECTOS</v>
          </cell>
        </row>
        <row r="392">
          <cell r="B392" t="str">
            <v>DESCRIPCION</v>
          </cell>
          <cell r="D392" t="str">
            <v>PORCENTAJE</v>
          </cell>
          <cell r="F392" t="str">
            <v>VR PARCIAL</v>
          </cell>
        </row>
        <row r="393">
          <cell r="B393" t="str">
            <v>ADMINISTRACION</v>
          </cell>
          <cell r="E393">
            <v>0.12</v>
          </cell>
          <cell r="G393">
            <v>6393</v>
          </cell>
        </row>
        <row r="394">
          <cell r="B394" t="str">
            <v>IMPREVISTOS</v>
          </cell>
          <cell r="E394">
            <v>0.08</v>
          </cell>
          <cell r="G394">
            <v>4262</v>
          </cell>
        </row>
        <row r="395">
          <cell r="B395" t="str">
            <v>UTILIDAD</v>
          </cell>
          <cell r="E395">
            <v>0.05</v>
          </cell>
          <cell r="G395">
            <v>2663.75</v>
          </cell>
        </row>
        <row r="396">
          <cell r="F396" t="str">
            <v>TOTAL COSTO INDIRECTO:</v>
          </cell>
          <cell r="G396">
            <v>13319</v>
          </cell>
        </row>
        <row r="399">
          <cell r="B399" t="str">
            <v>PROPONENTE</v>
          </cell>
          <cell r="F399" t="str">
            <v>ANALISIS DE PRECIO UNITARIO:</v>
          </cell>
          <cell r="G399">
            <v>66594</v>
          </cell>
        </row>
        <row r="402">
          <cell r="B402" t="str">
            <v>REPUBLICA DE COLOMBIA</v>
          </cell>
        </row>
        <row r="403">
          <cell r="B403" t="str">
            <v>GOBERNACION DEL PUTUMAYO</v>
          </cell>
        </row>
        <row r="404">
          <cell r="B404" t="str">
            <v>SECRETARIA DE INFRAESTRUCTURA DEPARTAMENTAL</v>
          </cell>
        </row>
        <row r="406">
          <cell r="B406" t="str">
            <v>OBJETO:</v>
          </cell>
          <cell r="C406" t="str">
            <v>CONSTRUCCION DE LA PLAZA DE MERCADO DE GANADO EN EL MUNICIPIO DE SIBUNDOY, DEPARTAMENTO DEL PUTUMAYO</v>
          </cell>
        </row>
        <row r="407">
          <cell r="F407" t="str">
            <v>FECHA:</v>
          </cell>
          <cell r="G407" t="str">
            <v>NOVIEMBRE 20 / 2003</v>
          </cell>
        </row>
        <row r="408">
          <cell r="A408" t="str">
            <v>2,4</v>
          </cell>
          <cell r="B408" t="str">
            <v>ITE M:</v>
          </cell>
          <cell r="C408" t="str">
            <v>VIGA DE CIMENTACION 0,2*0,2 m</v>
          </cell>
          <cell r="F408" t="str">
            <v>UNIDAD:</v>
          </cell>
          <cell r="G408" t="str">
            <v>ML</v>
          </cell>
          <cell r="H408">
            <v>35148</v>
          </cell>
        </row>
        <row r="409">
          <cell r="H409">
            <v>41.72</v>
          </cell>
        </row>
        <row r="410">
          <cell r="B410" t="str">
            <v>MATERIALES</v>
          </cell>
        </row>
        <row r="411">
          <cell r="B411" t="str">
            <v>DESCRIPCION</v>
          </cell>
          <cell r="D411" t="str">
            <v>UND</v>
          </cell>
          <cell r="E411" t="str">
            <v>CANTIDAD</v>
          </cell>
          <cell r="F411" t="str">
            <v>VR UNITARIO</v>
          </cell>
          <cell r="G411" t="str">
            <v>VR UNITARIO</v>
          </cell>
        </row>
        <row r="412">
          <cell r="B412" t="str">
            <v>Agua</v>
          </cell>
          <cell r="D412" t="str">
            <v>Lt</v>
          </cell>
          <cell r="E412">
            <v>8</v>
          </cell>
          <cell r="F412">
            <v>10.4</v>
          </cell>
          <cell r="G412">
            <v>83.2</v>
          </cell>
        </row>
        <row r="413">
          <cell r="B413" t="str">
            <v>Cemento gris</v>
          </cell>
          <cell r="D413" t="str">
            <v>Kg</v>
          </cell>
          <cell r="E413">
            <v>15.4</v>
          </cell>
          <cell r="F413">
            <v>440</v>
          </cell>
          <cell r="G413">
            <v>6776</v>
          </cell>
        </row>
        <row r="414">
          <cell r="B414" t="str">
            <v>Arena de río</v>
          </cell>
          <cell r="D414" t="str">
            <v>M3</v>
          </cell>
          <cell r="E414">
            <v>0.02</v>
          </cell>
          <cell r="F414">
            <v>6240</v>
          </cell>
          <cell r="G414">
            <v>124.8</v>
          </cell>
        </row>
        <row r="415">
          <cell r="B415" t="str">
            <v>Triturado</v>
          </cell>
          <cell r="D415" t="str">
            <v>M3</v>
          </cell>
          <cell r="E415">
            <v>0.04</v>
          </cell>
          <cell r="F415">
            <v>35000</v>
          </cell>
          <cell r="G415">
            <v>1400</v>
          </cell>
        </row>
        <row r="416">
          <cell r="B416" t="str">
            <v>Tabla burra ordinaria</v>
          </cell>
          <cell r="D416" t="str">
            <v>Ml</v>
          </cell>
          <cell r="E416">
            <v>2.2000000000000002</v>
          </cell>
          <cell r="F416">
            <v>2020</v>
          </cell>
          <cell r="G416">
            <v>4444</v>
          </cell>
        </row>
        <row r="417">
          <cell r="B417" t="str">
            <v>Puntilla c/cabeza</v>
          </cell>
          <cell r="D417" t="str">
            <v>Lb</v>
          </cell>
          <cell r="E417">
            <v>0.1</v>
          </cell>
          <cell r="F417">
            <v>980.00000000000011</v>
          </cell>
          <cell r="G417">
            <v>98.000000000000014</v>
          </cell>
        </row>
        <row r="418">
          <cell r="B418" t="str">
            <v>ACPM</v>
          </cell>
          <cell r="D418" t="str">
            <v>Gn</v>
          </cell>
          <cell r="E418">
            <v>0.02</v>
          </cell>
          <cell r="F418">
            <v>3333</v>
          </cell>
          <cell r="G418">
            <v>66.66</v>
          </cell>
        </row>
        <row r="419">
          <cell r="B419" t="str">
            <v>Durmiente ordinario 4x.04x.04 m</v>
          </cell>
          <cell r="D419" t="str">
            <v>Un</v>
          </cell>
          <cell r="E419">
            <v>4</v>
          </cell>
          <cell r="F419">
            <v>404</v>
          </cell>
          <cell r="G419">
            <v>1616</v>
          </cell>
        </row>
        <row r="420">
          <cell r="B420" t="str">
            <v>Repisa ordinario</v>
          </cell>
          <cell r="D420" t="str">
            <v>Ml</v>
          </cell>
          <cell r="E420">
            <v>0.12</v>
          </cell>
          <cell r="F420">
            <v>1515</v>
          </cell>
          <cell r="G420">
            <v>181.79999999999998</v>
          </cell>
        </row>
        <row r="421">
          <cell r="D421">
            <v>0</v>
          </cell>
          <cell r="E421" t="str">
            <v xml:space="preserve">                 TOTAL MATERIALES:</v>
          </cell>
          <cell r="G421">
            <v>14790</v>
          </cell>
        </row>
        <row r="423">
          <cell r="B423" t="str">
            <v>MANO DE OBRA</v>
          </cell>
        </row>
        <row r="424">
          <cell r="B424" t="str">
            <v>DESCRIPCION</v>
          </cell>
          <cell r="C424" t="str">
            <v>JORNAL</v>
          </cell>
          <cell r="D424" t="str">
            <v>PRESTACIONES</v>
          </cell>
          <cell r="E424" t="str">
            <v>CANTIDAD</v>
          </cell>
          <cell r="F424" t="str">
            <v>RENDIMIENTO</v>
          </cell>
          <cell r="G424" t="str">
            <v>VR PARCIAL</v>
          </cell>
        </row>
        <row r="425">
          <cell r="B425" t="str">
            <v>Ayudante</v>
          </cell>
          <cell r="C425">
            <v>15000</v>
          </cell>
          <cell r="D425">
            <v>0.7</v>
          </cell>
          <cell r="E425">
            <v>3</v>
          </cell>
          <cell r="F425">
            <v>7.26</v>
          </cell>
          <cell r="G425">
            <v>10537.190082644629</v>
          </cell>
        </row>
        <row r="426">
          <cell r="B426" t="str">
            <v xml:space="preserve">Oficial </v>
          </cell>
          <cell r="C426">
            <v>25480.000000000004</v>
          </cell>
          <cell r="D426">
            <v>0.7</v>
          </cell>
          <cell r="E426">
            <v>1</v>
          </cell>
          <cell r="F426">
            <v>7.26</v>
          </cell>
          <cell r="G426">
            <v>5966.3911845730026</v>
          </cell>
        </row>
        <row r="427">
          <cell r="C427">
            <v>0</v>
          </cell>
          <cell r="E427">
            <v>0</v>
          </cell>
          <cell r="G427">
            <v>0</v>
          </cell>
        </row>
        <row r="428">
          <cell r="E428" t="str">
            <v xml:space="preserve">              TOTAL MANO DE OBRA:</v>
          </cell>
          <cell r="G428">
            <v>16504</v>
          </cell>
          <cell r="H428">
            <v>16500</v>
          </cell>
        </row>
        <row r="430">
          <cell r="B430" t="str">
            <v>HERRAMIENTA Y EQUIPO</v>
          </cell>
        </row>
        <row r="431">
          <cell r="B431" t="str">
            <v>DESCRIPCION</v>
          </cell>
          <cell r="D431" t="str">
            <v>TIPO</v>
          </cell>
          <cell r="E431" t="str">
            <v>TARIFA</v>
          </cell>
          <cell r="F431" t="str">
            <v>RENDIMIENTO</v>
          </cell>
          <cell r="G431" t="str">
            <v>VR PARCIAL</v>
          </cell>
        </row>
        <row r="432">
          <cell r="B432" t="str">
            <v>Herramienta menor</v>
          </cell>
          <cell r="E432">
            <v>16504</v>
          </cell>
          <cell r="F432">
            <v>0.05</v>
          </cell>
          <cell r="G432">
            <v>825.2</v>
          </cell>
        </row>
        <row r="433">
          <cell r="B433" t="str">
            <v>Vibrador a gasolina</v>
          </cell>
          <cell r="D433" t="str">
            <v>Aguja</v>
          </cell>
          <cell r="E433">
            <v>30300</v>
          </cell>
          <cell r="F433">
            <v>12.43</v>
          </cell>
          <cell r="G433">
            <v>2437.6508447304909</v>
          </cell>
        </row>
        <row r="434">
          <cell r="B434" t="str">
            <v>Mezcladora 1 saco</v>
          </cell>
          <cell r="E434">
            <v>7350.0000000000009</v>
          </cell>
          <cell r="F434">
            <v>12.43</v>
          </cell>
          <cell r="G434">
            <v>591.31134352373294</v>
          </cell>
        </row>
        <row r="435">
          <cell r="D435" t="str">
            <v xml:space="preserve">                      TOTAL HERRAMIENTA Y EQUIPO:</v>
          </cell>
          <cell r="G435">
            <v>3854</v>
          </cell>
          <cell r="H435">
            <v>3029.8</v>
          </cell>
        </row>
        <row r="437">
          <cell r="B437" t="str">
            <v>TRANSPORTE</v>
          </cell>
        </row>
        <row r="438">
          <cell r="B438" t="str">
            <v>MATERIAL</v>
          </cell>
          <cell r="D438" t="str">
            <v>CANTIDAD</v>
          </cell>
          <cell r="E438" t="str">
            <v>DISTANCIA</v>
          </cell>
          <cell r="F438" t="str">
            <v>M3/KM</v>
          </cell>
          <cell r="G438" t="str">
            <v>VR UNITARIO</v>
          </cell>
        </row>
        <row r="441">
          <cell r="E441" t="str">
            <v xml:space="preserve">                  TOTAL TRANSPORTE:</v>
          </cell>
          <cell r="G441">
            <v>0</v>
          </cell>
        </row>
        <row r="443">
          <cell r="E443" t="str">
            <v>TOTAL COSTO DIRECTO:</v>
          </cell>
          <cell r="G443">
            <v>35148</v>
          </cell>
        </row>
        <row r="445">
          <cell r="B445" t="str">
            <v>COSTOS INDIRECTOS</v>
          </cell>
        </row>
        <row r="446">
          <cell r="B446" t="str">
            <v>DESCRIPCION</v>
          </cell>
          <cell r="D446" t="str">
            <v>PORCENTAJE</v>
          </cell>
          <cell r="F446" t="str">
            <v>VR PARCIAL</v>
          </cell>
        </row>
        <row r="447">
          <cell r="B447" t="str">
            <v>ADMINISTRACION</v>
          </cell>
          <cell r="E447">
            <v>0.12</v>
          </cell>
          <cell r="G447">
            <v>4217.76</v>
          </cell>
        </row>
        <row r="448">
          <cell r="B448" t="str">
            <v>IMPREVISTOS</v>
          </cell>
          <cell r="E448">
            <v>0.08</v>
          </cell>
          <cell r="G448">
            <v>2811.84</v>
          </cell>
        </row>
        <row r="449">
          <cell r="B449" t="str">
            <v>UTILIDAD</v>
          </cell>
          <cell r="E449">
            <v>0.05</v>
          </cell>
          <cell r="G449">
            <v>1757.4</v>
          </cell>
        </row>
        <row r="450">
          <cell r="F450" t="str">
            <v>TOTAL COSTO INDIRECTO:</v>
          </cell>
          <cell r="G450">
            <v>8787</v>
          </cell>
        </row>
        <row r="453">
          <cell r="B453" t="str">
            <v>PROPONENTE</v>
          </cell>
          <cell r="F453" t="str">
            <v>ANALISIS DE PRECIO UNITARIO:</v>
          </cell>
          <cell r="G453">
            <v>43935</v>
          </cell>
        </row>
        <row r="456">
          <cell r="B456" t="str">
            <v>REPUBLICA DE COLOMBIA</v>
          </cell>
        </row>
        <row r="457">
          <cell r="B457" t="str">
            <v>GOBERNACION DEL PUTUMAYO</v>
          </cell>
        </row>
        <row r="458">
          <cell r="B458" t="str">
            <v>SECRETARIA DE INFRAESTRUCTURA DEPARTAMENTAL</v>
          </cell>
        </row>
        <row r="460">
          <cell r="B460" t="str">
            <v>OBJETO:</v>
          </cell>
          <cell r="C460" t="str">
            <v>CONSTRUCCION DE LA PLAZA DE MERCADO DE GANADO EN EL MUNICIPIO DE SIBUNDOY, DEPARTAMENTO DEL PUTUMAYO</v>
          </cell>
        </row>
        <row r="461">
          <cell r="F461" t="str">
            <v>FECHA:</v>
          </cell>
          <cell r="G461" t="str">
            <v>NOVIEMBRE 20 / 2003</v>
          </cell>
        </row>
        <row r="462">
          <cell r="A462" t="str">
            <v>3,1</v>
          </cell>
          <cell r="B462" t="str">
            <v>ITE M:</v>
          </cell>
          <cell r="C462" t="str">
            <v>ACERO PDR-60</v>
          </cell>
          <cell r="F462" t="str">
            <v>UNIDAD:</v>
          </cell>
          <cell r="G462" t="str">
            <v>KG</v>
          </cell>
          <cell r="H462">
            <v>1818</v>
          </cell>
        </row>
        <row r="463">
          <cell r="H463">
            <v>972.08</v>
          </cell>
        </row>
        <row r="464">
          <cell r="B464" t="str">
            <v>MATERIALES</v>
          </cell>
        </row>
        <row r="465">
          <cell r="B465" t="str">
            <v>DESCRIPCION</v>
          </cell>
          <cell r="D465" t="str">
            <v>UND</v>
          </cell>
          <cell r="E465" t="str">
            <v>CANTIDAD</v>
          </cell>
          <cell r="F465" t="str">
            <v>VR UNITARIO</v>
          </cell>
          <cell r="G465" t="str">
            <v>VR UNITARIO</v>
          </cell>
        </row>
        <row r="466">
          <cell r="B466" t="str">
            <v>Acero PDR-60</v>
          </cell>
          <cell r="D466" t="str">
            <v>Kg</v>
          </cell>
          <cell r="E466">
            <v>1.05</v>
          </cell>
          <cell r="F466">
            <v>1400</v>
          </cell>
          <cell r="G466">
            <v>1470</v>
          </cell>
        </row>
        <row r="467">
          <cell r="B467" t="str">
            <v>Alambre negro</v>
          </cell>
          <cell r="D467" t="str">
            <v>Kg</v>
          </cell>
          <cell r="E467">
            <v>0.03</v>
          </cell>
          <cell r="F467">
            <v>1800</v>
          </cell>
          <cell r="G467">
            <v>54</v>
          </cell>
        </row>
        <row r="468">
          <cell r="D468">
            <v>0</v>
          </cell>
          <cell r="F468">
            <v>0</v>
          </cell>
          <cell r="G468">
            <v>0</v>
          </cell>
        </row>
        <row r="469">
          <cell r="D469">
            <v>0</v>
          </cell>
          <cell r="E469" t="str">
            <v xml:space="preserve">                 TOTAL MATERIALES:</v>
          </cell>
          <cell r="G469">
            <v>1524</v>
          </cell>
        </row>
        <row r="471">
          <cell r="B471" t="str">
            <v>MANO DE OBRA</v>
          </cell>
        </row>
        <row r="472">
          <cell r="B472" t="str">
            <v>DESCRIPCION</v>
          </cell>
          <cell r="C472" t="str">
            <v>JORNAL</v>
          </cell>
          <cell r="D472" t="str">
            <v>PRESTACIONES</v>
          </cell>
          <cell r="E472" t="str">
            <v>CANTIDAD</v>
          </cell>
          <cell r="F472" t="str">
            <v>RENDIMIENTO</v>
          </cell>
          <cell r="G472" t="str">
            <v>VR PARCIAL</v>
          </cell>
        </row>
        <row r="473">
          <cell r="B473" t="str">
            <v>Ayudante</v>
          </cell>
          <cell r="C473">
            <v>15000</v>
          </cell>
          <cell r="D473">
            <v>0.7</v>
          </cell>
          <cell r="E473">
            <v>1</v>
          </cell>
          <cell r="F473">
            <v>245.77</v>
          </cell>
          <cell r="G473">
            <v>103.75554380111485</v>
          </cell>
        </row>
        <row r="474">
          <cell r="B474" t="str">
            <v xml:space="preserve">Oficial </v>
          </cell>
          <cell r="C474">
            <v>25480.000000000004</v>
          </cell>
          <cell r="D474">
            <v>0.7</v>
          </cell>
          <cell r="E474">
            <v>1</v>
          </cell>
          <cell r="F474">
            <v>245.77</v>
          </cell>
          <cell r="G474">
            <v>176.2460837368271</v>
          </cell>
        </row>
        <row r="475">
          <cell r="C475">
            <v>0</v>
          </cell>
          <cell r="E475">
            <v>0</v>
          </cell>
          <cell r="G475">
            <v>0</v>
          </cell>
        </row>
        <row r="476">
          <cell r="E476" t="str">
            <v xml:space="preserve">              TOTAL MANO DE OBRA:</v>
          </cell>
          <cell r="G476">
            <v>280</v>
          </cell>
          <cell r="H476">
            <v>280</v>
          </cell>
        </row>
        <row r="478">
          <cell r="B478" t="str">
            <v>HERRAMIENTA Y EQUIPO</v>
          </cell>
        </row>
        <row r="479">
          <cell r="B479" t="str">
            <v>DESCRIPCION</v>
          </cell>
          <cell r="D479" t="str">
            <v>TIPO</v>
          </cell>
          <cell r="E479" t="str">
            <v>TARIFA</v>
          </cell>
          <cell r="F479" t="str">
            <v>RENDIMIENTO</v>
          </cell>
          <cell r="G479" t="str">
            <v>VR PARCIAL</v>
          </cell>
        </row>
        <row r="480">
          <cell r="B480" t="str">
            <v>Herramienta menor</v>
          </cell>
          <cell r="E480">
            <v>280</v>
          </cell>
          <cell r="F480">
            <v>0.05</v>
          </cell>
          <cell r="G480">
            <v>14</v>
          </cell>
        </row>
        <row r="481">
          <cell r="D481">
            <v>0</v>
          </cell>
          <cell r="E481">
            <v>0</v>
          </cell>
          <cell r="G481">
            <v>0</v>
          </cell>
        </row>
        <row r="482">
          <cell r="D482">
            <v>0</v>
          </cell>
          <cell r="E482">
            <v>0</v>
          </cell>
          <cell r="F482">
            <v>0</v>
          </cell>
          <cell r="G482">
            <v>0</v>
          </cell>
        </row>
        <row r="483">
          <cell r="D483" t="str">
            <v xml:space="preserve">                      TOTAL HERRAMIENTA Y EQUIPO:</v>
          </cell>
          <cell r="G483">
            <v>14</v>
          </cell>
        </row>
        <row r="485">
          <cell r="B485" t="str">
            <v>TRANSPORTE</v>
          </cell>
        </row>
        <row r="486">
          <cell r="B486" t="str">
            <v>MATERIAL</v>
          </cell>
          <cell r="D486" t="str">
            <v>CANTIDAD</v>
          </cell>
          <cell r="E486" t="str">
            <v>DISTANCIA</v>
          </cell>
          <cell r="F486" t="str">
            <v>M3/KM</v>
          </cell>
          <cell r="G486" t="str">
            <v>VR UNITARIO</v>
          </cell>
        </row>
        <row r="489">
          <cell r="E489" t="str">
            <v xml:space="preserve">                  TOTAL TRANSPORTE:</v>
          </cell>
          <cell r="G489">
            <v>0</v>
          </cell>
        </row>
        <row r="491">
          <cell r="E491" t="str">
            <v>TOTAL COSTO DIRECTO:</v>
          </cell>
          <cell r="G491">
            <v>1818</v>
          </cell>
        </row>
        <row r="493">
          <cell r="B493" t="str">
            <v>COSTOS INDIRECTOS</v>
          </cell>
        </row>
        <row r="494">
          <cell r="B494" t="str">
            <v>DESCRIPCION</v>
          </cell>
          <cell r="D494" t="str">
            <v>PORCENTAJE</v>
          </cell>
          <cell r="F494" t="str">
            <v>VR PARCIAL</v>
          </cell>
        </row>
        <row r="495">
          <cell r="B495" t="str">
            <v>ADMINISTRACION</v>
          </cell>
          <cell r="E495">
            <v>0.12</v>
          </cell>
          <cell r="G495">
            <v>218.16</v>
          </cell>
        </row>
        <row r="496">
          <cell r="B496" t="str">
            <v>IMPREVISTOS</v>
          </cell>
          <cell r="E496">
            <v>0.08</v>
          </cell>
          <cell r="G496">
            <v>145.44</v>
          </cell>
        </row>
        <row r="497">
          <cell r="B497" t="str">
            <v>UTILIDAD</v>
          </cell>
          <cell r="E497">
            <v>0.05</v>
          </cell>
          <cell r="G497">
            <v>90.9</v>
          </cell>
        </row>
        <row r="498">
          <cell r="F498" t="str">
            <v>TOTAL COSTO INDIRECTO:</v>
          </cell>
          <cell r="G498">
            <v>455</v>
          </cell>
        </row>
        <row r="501">
          <cell r="B501" t="str">
            <v>PROPONENTE</v>
          </cell>
          <cell r="F501" t="str">
            <v>ANALISIS DE PRECIO UNITARIO:</v>
          </cell>
          <cell r="G501">
            <v>2273</v>
          </cell>
        </row>
        <row r="504">
          <cell r="B504" t="str">
            <v>REPUBLICA DE COLOMBIA</v>
          </cell>
        </row>
        <row r="505">
          <cell r="B505" t="str">
            <v>GOBERNACION DEL PUTUMAYO</v>
          </cell>
        </row>
        <row r="506">
          <cell r="B506" t="str">
            <v>SECRETARIA DE INFRAESTRUCTURA DEPARTAMENTAL</v>
          </cell>
        </row>
        <row r="508">
          <cell r="B508" t="str">
            <v>OBJETO:</v>
          </cell>
          <cell r="C508" t="str">
            <v>CONSTRUCCION DE LA PLAZA DE MERCADO DE GANADO EN EL MUNICIPIO DE SIBUNDOY, DEPARTAMENTO DEL PUTUMAYO</v>
          </cell>
        </row>
        <row r="509">
          <cell r="F509" t="str">
            <v>FECHA:</v>
          </cell>
          <cell r="G509" t="str">
            <v>NOVIEMBRE 20 / 2003</v>
          </cell>
        </row>
        <row r="510">
          <cell r="A510" t="str">
            <v>4,1</v>
          </cell>
          <cell r="B510" t="str">
            <v>ITE M:</v>
          </cell>
          <cell r="C510" t="str">
            <v>MURO EN LADRILLO</v>
          </cell>
          <cell r="F510" t="str">
            <v>UNIDAD:</v>
          </cell>
          <cell r="G510" t="str">
            <v>M2</v>
          </cell>
          <cell r="H510">
            <v>18689</v>
          </cell>
        </row>
        <row r="511">
          <cell r="H511">
            <v>212.02</v>
          </cell>
        </row>
        <row r="512">
          <cell r="B512" t="str">
            <v>MATERIALES</v>
          </cell>
        </row>
        <row r="513">
          <cell r="B513" t="str">
            <v>DESCRIPCION</v>
          </cell>
          <cell r="D513" t="str">
            <v>UND</v>
          </cell>
          <cell r="E513" t="str">
            <v>CANTIDAD</v>
          </cell>
          <cell r="F513" t="str">
            <v>VR UNITARIO</v>
          </cell>
          <cell r="G513" t="str">
            <v>VR UNITARIO</v>
          </cell>
        </row>
        <row r="514">
          <cell r="B514" t="str">
            <v>Ladrillo común</v>
          </cell>
          <cell r="D514" t="str">
            <v>Un</v>
          </cell>
          <cell r="E514">
            <v>58.8</v>
          </cell>
          <cell r="F514">
            <v>156.54999999999998</v>
          </cell>
          <cell r="G514">
            <v>9205.14</v>
          </cell>
        </row>
        <row r="515">
          <cell r="B515" t="str">
            <v>Agua</v>
          </cell>
          <cell r="D515" t="str">
            <v>Lt</v>
          </cell>
          <cell r="E515">
            <v>6</v>
          </cell>
          <cell r="F515">
            <v>10.4</v>
          </cell>
          <cell r="G515">
            <v>62.400000000000006</v>
          </cell>
        </row>
        <row r="516">
          <cell r="B516" t="str">
            <v>Cemento gris</v>
          </cell>
          <cell r="D516" t="str">
            <v>Kg</v>
          </cell>
          <cell r="E516">
            <v>11.3</v>
          </cell>
          <cell r="F516">
            <v>440</v>
          </cell>
          <cell r="G516">
            <v>4972</v>
          </cell>
        </row>
        <row r="517">
          <cell r="B517" t="str">
            <v>Arena de río</v>
          </cell>
          <cell r="D517" t="str">
            <v>M3</v>
          </cell>
          <cell r="E517">
            <v>0.04</v>
          </cell>
          <cell r="F517">
            <v>6240</v>
          </cell>
          <cell r="G517">
            <v>249.6</v>
          </cell>
        </row>
        <row r="518">
          <cell r="D518">
            <v>0</v>
          </cell>
          <cell r="E518" t="str">
            <v xml:space="preserve">                 TOTAL MATERIALES:</v>
          </cell>
          <cell r="G518">
            <v>14489</v>
          </cell>
        </row>
        <row r="520">
          <cell r="B520" t="str">
            <v>MANO DE OBRA</v>
          </cell>
        </row>
        <row r="521">
          <cell r="B521" t="str">
            <v>DESCRIPCION</v>
          </cell>
          <cell r="C521" t="str">
            <v>JORNAL</v>
          </cell>
          <cell r="D521" t="str">
            <v>PRESTACIONES</v>
          </cell>
          <cell r="E521" t="str">
            <v>CANTIDAD</v>
          </cell>
          <cell r="F521" t="str">
            <v>RENDIMIENTO</v>
          </cell>
          <cell r="G521" t="str">
            <v>VR PARCIAL</v>
          </cell>
        </row>
        <row r="522">
          <cell r="B522" t="str">
            <v>Ayudante</v>
          </cell>
          <cell r="C522">
            <v>15000</v>
          </cell>
          <cell r="D522">
            <v>0.7</v>
          </cell>
          <cell r="E522">
            <v>2</v>
          </cell>
          <cell r="F522">
            <v>23.58</v>
          </cell>
          <cell r="G522">
            <v>2162.8498727735368</v>
          </cell>
        </row>
        <row r="523">
          <cell r="B523" t="str">
            <v xml:space="preserve">Oficial </v>
          </cell>
          <cell r="C523">
            <v>25480.000000000004</v>
          </cell>
          <cell r="D523">
            <v>0.7</v>
          </cell>
          <cell r="E523">
            <v>1</v>
          </cell>
          <cell r="F523">
            <v>23.58</v>
          </cell>
          <cell r="G523">
            <v>1836.9804919423241</v>
          </cell>
        </row>
        <row r="524">
          <cell r="C524">
            <v>0</v>
          </cell>
          <cell r="E524">
            <v>0</v>
          </cell>
          <cell r="G524">
            <v>0</v>
          </cell>
        </row>
        <row r="525">
          <cell r="E525" t="str">
            <v xml:space="preserve">              TOTAL MANO DE OBRA:</v>
          </cell>
          <cell r="G525">
            <v>4000</v>
          </cell>
          <cell r="H525">
            <v>4000</v>
          </cell>
        </row>
        <row r="527">
          <cell r="B527" t="str">
            <v>HERRAMIENTA Y EQUIPO</v>
          </cell>
        </row>
        <row r="528">
          <cell r="B528" t="str">
            <v>DESCRIPCION</v>
          </cell>
          <cell r="D528" t="str">
            <v>TIPO</v>
          </cell>
          <cell r="E528" t="str">
            <v>TARIFA</v>
          </cell>
          <cell r="F528" t="str">
            <v>RENDIMIENTO</v>
          </cell>
          <cell r="G528" t="str">
            <v>VR PARCIAL</v>
          </cell>
        </row>
        <row r="529">
          <cell r="B529" t="str">
            <v>Herramienta menor</v>
          </cell>
          <cell r="E529">
            <v>4000</v>
          </cell>
          <cell r="F529">
            <v>0.05</v>
          </cell>
          <cell r="G529">
            <v>200</v>
          </cell>
        </row>
        <row r="530">
          <cell r="D530">
            <v>0</v>
          </cell>
          <cell r="E530">
            <v>0</v>
          </cell>
          <cell r="G530">
            <v>0</v>
          </cell>
        </row>
        <row r="531">
          <cell r="D531">
            <v>0</v>
          </cell>
          <cell r="E531">
            <v>0</v>
          </cell>
          <cell r="F531">
            <v>0</v>
          </cell>
          <cell r="G531">
            <v>0</v>
          </cell>
        </row>
        <row r="532">
          <cell r="D532" t="str">
            <v xml:space="preserve">                      TOTAL HERRAMIENTA Y EQUIPO:</v>
          </cell>
          <cell r="G532">
            <v>200</v>
          </cell>
        </row>
        <row r="534">
          <cell r="B534" t="str">
            <v>TRANSPORTE</v>
          </cell>
        </row>
        <row r="535">
          <cell r="B535" t="str">
            <v>MATERIAL</v>
          </cell>
          <cell r="D535" t="str">
            <v>CANTIDAD</v>
          </cell>
          <cell r="E535" t="str">
            <v>DISTANCIA</v>
          </cell>
          <cell r="F535" t="str">
            <v>M3/KM</v>
          </cell>
          <cell r="G535" t="str">
            <v>VR UNITARIO</v>
          </cell>
        </row>
        <row r="538">
          <cell r="E538" t="str">
            <v xml:space="preserve">                  TOTAL TRANSPORTE:</v>
          </cell>
          <cell r="G538">
            <v>0</v>
          </cell>
        </row>
        <row r="540">
          <cell r="E540" t="str">
            <v>TOTAL COSTO DIRECTO:</v>
          </cell>
          <cell r="G540">
            <v>18689</v>
          </cell>
        </row>
        <row r="542">
          <cell r="B542" t="str">
            <v>COSTOS INDIRECTOS</v>
          </cell>
        </row>
        <row r="543">
          <cell r="B543" t="str">
            <v>DESCRIPCION</v>
          </cell>
          <cell r="D543" t="str">
            <v>PORCENTAJE</v>
          </cell>
          <cell r="F543" t="str">
            <v>VR PARCIAL</v>
          </cell>
        </row>
        <row r="544">
          <cell r="B544" t="str">
            <v>ADMINISTRACION</v>
          </cell>
          <cell r="E544">
            <v>0.12</v>
          </cell>
          <cell r="G544">
            <v>2242.6799999999998</v>
          </cell>
        </row>
        <row r="545">
          <cell r="B545" t="str">
            <v>IMPREVISTOS</v>
          </cell>
          <cell r="E545">
            <v>0.08</v>
          </cell>
          <cell r="G545">
            <v>1495.1200000000001</v>
          </cell>
        </row>
        <row r="546">
          <cell r="B546" t="str">
            <v>UTILIDAD</v>
          </cell>
          <cell r="E546">
            <v>0.05</v>
          </cell>
          <cell r="G546">
            <v>934.45</v>
          </cell>
        </row>
        <row r="547">
          <cell r="F547" t="str">
            <v>TOTAL COSTO INDIRECTO:</v>
          </cell>
          <cell r="G547">
            <v>4672</v>
          </cell>
        </row>
        <row r="550">
          <cell r="B550" t="str">
            <v>PROPONENTE</v>
          </cell>
          <cell r="F550" t="str">
            <v>ANALISIS DE PRECIO UNITARIO:</v>
          </cell>
          <cell r="G550">
            <v>23361</v>
          </cell>
        </row>
        <row r="553">
          <cell r="B553" t="str">
            <v>REPUBLICA DE COLOMBIA</v>
          </cell>
        </row>
        <row r="554">
          <cell r="B554" t="str">
            <v>GOBERNACION DEL PUTUMAYO</v>
          </cell>
        </row>
        <row r="555">
          <cell r="B555" t="str">
            <v>SECRETARIA DE INFRAESTRUCTURA DEPARTAMENTAL</v>
          </cell>
        </row>
        <row r="557">
          <cell r="B557" t="str">
            <v>OBJETO:</v>
          </cell>
          <cell r="C557" t="str">
            <v>CONSTRUCCION DE LA PLAZA DE MERCADO DE GANADO EN EL MUNICIPIO DE SIBUNDOY, DEPARTAMENTO DEL PUTUMAYO</v>
          </cell>
        </row>
        <row r="558">
          <cell r="F558" t="str">
            <v>FECHA:</v>
          </cell>
          <cell r="G558" t="str">
            <v>NOVIEMBRE 20 / 2003</v>
          </cell>
        </row>
        <row r="559">
          <cell r="A559" t="str">
            <v>5,1</v>
          </cell>
          <cell r="B559" t="str">
            <v>ITE M:</v>
          </cell>
          <cell r="C559" t="str">
            <v>TEJA ONDULADA AC</v>
          </cell>
          <cell r="F559" t="str">
            <v>UNIDAD:</v>
          </cell>
          <cell r="G559" t="str">
            <v>M2</v>
          </cell>
          <cell r="H559">
            <v>20912</v>
          </cell>
        </row>
        <row r="560">
          <cell r="H560">
            <v>215.13</v>
          </cell>
        </row>
        <row r="561">
          <cell r="B561" t="str">
            <v>MATERIALES</v>
          </cell>
        </row>
        <row r="562">
          <cell r="B562" t="str">
            <v>DESCRIPCION</v>
          </cell>
          <cell r="D562" t="str">
            <v>UND</v>
          </cell>
          <cell r="E562" t="str">
            <v>CANTIDAD</v>
          </cell>
          <cell r="F562" t="str">
            <v>VR UNITARIO</v>
          </cell>
          <cell r="G562" t="str">
            <v>VR UNITARIO</v>
          </cell>
        </row>
        <row r="563">
          <cell r="B563" t="str">
            <v>Gancho teja ondulada</v>
          </cell>
          <cell r="D563" t="str">
            <v>Un</v>
          </cell>
          <cell r="E563">
            <v>1.33</v>
          </cell>
          <cell r="F563">
            <v>202</v>
          </cell>
          <cell r="G563">
            <v>268.66000000000003</v>
          </cell>
        </row>
        <row r="564">
          <cell r="B564" t="str">
            <v>Teja ondulada AC</v>
          </cell>
          <cell r="D564" t="str">
            <v>M2</v>
          </cell>
          <cell r="E564">
            <v>1</v>
          </cell>
          <cell r="F564">
            <v>16968</v>
          </cell>
          <cell r="G564">
            <v>16968</v>
          </cell>
        </row>
        <row r="565">
          <cell r="D565">
            <v>0</v>
          </cell>
          <cell r="F565">
            <v>0</v>
          </cell>
          <cell r="G565">
            <v>0</v>
          </cell>
        </row>
        <row r="566">
          <cell r="D566">
            <v>0</v>
          </cell>
          <cell r="E566" t="str">
            <v xml:space="preserve">                 TOTAL MATERIALES:</v>
          </cell>
          <cell r="G566">
            <v>17237</v>
          </cell>
        </row>
        <row r="568">
          <cell r="B568" t="str">
            <v>MANO DE OBRA</v>
          </cell>
        </row>
        <row r="569">
          <cell r="B569" t="str">
            <v>DESCRIPCION</v>
          </cell>
          <cell r="C569" t="str">
            <v>JORNAL</v>
          </cell>
          <cell r="D569" t="str">
            <v>PRESTACIONES</v>
          </cell>
          <cell r="E569" t="str">
            <v>CANTIDAD</v>
          </cell>
          <cell r="F569" t="str">
            <v>RENDIMIENTO</v>
          </cell>
          <cell r="G569" t="str">
            <v>VR PARCIAL</v>
          </cell>
        </row>
        <row r="570">
          <cell r="B570" t="str">
            <v>Ayudante</v>
          </cell>
          <cell r="C570">
            <v>15000</v>
          </cell>
          <cell r="D570">
            <v>0.7</v>
          </cell>
          <cell r="E570">
            <v>1</v>
          </cell>
          <cell r="F570">
            <v>19.66</v>
          </cell>
          <cell r="G570">
            <v>1297.0498474059002</v>
          </cell>
        </row>
        <row r="571">
          <cell r="B571" t="str">
            <v xml:space="preserve">Oficial </v>
          </cell>
          <cell r="C571">
            <v>25480.000000000004</v>
          </cell>
          <cell r="D571">
            <v>0.7</v>
          </cell>
          <cell r="E571">
            <v>1</v>
          </cell>
          <cell r="F571">
            <v>19.66</v>
          </cell>
          <cell r="G571">
            <v>2203.2553407934893</v>
          </cell>
        </row>
        <row r="572">
          <cell r="C572">
            <v>0</v>
          </cell>
          <cell r="E572">
            <v>0</v>
          </cell>
          <cell r="G572">
            <v>0</v>
          </cell>
        </row>
        <row r="573">
          <cell r="E573" t="str">
            <v xml:space="preserve">              TOTAL MANO DE OBRA:</v>
          </cell>
          <cell r="G573">
            <v>3500</v>
          </cell>
          <cell r="H573">
            <v>3500</v>
          </cell>
        </row>
        <row r="575">
          <cell r="B575" t="str">
            <v>HERRAMIENTA Y EQUIPO</v>
          </cell>
        </row>
        <row r="576">
          <cell r="B576" t="str">
            <v>DESCRIPCION</v>
          </cell>
          <cell r="D576" t="str">
            <v>TIPO</v>
          </cell>
          <cell r="E576" t="str">
            <v>TARIFA</v>
          </cell>
          <cell r="F576" t="str">
            <v>RENDIMIENTO</v>
          </cell>
          <cell r="G576" t="str">
            <v>VR PARCIAL</v>
          </cell>
        </row>
        <row r="577">
          <cell r="B577" t="str">
            <v>Herramienta menor</v>
          </cell>
          <cell r="E577">
            <v>3500</v>
          </cell>
          <cell r="F577">
            <v>0.05</v>
          </cell>
          <cell r="G577">
            <v>175</v>
          </cell>
        </row>
        <row r="578">
          <cell r="D578">
            <v>0</v>
          </cell>
          <cell r="E578">
            <v>0</v>
          </cell>
          <cell r="G578">
            <v>0</v>
          </cell>
        </row>
        <row r="579">
          <cell r="D579">
            <v>0</v>
          </cell>
          <cell r="E579">
            <v>0</v>
          </cell>
          <cell r="F579">
            <v>0</v>
          </cell>
          <cell r="G579">
            <v>0</v>
          </cell>
        </row>
        <row r="580">
          <cell r="D580" t="str">
            <v xml:space="preserve">                      TOTAL HERRAMIENTA Y EQUIPO:</v>
          </cell>
          <cell r="G580">
            <v>175</v>
          </cell>
        </row>
        <row r="582">
          <cell r="B582" t="str">
            <v>TRANSPORTE</v>
          </cell>
        </row>
        <row r="583">
          <cell r="B583" t="str">
            <v>MATERIAL</v>
          </cell>
          <cell r="D583" t="str">
            <v>CANTIDAD</v>
          </cell>
          <cell r="E583" t="str">
            <v>DISTANCIA</v>
          </cell>
          <cell r="F583" t="str">
            <v>M3/KM</v>
          </cell>
          <cell r="G583" t="str">
            <v>VR UNITARIO</v>
          </cell>
        </row>
        <row r="586">
          <cell r="E586" t="str">
            <v xml:space="preserve">                  TOTAL TRANSPORTE:</v>
          </cell>
          <cell r="G586">
            <v>0</v>
          </cell>
        </row>
        <row r="588">
          <cell r="E588" t="str">
            <v>TOTAL COSTO DIRECTO:</v>
          </cell>
          <cell r="G588">
            <v>20912</v>
          </cell>
        </row>
        <row r="590">
          <cell r="B590" t="str">
            <v>COSTOS INDIRECTOS</v>
          </cell>
        </row>
        <row r="591">
          <cell r="B591" t="str">
            <v>DESCRIPCION</v>
          </cell>
          <cell r="D591" t="str">
            <v>PORCENTAJE</v>
          </cell>
          <cell r="F591" t="str">
            <v>VR PARCIAL</v>
          </cell>
        </row>
        <row r="592">
          <cell r="B592" t="str">
            <v>ADMINISTRACION</v>
          </cell>
          <cell r="E592">
            <v>0.12</v>
          </cell>
          <cell r="G592">
            <v>2509.44</v>
          </cell>
        </row>
        <row r="593">
          <cell r="B593" t="str">
            <v>IMPREVISTOS</v>
          </cell>
          <cell r="E593">
            <v>0.08</v>
          </cell>
          <cell r="G593">
            <v>1672.96</v>
          </cell>
        </row>
        <row r="594">
          <cell r="B594" t="str">
            <v>UTILIDAD</v>
          </cell>
          <cell r="E594">
            <v>0.05</v>
          </cell>
          <cell r="G594">
            <v>1045.6000000000001</v>
          </cell>
        </row>
        <row r="595">
          <cell r="F595" t="str">
            <v>TOTAL COSTO INDIRECTO:</v>
          </cell>
          <cell r="G595">
            <v>5228</v>
          </cell>
        </row>
        <row r="598">
          <cell r="B598" t="str">
            <v>PROPONENTE</v>
          </cell>
          <cell r="F598" t="str">
            <v>ANALISIS DE PRECIO UNITARIO:</v>
          </cell>
          <cell r="G598">
            <v>26140</v>
          </cell>
        </row>
        <row r="601">
          <cell r="B601" t="str">
            <v>REPUBLICA DE COLOMBIA</v>
          </cell>
        </row>
        <row r="602">
          <cell r="B602" t="str">
            <v>GOBERNACION DEL PUTUMAYO</v>
          </cell>
        </row>
        <row r="603">
          <cell r="B603" t="str">
            <v>SECRETARIA DE INFRAESTRUCTURA DEPARTAMENTAL</v>
          </cell>
        </row>
        <row r="605">
          <cell r="B605" t="str">
            <v>OBJETO:</v>
          </cell>
          <cell r="C605" t="str">
            <v>CONSTRUCCION DE LA PLAZA DE MERCADO DE GANADO EN EL MUNICIPIO DE SIBUNDOY, DEPARTAMENTO DEL PUTUMAYO</v>
          </cell>
        </row>
        <row r="606">
          <cell r="F606" t="str">
            <v>FECHA:</v>
          </cell>
          <cell r="G606" t="str">
            <v>NOVIEMBRE 20 / 2003</v>
          </cell>
        </row>
        <row r="607">
          <cell r="A607" t="str">
            <v>5,2</v>
          </cell>
          <cell r="B607" t="str">
            <v>ITE M:</v>
          </cell>
          <cell r="C607" t="str">
            <v>CABALLETE</v>
          </cell>
          <cell r="F607" t="str">
            <v>UNIDAD:</v>
          </cell>
          <cell r="G607" t="str">
            <v>ML</v>
          </cell>
          <cell r="H607">
            <v>20883</v>
          </cell>
        </row>
        <row r="608">
          <cell r="H608">
            <v>15.68</v>
          </cell>
        </row>
        <row r="609">
          <cell r="B609" t="str">
            <v>MATERIALES</v>
          </cell>
        </row>
        <row r="610">
          <cell r="B610" t="str">
            <v>DESCRIPCION</v>
          </cell>
          <cell r="D610" t="str">
            <v>UND</v>
          </cell>
          <cell r="E610" t="str">
            <v>CANTIDAD</v>
          </cell>
          <cell r="F610" t="str">
            <v>VR UNITARIO</v>
          </cell>
          <cell r="G610" t="str">
            <v>VR UNITARIO</v>
          </cell>
        </row>
        <row r="611">
          <cell r="B611" t="str">
            <v>Gancho teja ondulada</v>
          </cell>
          <cell r="D611" t="str">
            <v>Un</v>
          </cell>
          <cell r="E611">
            <v>4.6900000000000004</v>
          </cell>
          <cell r="F611">
            <v>202</v>
          </cell>
          <cell r="G611">
            <v>947.38000000000011</v>
          </cell>
        </row>
        <row r="612">
          <cell r="B612" t="str">
            <v>Teja caballete</v>
          </cell>
          <cell r="D612" t="str">
            <v>Un</v>
          </cell>
          <cell r="E612">
            <v>1.1499999999999999</v>
          </cell>
          <cell r="F612">
            <v>14140</v>
          </cell>
          <cell r="G612">
            <v>16260.999999999998</v>
          </cell>
        </row>
        <row r="613">
          <cell r="D613">
            <v>0</v>
          </cell>
          <cell r="F613">
            <v>0</v>
          </cell>
          <cell r="G613">
            <v>0</v>
          </cell>
        </row>
        <row r="614">
          <cell r="D614">
            <v>0</v>
          </cell>
          <cell r="E614" t="str">
            <v xml:space="preserve">                 TOTAL MATERIALES:</v>
          </cell>
          <cell r="G614">
            <v>17208</v>
          </cell>
        </row>
        <row r="616">
          <cell r="B616" t="str">
            <v>MANO DE OBRA</v>
          </cell>
        </row>
        <row r="617">
          <cell r="B617" t="str">
            <v>DESCRIPCION</v>
          </cell>
          <cell r="C617" t="str">
            <v>JORNAL</v>
          </cell>
          <cell r="D617" t="str">
            <v>PRESTACIONES</v>
          </cell>
          <cell r="E617" t="str">
            <v>CANTIDAD</v>
          </cell>
          <cell r="F617" t="str">
            <v>RENDIMIENTO</v>
          </cell>
          <cell r="G617" t="str">
            <v>VR PARCIAL</v>
          </cell>
        </row>
        <row r="618">
          <cell r="B618" t="str">
            <v>Ayudante</v>
          </cell>
          <cell r="C618">
            <v>15000</v>
          </cell>
          <cell r="D618">
            <v>0.7</v>
          </cell>
          <cell r="E618">
            <v>1</v>
          </cell>
          <cell r="F618">
            <v>19.66</v>
          </cell>
          <cell r="G618">
            <v>1297.0498474059002</v>
          </cell>
        </row>
        <row r="619">
          <cell r="B619" t="str">
            <v xml:space="preserve">Oficial </v>
          </cell>
          <cell r="C619">
            <v>25480.000000000004</v>
          </cell>
          <cell r="D619">
            <v>0.7</v>
          </cell>
          <cell r="E619">
            <v>1</v>
          </cell>
          <cell r="F619">
            <v>19.66</v>
          </cell>
          <cell r="G619">
            <v>2203.2553407934893</v>
          </cell>
        </row>
        <row r="620">
          <cell r="C620">
            <v>0</v>
          </cell>
          <cell r="E620">
            <v>0</v>
          </cell>
          <cell r="G620">
            <v>0</v>
          </cell>
        </row>
        <row r="621">
          <cell r="E621" t="str">
            <v xml:space="preserve">              TOTAL MANO DE OBRA:</v>
          </cell>
          <cell r="G621">
            <v>3500</v>
          </cell>
          <cell r="H621">
            <v>3500</v>
          </cell>
        </row>
        <row r="623">
          <cell r="B623" t="str">
            <v>HERRAMIENTA Y EQUIPO</v>
          </cell>
        </row>
        <row r="624">
          <cell r="B624" t="str">
            <v>DESCRIPCION</v>
          </cell>
          <cell r="D624" t="str">
            <v>TIPO</v>
          </cell>
          <cell r="E624" t="str">
            <v>TARIFA</v>
          </cell>
          <cell r="F624" t="str">
            <v>RENDIMIENTO</v>
          </cell>
          <cell r="G624" t="str">
            <v>VR PARCIAL</v>
          </cell>
        </row>
        <row r="625">
          <cell r="B625" t="str">
            <v>Herramienta menor</v>
          </cell>
          <cell r="E625">
            <v>3500</v>
          </cell>
          <cell r="F625">
            <v>0.05</v>
          </cell>
          <cell r="G625">
            <v>175</v>
          </cell>
        </row>
        <row r="626">
          <cell r="D626">
            <v>0</v>
          </cell>
          <cell r="E626">
            <v>0</v>
          </cell>
          <cell r="G626">
            <v>0</v>
          </cell>
        </row>
        <row r="627">
          <cell r="D627">
            <v>0</v>
          </cell>
          <cell r="E627">
            <v>0</v>
          </cell>
          <cell r="F627">
            <v>0</v>
          </cell>
          <cell r="G627">
            <v>0</v>
          </cell>
        </row>
        <row r="628">
          <cell r="D628" t="str">
            <v xml:space="preserve">                      TOTAL HERRAMIENTA Y EQUIPO:</v>
          </cell>
          <cell r="G628">
            <v>175</v>
          </cell>
        </row>
        <row r="630">
          <cell r="B630" t="str">
            <v>TRANSPORTE</v>
          </cell>
        </row>
        <row r="631">
          <cell r="B631" t="str">
            <v>MATERIAL</v>
          </cell>
          <cell r="D631" t="str">
            <v>CANTIDAD</v>
          </cell>
          <cell r="E631" t="str">
            <v>DISTANCIA</v>
          </cell>
          <cell r="F631" t="str">
            <v>M3/KM</v>
          </cell>
          <cell r="G631" t="str">
            <v>VR UNITARIO</v>
          </cell>
        </row>
        <row r="634">
          <cell r="E634" t="str">
            <v xml:space="preserve">                  TOTAL TRANSPORTE:</v>
          </cell>
          <cell r="G634">
            <v>0</v>
          </cell>
        </row>
        <row r="636">
          <cell r="E636" t="str">
            <v>TOTAL COSTO DIRECTO:</v>
          </cell>
          <cell r="G636">
            <v>20883</v>
          </cell>
        </row>
        <row r="638">
          <cell r="B638" t="str">
            <v>COSTOS INDIRECTOS</v>
          </cell>
        </row>
        <row r="639">
          <cell r="B639" t="str">
            <v>DESCRIPCION</v>
          </cell>
          <cell r="D639" t="str">
            <v>PORCENTAJE</v>
          </cell>
          <cell r="F639" t="str">
            <v>VR PARCIAL</v>
          </cell>
        </row>
        <row r="640">
          <cell r="B640" t="str">
            <v>ADMINISTRACION</v>
          </cell>
          <cell r="E640">
            <v>0.12</v>
          </cell>
          <cell r="G640">
            <v>2505.96</v>
          </cell>
        </row>
        <row r="641">
          <cell r="B641" t="str">
            <v>IMPREVISTOS</v>
          </cell>
          <cell r="E641">
            <v>0.08</v>
          </cell>
          <cell r="G641">
            <v>1670.64</v>
          </cell>
        </row>
        <row r="642">
          <cell r="B642" t="str">
            <v>UTILIDAD</v>
          </cell>
          <cell r="E642">
            <v>0.05</v>
          </cell>
          <cell r="G642">
            <v>1044.1500000000001</v>
          </cell>
        </row>
        <row r="643">
          <cell r="F643" t="str">
            <v>TOTAL COSTO INDIRECTO:</v>
          </cell>
          <cell r="G643">
            <v>5221</v>
          </cell>
        </row>
        <row r="646">
          <cell r="B646" t="str">
            <v>PROPONENTE</v>
          </cell>
          <cell r="F646" t="str">
            <v>ANALISIS DE PRECIO UNITARIO:</v>
          </cell>
          <cell r="G646">
            <v>26104</v>
          </cell>
        </row>
        <row r="649">
          <cell r="B649" t="str">
            <v>REPUBLICA DE COLOMBIA</v>
          </cell>
        </row>
        <row r="650">
          <cell r="B650" t="str">
            <v>GOBERNACION DEL PUTUMAYO</v>
          </cell>
        </row>
        <row r="651">
          <cell r="B651" t="str">
            <v>SECRETARIA DE INFRAESTRUCTURA DEPARTAMENTAL</v>
          </cell>
        </row>
        <row r="653">
          <cell r="B653" t="str">
            <v>OBJETO:</v>
          </cell>
          <cell r="C653" t="str">
            <v>CONSTRUCCION DE LA PLAZA DE MERCADO DE GANADO EN EL MUNICIPIO DE SIBUNDOY, DEPARTAMENTO DEL PUTUMAYO</v>
          </cell>
        </row>
        <row r="654">
          <cell r="F654" t="str">
            <v>FECHA:</v>
          </cell>
          <cell r="G654" t="str">
            <v>NOVIEMBRE 20 / 2003</v>
          </cell>
        </row>
        <row r="655">
          <cell r="A655" t="str">
            <v>5,3</v>
          </cell>
          <cell r="B655" t="str">
            <v>ITE M:</v>
          </cell>
          <cell r="C655" t="str">
            <v>CORREA METALICA</v>
          </cell>
          <cell r="F655" t="str">
            <v>UNIDAD:</v>
          </cell>
          <cell r="G655" t="str">
            <v>ML</v>
          </cell>
          <cell r="H655">
            <v>14850</v>
          </cell>
        </row>
        <row r="656">
          <cell r="H656">
            <v>156.80000000000001</v>
          </cell>
        </row>
        <row r="657">
          <cell r="B657" t="str">
            <v>MATERIALES</v>
          </cell>
        </row>
        <row r="658">
          <cell r="B658" t="str">
            <v>DESCRIPCION</v>
          </cell>
          <cell r="D658" t="str">
            <v>UND</v>
          </cell>
          <cell r="E658" t="str">
            <v>CANTIDAD</v>
          </cell>
          <cell r="F658" t="str">
            <v>VR UNITARIO</v>
          </cell>
          <cell r="G658" t="str">
            <v>VR UNITARIO</v>
          </cell>
        </row>
        <row r="659">
          <cell r="B659" t="str">
            <v>Acero PDR-60</v>
          </cell>
          <cell r="D659" t="str">
            <v>Kg</v>
          </cell>
          <cell r="E659">
            <v>5</v>
          </cell>
          <cell r="F659">
            <v>1400</v>
          </cell>
          <cell r="G659">
            <v>7000</v>
          </cell>
        </row>
        <row r="660">
          <cell r="B660" t="str">
            <v>Soldadura eléctrica 1/8"</v>
          </cell>
          <cell r="D660" t="str">
            <v>Kg</v>
          </cell>
          <cell r="E660">
            <v>0.15</v>
          </cell>
          <cell r="F660">
            <v>3696.6</v>
          </cell>
          <cell r="G660">
            <v>554.49</v>
          </cell>
        </row>
        <row r="661">
          <cell r="B661" t="str">
            <v>Pintura anticorrosiva</v>
          </cell>
          <cell r="D661" t="str">
            <v>Gn</v>
          </cell>
          <cell r="E661">
            <v>0.04</v>
          </cell>
          <cell r="F661">
            <v>30900.95</v>
          </cell>
          <cell r="G661">
            <v>1236.038</v>
          </cell>
        </row>
        <row r="662">
          <cell r="D662">
            <v>0</v>
          </cell>
          <cell r="E662" t="str">
            <v xml:space="preserve">                 TOTAL MATERIALES:</v>
          </cell>
          <cell r="G662">
            <v>8791</v>
          </cell>
        </row>
        <row r="664">
          <cell r="B664" t="str">
            <v>MANO DE OBRA</v>
          </cell>
        </row>
        <row r="665">
          <cell r="B665" t="str">
            <v>DESCRIPCION</v>
          </cell>
          <cell r="C665" t="str">
            <v>JORNAL</v>
          </cell>
          <cell r="D665" t="str">
            <v>PRESTACIONES</v>
          </cell>
          <cell r="E665" t="str">
            <v>CANTIDAD</v>
          </cell>
          <cell r="F665" t="str">
            <v>RENDIMIENTO</v>
          </cell>
          <cell r="G665" t="str">
            <v>VR PARCIAL</v>
          </cell>
        </row>
        <row r="666">
          <cell r="B666" t="str">
            <v>Ayudante</v>
          </cell>
          <cell r="C666">
            <v>15000</v>
          </cell>
          <cell r="D666">
            <v>0.7</v>
          </cell>
          <cell r="E666">
            <v>1</v>
          </cell>
          <cell r="F666">
            <v>16.760000000000002</v>
          </cell>
          <cell r="G666">
            <v>1521.4797136038185</v>
          </cell>
        </row>
        <row r="667">
          <cell r="B667" t="str">
            <v>Cerrajero</v>
          </cell>
          <cell r="C667">
            <v>34300</v>
          </cell>
          <cell r="D667">
            <v>0.7</v>
          </cell>
          <cell r="E667">
            <v>1</v>
          </cell>
          <cell r="F667">
            <v>16.760000000000002</v>
          </cell>
          <cell r="G667">
            <v>3479.1169451073984</v>
          </cell>
        </row>
        <row r="668">
          <cell r="C668">
            <v>0</v>
          </cell>
          <cell r="E668">
            <v>0</v>
          </cell>
          <cell r="G668">
            <v>0</v>
          </cell>
        </row>
        <row r="669">
          <cell r="E669" t="str">
            <v xml:space="preserve">              TOTAL MANO DE OBRA:</v>
          </cell>
          <cell r="G669">
            <v>5001</v>
          </cell>
          <cell r="H669">
            <v>5000</v>
          </cell>
        </row>
        <row r="671">
          <cell r="B671" t="str">
            <v>HERRAMIENTA Y EQUIPO</v>
          </cell>
        </row>
        <row r="672">
          <cell r="B672" t="str">
            <v>DESCRIPCION</v>
          </cell>
          <cell r="D672" t="str">
            <v>TIPO</v>
          </cell>
          <cell r="E672" t="str">
            <v>TARIFA</v>
          </cell>
          <cell r="F672" t="str">
            <v>RENDIMIENTO</v>
          </cell>
          <cell r="G672" t="str">
            <v>VR PARCIAL</v>
          </cell>
        </row>
        <row r="673">
          <cell r="B673" t="str">
            <v>Herramienta menor</v>
          </cell>
          <cell r="E673">
            <v>5001</v>
          </cell>
          <cell r="F673">
            <v>0.05</v>
          </cell>
          <cell r="G673">
            <v>250.05</v>
          </cell>
        </row>
        <row r="674">
          <cell r="B674" t="str">
            <v>Soldador eléctrico</v>
          </cell>
          <cell r="E674">
            <v>40400</v>
          </cell>
          <cell r="F674">
            <v>50</v>
          </cell>
          <cell r="G674">
            <v>808</v>
          </cell>
        </row>
        <row r="675">
          <cell r="D675">
            <v>0</v>
          </cell>
          <cell r="E675">
            <v>0</v>
          </cell>
          <cell r="F675">
            <v>0</v>
          </cell>
          <cell r="G675">
            <v>0</v>
          </cell>
        </row>
        <row r="676">
          <cell r="D676" t="str">
            <v xml:space="preserve">                      TOTAL HERRAMIENTA Y EQUIPO:</v>
          </cell>
          <cell r="G676">
            <v>1058</v>
          </cell>
        </row>
        <row r="678">
          <cell r="B678" t="str">
            <v>TRANSPORTE</v>
          </cell>
        </row>
        <row r="679">
          <cell r="B679" t="str">
            <v>MATERIAL</v>
          </cell>
          <cell r="D679" t="str">
            <v>CANTIDAD</v>
          </cell>
          <cell r="E679" t="str">
            <v>DISTANCIA</v>
          </cell>
          <cell r="F679" t="str">
            <v>M3/KM</v>
          </cell>
          <cell r="G679" t="str">
            <v>VR UNITARIO</v>
          </cell>
        </row>
        <row r="682">
          <cell r="E682" t="str">
            <v xml:space="preserve">                  TOTAL TRANSPORTE:</v>
          </cell>
          <cell r="G682">
            <v>0</v>
          </cell>
        </row>
        <row r="684">
          <cell r="E684" t="str">
            <v>TOTAL COSTO DIRECTO:</v>
          </cell>
          <cell r="G684">
            <v>14850</v>
          </cell>
        </row>
        <row r="686">
          <cell r="B686" t="str">
            <v>COSTOS INDIRECTOS</v>
          </cell>
        </row>
        <row r="687">
          <cell r="B687" t="str">
            <v>DESCRIPCION</v>
          </cell>
          <cell r="D687" t="str">
            <v>PORCENTAJE</v>
          </cell>
          <cell r="F687" t="str">
            <v>VR PARCIAL</v>
          </cell>
        </row>
        <row r="688">
          <cell r="B688" t="str">
            <v>ADMINISTRACION</v>
          </cell>
          <cell r="E688">
            <v>0.12</v>
          </cell>
          <cell r="G688">
            <v>1782</v>
          </cell>
        </row>
        <row r="689">
          <cell r="B689" t="str">
            <v>IMPREVISTOS</v>
          </cell>
          <cell r="E689">
            <v>0.08</v>
          </cell>
          <cell r="G689">
            <v>1188</v>
          </cell>
        </row>
        <row r="690">
          <cell r="B690" t="str">
            <v>UTILIDAD</v>
          </cell>
          <cell r="E690">
            <v>0.05</v>
          </cell>
          <cell r="G690">
            <v>742.5</v>
          </cell>
        </row>
        <row r="691">
          <cell r="F691" t="str">
            <v>TOTAL COSTO INDIRECTO:</v>
          </cell>
          <cell r="G691">
            <v>3713</v>
          </cell>
        </row>
        <row r="694">
          <cell r="B694" t="str">
            <v>PROPONENTE</v>
          </cell>
          <cell r="F694" t="str">
            <v>ANALISIS DE PRECIO UNITARIO:</v>
          </cell>
          <cell r="G694">
            <v>18563</v>
          </cell>
        </row>
        <row r="697">
          <cell r="B697" t="str">
            <v>REPUBLICA DE COLOMBIA</v>
          </cell>
        </row>
        <row r="698">
          <cell r="B698" t="str">
            <v>GOBERNACION DEL PUTUMAYO</v>
          </cell>
        </row>
        <row r="699">
          <cell r="B699" t="str">
            <v>SECRETARIA DE INFRAESTRUCTURA DEPARTAMENTAL</v>
          </cell>
        </row>
        <row r="701">
          <cell r="B701" t="str">
            <v>OBJETO:</v>
          </cell>
          <cell r="C701" t="str">
            <v>CONSTRUCCION DE LA PLAZA DE MERCADO DE GANADO EN EL MUNICIPIO DE SIBUNDOY, DEPARTAMENTO DEL PUTUMAYO</v>
          </cell>
        </row>
        <row r="702">
          <cell r="F702" t="str">
            <v>FECHA:</v>
          </cell>
          <cell r="G702" t="str">
            <v>NOVIEMBRE 20 / 2003</v>
          </cell>
        </row>
        <row r="703">
          <cell r="A703" t="str">
            <v>5,4</v>
          </cell>
          <cell r="B703" t="str">
            <v>ITE M:</v>
          </cell>
          <cell r="C703" t="str">
            <v>CERCHA METALICA</v>
          </cell>
          <cell r="F703" t="str">
            <v>UNIDAD:</v>
          </cell>
          <cell r="G703" t="str">
            <v>ML</v>
          </cell>
          <cell r="H703">
            <v>29197</v>
          </cell>
        </row>
        <row r="704">
          <cell r="H704">
            <v>45.6</v>
          </cell>
        </row>
        <row r="705">
          <cell r="B705" t="str">
            <v>MATERIALES</v>
          </cell>
        </row>
        <row r="706">
          <cell r="B706" t="str">
            <v>DESCRIPCION</v>
          </cell>
          <cell r="D706" t="str">
            <v>UND</v>
          </cell>
          <cell r="E706" t="str">
            <v>CANTIDAD</v>
          </cell>
          <cell r="F706" t="str">
            <v>VR UNITARIO</v>
          </cell>
          <cell r="G706" t="str">
            <v>VR UNITARIO</v>
          </cell>
        </row>
        <row r="707">
          <cell r="B707" t="str">
            <v>Acero PDR-60</v>
          </cell>
          <cell r="D707" t="str">
            <v>Kg</v>
          </cell>
          <cell r="E707">
            <v>12</v>
          </cell>
          <cell r="F707">
            <v>1400</v>
          </cell>
          <cell r="G707">
            <v>16800</v>
          </cell>
        </row>
        <row r="708">
          <cell r="B708" t="str">
            <v>Soldadura eléctrica 1/8"</v>
          </cell>
          <cell r="D708" t="str">
            <v>Kg</v>
          </cell>
          <cell r="E708">
            <v>0.5</v>
          </cell>
          <cell r="F708">
            <v>3696.6</v>
          </cell>
          <cell r="G708">
            <v>1848.3</v>
          </cell>
        </row>
        <row r="709">
          <cell r="B709" t="str">
            <v>Pintura anticorrosiva</v>
          </cell>
          <cell r="D709" t="str">
            <v>Gn</v>
          </cell>
          <cell r="E709">
            <v>0.06</v>
          </cell>
          <cell r="F709">
            <v>30900.95</v>
          </cell>
          <cell r="G709">
            <v>1854.057</v>
          </cell>
        </row>
        <row r="710">
          <cell r="D710">
            <v>0</v>
          </cell>
          <cell r="E710" t="str">
            <v xml:space="preserve">                 TOTAL MATERIALES:</v>
          </cell>
          <cell r="G710">
            <v>20502</v>
          </cell>
        </row>
        <row r="712">
          <cell r="B712" t="str">
            <v>MANO DE OBRA</v>
          </cell>
        </row>
        <row r="713">
          <cell r="B713" t="str">
            <v>DESCRIPCION</v>
          </cell>
          <cell r="C713" t="str">
            <v>JORNAL</v>
          </cell>
          <cell r="D713" t="str">
            <v>PRESTACIONES</v>
          </cell>
          <cell r="E713" t="str">
            <v>CANTIDAD</v>
          </cell>
          <cell r="F713" t="str">
            <v>RENDIMIENTO</v>
          </cell>
          <cell r="G713" t="str">
            <v>VR PARCIAL</v>
          </cell>
        </row>
        <row r="714">
          <cell r="B714" t="str">
            <v>Ayudante</v>
          </cell>
          <cell r="C714">
            <v>15000</v>
          </cell>
          <cell r="D714">
            <v>0.7</v>
          </cell>
          <cell r="E714">
            <v>2</v>
          </cell>
          <cell r="F714">
            <v>15.62</v>
          </cell>
          <cell r="G714">
            <v>3265.0448143405893</v>
          </cell>
        </row>
        <row r="715">
          <cell r="B715" t="str">
            <v>Cerrajero</v>
          </cell>
          <cell r="C715">
            <v>34300</v>
          </cell>
          <cell r="D715">
            <v>0.7</v>
          </cell>
          <cell r="E715">
            <v>1</v>
          </cell>
          <cell r="F715">
            <v>15.62</v>
          </cell>
          <cell r="G715">
            <v>3733.0345710627403</v>
          </cell>
        </row>
        <row r="716">
          <cell r="C716">
            <v>0</v>
          </cell>
          <cell r="E716">
            <v>0</v>
          </cell>
          <cell r="G716">
            <v>0</v>
          </cell>
        </row>
        <row r="717">
          <cell r="E717" t="str">
            <v xml:space="preserve">              TOTAL MANO DE OBRA:</v>
          </cell>
          <cell r="G717">
            <v>6998</v>
          </cell>
          <cell r="H717">
            <v>7000</v>
          </cell>
        </row>
        <row r="719">
          <cell r="B719" t="str">
            <v>HERRAMIENTA Y EQUIPO</v>
          </cell>
        </row>
        <row r="720">
          <cell r="B720" t="str">
            <v>DESCRIPCION</v>
          </cell>
          <cell r="D720" t="str">
            <v>TIPO</v>
          </cell>
          <cell r="E720" t="str">
            <v>TARIFA</v>
          </cell>
          <cell r="F720" t="str">
            <v>RENDIMIENTO</v>
          </cell>
          <cell r="G720" t="str">
            <v>VR PARCIAL</v>
          </cell>
        </row>
        <row r="721">
          <cell r="B721" t="str">
            <v>Herramienta menor</v>
          </cell>
          <cell r="E721">
            <v>6998</v>
          </cell>
          <cell r="F721">
            <v>0.05</v>
          </cell>
          <cell r="G721">
            <v>349.90000000000003</v>
          </cell>
        </row>
        <row r="722">
          <cell r="B722" t="str">
            <v>Soldador eléctrico</v>
          </cell>
          <cell r="E722">
            <v>40400</v>
          </cell>
          <cell r="F722">
            <v>30</v>
          </cell>
          <cell r="G722">
            <v>1346.6666666666667</v>
          </cell>
        </row>
        <row r="723">
          <cell r="D723">
            <v>0</v>
          </cell>
          <cell r="E723">
            <v>0</v>
          </cell>
          <cell r="F723">
            <v>0</v>
          </cell>
          <cell r="G723">
            <v>0</v>
          </cell>
        </row>
        <row r="724">
          <cell r="D724" t="str">
            <v xml:space="preserve">                      TOTAL HERRAMIENTA Y EQUIPO:</v>
          </cell>
          <cell r="G724">
            <v>1697</v>
          </cell>
        </row>
        <row r="726">
          <cell r="B726" t="str">
            <v>TRANSPORTE</v>
          </cell>
        </row>
        <row r="727">
          <cell r="B727" t="str">
            <v>MATERIAL</v>
          </cell>
          <cell r="D727" t="str">
            <v>CANTIDAD</v>
          </cell>
          <cell r="E727" t="str">
            <v>DISTANCIA</v>
          </cell>
          <cell r="F727" t="str">
            <v>M3/KM</v>
          </cell>
          <cell r="G727" t="str">
            <v>VR UNITARIO</v>
          </cell>
        </row>
        <row r="730">
          <cell r="E730" t="str">
            <v xml:space="preserve">                  TOTAL TRANSPORTE:</v>
          </cell>
          <cell r="G730">
            <v>0</v>
          </cell>
        </row>
        <row r="732">
          <cell r="E732" t="str">
            <v>TOTAL COSTO DIRECTO:</v>
          </cell>
          <cell r="G732">
            <v>29197</v>
          </cell>
        </row>
        <row r="734">
          <cell r="B734" t="str">
            <v>COSTOS INDIRECTOS</v>
          </cell>
        </row>
        <row r="735">
          <cell r="B735" t="str">
            <v>DESCRIPCION</v>
          </cell>
          <cell r="D735" t="str">
            <v>PORCENTAJE</v>
          </cell>
          <cell r="F735" t="str">
            <v>VR PARCIAL</v>
          </cell>
        </row>
        <row r="736">
          <cell r="B736" t="str">
            <v>ADMINISTRACION</v>
          </cell>
          <cell r="E736">
            <v>0.12</v>
          </cell>
          <cell r="G736">
            <v>3503.64</v>
          </cell>
        </row>
        <row r="737">
          <cell r="B737" t="str">
            <v>IMPREVISTOS</v>
          </cell>
          <cell r="E737">
            <v>0.08</v>
          </cell>
          <cell r="G737">
            <v>2335.7600000000002</v>
          </cell>
        </row>
        <row r="738">
          <cell r="B738" t="str">
            <v>UTILIDAD</v>
          </cell>
          <cell r="E738">
            <v>0.05</v>
          </cell>
          <cell r="G738">
            <v>1459.8500000000001</v>
          </cell>
        </row>
        <row r="739">
          <cell r="F739" t="str">
            <v>TOTAL COSTO INDIRECTO:</v>
          </cell>
          <cell r="G739">
            <v>7299</v>
          </cell>
        </row>
        <row r="742">
          <cell r="B742" t="str">
            <v>PROPONENTE</v>
          </cell>
          <cell r="F742" t="str">
            <v>ANALISIS DE PRECIO UNITARIO:</v>
          </cell>
          <cell r="G742">
            <v>36496</v>
          </cell>
        </row>
        <row r="745">
          <cell r="B745" t="str">
            <v>REPUBLICA DE COLOMBIA</v>
          </cell>
        </row>
        <row r="746">
          <cell r="B746" t="str">
            <v>GOBERNACION DEL PUTUMAYO</v>
          </cell>
        </row>
        <row r="747">
          <cell r="B747" t="str">
            <v>SECRETARIA DE INFRAESTRUCTURA DEPARTAMENTAL</v>
          </cell>
        </row>
        <row r="749">
          <cell r="B749" t="str">
            <v>OBJETO:</v>
          </cell>
          <cell r="C749" t="str">
            <v>CONSTRUCCION DE LA PLAZA DE MERCADO DE GANADO EN EL MUNICIPIO DE SIBUNDOY, DEPARTAMENTO DEL PUTUMAYO</v>
          </cell>
        </row>
        <row r="750">
          <cell r="F750" t="str">
            <v>FECHA:</v>
          </cell>
          <cell r="G750" t="str">
            <v>NOVIEMBRE 20 / 2003</v>
          </cell>
        </row>
        <row r="751">
          <cell r="A751" t="str">
            <v>6,1</v>
          </cell>
          <cell r="B751" t="str">
            <v>ITE M:</v>
          </cell>
          <cell r="C751" t="str">
            <v>PUERTA CON PICAPORTE 2*0,8 m</v>
          </cell>
          <cell r="F751" t="str">
            <v>UNIDAD:</v>
          </cell>
          <cell r="G751" t="str">
            <v>UND</v>
          </cell>
          <cell r="H751">
            <v>69438</v>
          </cell>
        </row>
        <row r="752">
          <cell r="H752">
            <v>10</v>
          </cell>
        </row>
        <row r="753">
          <cell r="B753" t="str">
            <v>MATERIALES</v>
          </cell>
        </row>
        <row r="754">
          <cell r="B754" t="str">
            <v>DESCRIPCION</v>
          </cell>
          <cell r="D754" t="str">
            <v>UND</v>
          </cell>
          <cell r="E754" t="str">
            <v>CANTIDAD</v>
          </cell>
          <cell r="F754" t="str">
            <v>VR UNITARIO</v>
          </cell>
          <cell r="G754" t="str">
            <v>VR UNITARIO</v>
          </cell>
        </row>
        <row r="755">
          <cell r="B755" t="str">
            <v>Puerta metálica con picaporte</v>
          </cell>
          <cell r="D755" t="str">
            <v>Un</v>
          </cell>
          <cell r="E755">
            <v>1</v>
          </cell>
          <cell r="F755">
            <v>55045</v>
          </cell>
          <cell r="G755">
            <v>55045</v>
          </cell>
        </row>
        <row r="756">
          <cell r="D756">
            <v>0</v>
          </cell>
          <cell r="E756">
            <v>0</v>
          </cell>
          <cell r="F756">
            <v>0</v>
          </cell>
          <cell r="G756">
            <v>0</v>
          </cell>
        </row>
        <row r="757">
          <cell r="D757">
            <v>0</v>
          </cell>
          <cell r="E757">
            <v>0</v>
          </cell>
          <cell r="F757">
            <v>0</v>
          </cell>
          <cell r="G757">
            <v>0</v>
          </cell>
        </row>
        <row r="758">
          <cell r="D758">
            <v>0</v>
          </cell>
          <cell r="E758" t="str">
            <v xml:space="preserve">                   TOTAL MATERIALES:</v>
          </cell>
          <cell r="G758">
            <v>55045</v>
          </cell>
        </row>
        <row r="760">
          <cell r="B760" t="str">
            <v>MANO DE OBRA</v>
          </cell>
        </row>
        <row r="761">
          <cell r="B761" t="str">
            <v>DESCRIPCION</v>
          </cell>
          <cell r="C761" t="str">
            <v>JORNAL</v>
          </cell>
          <cell r="D761" t="str">
            <v>PRESTACIONES</v>
          </cell>
          <cell r="E761" t="str">
            <v>CANTIDAD</v>
          </cell>
          <cell r="F761" t="str">
            <v>RENDIMIENTO</v>
          </cell>
          <cell r="G761" t="str">
            <v>VR PARCIAL</v>
          </cell>
        </row>
        <row r="762">
          <cell r="B762" t="str">
            <v>Ayudante</v>
          </cell>
          <cell r="C762">
            <v>15000</v>
          </cell>
          <cell r="D762">
            <v>0.7</v>
          </cell>
          <cell r="E762">
            <v>1</v>
          </cell>
          <cell r="F762">
            <v>5.0199999999999996</v>
          </cell>
          <cell r="G762">
            <v>5079.6812749003984</v>
          </cell>
        </row>
        <row r="763">
          <cell r="B763" t="str">
            <v xml:space="preserve">Oficial </v>
          </cell>
          <cell r="C763">
            <v>25480.000000000004</v>
          </cell>
          <cell r="D763">
            <v>0.7</v>
          </cell>
          <cell r="E763">
            <v>1</v>
          </cell>
          <cell r="F763">
            <v>5.0199999999999996</v>
          </cell>
          <cell r="G763">
            <v>8628.6852589641439</v>
          </cell>
        </row>
        <row r="764">
          <cell r="C764">
            <v>0</v>
          </cell>
          <cell r="E764">
            <v>0</v>
          </cell>
          <cell r="G764">
            <v>0</v>
          </cell>
        </row>
        <row r="765">
          <cell r="E765" t="str">
            <v xml:space="preserve">              TOTAL MANO DE OBRA:</v>
          </cell>
          <cell r="G765">
            <v>13708</v>
          </cell>
          <cell r="H765">
            <v>13700</v>
          </cell>
        </row>
        <row r="767">
          <cell r="B767" t="str">
            <v>HERRAMIENTA Y EQUIPO</v>
          </cell>
        </row>
        <row r="768">
          <cell r="B768" t="str">
            <v>DESCRIPCION</v>
          </cell>
          <cell r="D768" t="str">
            <v>TIPO</v>
          </cell>
          <cell r="E768" t="str">
            <v>TARIFA</v>
          </cell>
          <cell r="F768" t="str">
            <v>RENDIMIENTO</v>
          </cell>
          <cell r="G768" t="str">
            <v>VR PARCIAL</v>
          </cell>
        </row>
        <row r="769">
          <cell r="B769" t="str">
            <v>Herramienta menor</v>
          </cell>
          <cell r="E769">
            <v>13708</v>
          </cell>
          <cell r="F769">
            <v>0.05</v>
          </cell>
          <cell r="G769">
            <v>685.40000000000009</v>
          </cell>
        </row>
        <row r="770">
          <cell r="D770">
            <v>0</v>
          </cell>
          <cell r="E770">
            <v>0</v>
          </cell>
          <cell r="G770">
            <v>0</v>
          </cell>
        </row>
        <row r="771">
          <cell r="D771">
            <v>0</v>
          </cell>
          <cell r="E771">
            <v>0</v>
          </cell>
          <cell r="F771">
            <v>0</v>
          </cell>
          <cell r="G771">
            <v>0</v>
          </cell>
        </row>
        <row r="772">
          <cell r="D772" t="str">
            <v xml:space="preserve">                      TOTAL HERRAMIENTA Y EQUIPO:</v>
          </cell>
          <cell r="G772">
            <v>685</v>
          </cell>
        </row>
        <row r="774">
          <cell r="B774" t="str">
            <v>TRANSPORTE</v>
          </cell>
        </row>
        <row r="775">
          <cell r="B775" t="str">
            <v>MATERIAL</v>
          </cell>
          <cell r="D775" t="str">
            <v>CANTIDAD</v>
          </cell>
          <cell r="E775" t="str">
            <v>DISTANCIA</v>
          </cell>
          <cell r="F775" t="str">
            <v>M3/KM</v>
          </cell>
          <cell r="G775" t="str">
            <v>VR UNITARIO</v>
          </cell>
        </row>
        <row r="778">
          <cell r="E778" t="str">
            <v xml:space="preserve">                  TOTAL TRANSPORTE:</v>
          </cell>
          <cell r="G778">
            <v>0</v>
          </cell>
        </row>
        <row r="780">
          <cell r="E780" t="str">
            <v>TOTAL COSTO DIRECTO:</v>
          </cell>
          <cell r="G780">
            <v>69438</v>
          </cell>
        </row>
        <row r="782">
          <cell r="B782" t="str">
            <v>COSTOS INDIRECTOS</v>
          </cell>
        </row>
        <row r="783">
          <cell r="B783" t="str">
            <v>DESCRIPCION</v>
          </cell>
          <cell r="D783" t="str">
            <v>PORCENTAJE</v>
          </cell>
          <cell r="F783" t="str">
            <v>VR PARCIAL</v>
          </cell>
        </row>
        <row r="784">
          <cell r="B784" t="str">
            <v>ADMINISTRACION</v>
          </cell>
          <cell r="E784">
            <v>0.12</v>
          </cell>
          <cell r="G784">
            <v>8332.56</v>
          </cell>
        </row>
        <row r="785">
          <cell r="B785" t="str">
            <v>IMPREVISTOS</v>
          </cell>
          <cell r="E785">
            <v>0.08</v>
          </cell>
          <cell r="G785">
            <v>5555.04</v>
          </cell>
        </row>
        <row r="786">
          <cell r="B786" t="str">
            <v>UTILIDAD</v>
          </cell>
          <cell r="E786">
            <v>0.05</v>
          </cell>
          <cell r="G786">
            <v>3471.9</v>
          </cell>
        </row>
        <row r="787">
          <cell r="F787" t="str">
            <v>TOTAL COSTO INDIRECTO:</v>
          </cell>
          <cell r="G787">
            <v>17360</v>
          </cell>
        </row>
        <row r="790">
          <cell r="B790" t="str">
            <v>PROPONENTE</v>
          </cell>
          <cell r="F790" t="str">
            <v>ANALISIS DE PRECIO UNITARIO:</v>
          </cell>
          <cell r="G790">
            <v>86798</v>
          </cell>
        </row>
        <row r="793">
          <cell r="B793" t="str">
            <v>REPUBLICA DE COLOMBIA</v>
          </cell>
        </row>
        <row r="794">
          <cell r="B794" t="str">
            <v>GOBERNACION DEL PUTUMAYO</v>
          </cell>
        </row>
        <row r="795">
          <cell r="B795" t="str">
            <v>SECRETARIA DE INFRAESTRUCTURA DEPARTAMENTAL</v>
          </cell>
        </row>
        <row r="797">
          <cell r="B797" t="str">
            <v>OBJETO:</v>
          </cell>
          <cell r="C797" t="str">
            <v>CONSTRUCCION DE LA PLAZA DE MERCADO DE GANADO EN EL MUNICIPIO DE SIBUNDOY, DEPARTAMENTO DEL PUTUMAYO</v>
          </cell>
        </row>
        <row r="798">
          <cell r="F798" t="str">
            <v>FECHA:</v>
          </cell>
          <cell r="G798" t="str">
            <v>NOVIEMBRE 20 / 2003</v>
          </cell>
        </row>
        <row r="799">
          <cell r="A799" t="str">
            <v>7,1</v>
          </cell>
          <cell r="B799" t="str">
            <v>ITE M:</v>
          </cell>
          <cell r="C799" t="str">
            <v>CAJA DE INSPECCION 0,8*0,8 m</v>
          </cell>
          <cell r="F799" t="str">
            <v>UNIDAD:</v>
          </cell>
          <cell r="G799" t="str">
            <v>UND</v>
          </cell>
          <cell r="H799">
            <v>128943</v>
          </cell>
        </row>
        <row r="800">
          <cell r="H800">
            <v>1</v>
          </cell>
        </row>
        <row r="801">
          <cell r="B801" t="str">
            <v>MATERIALES</v>
          </cell>
        </row>
        <row r="802">
          <cell r="B802" t="str">
            <v>DESCRIPCION</v>
          </cell>
          <cell r="D802" t="str">
            <v>UND</v>
          </cell>
          <cell r="E802" t="str">
            <v>CANTIDAD</v>
          </cell>
          <cell r="F802" t="str">
            <v>VR UNITARIO</v>
          </cell>
          <cell r="G802" t="str">
            <v>VR UNITARIO</v>
          </cell>
        </row>
        <row r="803">
          <cell r="B803" t="str">
            <v>Agua</v>
          </cell>
          <cell r="D803" t="str">
            <v>Lt</v>
          </cell>
          <cell r="E803">
            <v>74</v>
          </cell>
          <cell r="F803">
            <v>10.4</v>
          </cell>
          <cell r="G803">
            <v>769.6</v>
          </cell>
        </row>
        <row r="804">
          <cell r="B804" t="str">
            <v>Cemento gris</v>
          </cell>
          <cell r="D804" t="str">
            <v>Kg</v>
          </cell>
          <cell r="E804">
            <v>135.19999999999999</v>
          </cell>
          <cell r="F804">
            <v>440</v>
          </cell>
          <cell r="G804">
            <v>59487.999999999993</v>
          </cell>
        </row>
        <row r="805">
          <cell r="B805" t="str">
            <v>Arena de río</v>
          </cell>
          <cell r="D805" t="str">
            <v>M3</v>
          </cell>
          <cell r="E805">
            <v>0.39</v>
          </cell>
          <cell r="F805">
            <v>6240</v>
          </cell>
          <cell r="G805">
            <v>2433.6</v>
          </cell>
        </row>
        <row r="806">
          <cell r="B806" t="str">
            <v>Triturado</v>
          </cell>
          <cell r="D806" t="str">
            <v>M3</v>
          </cell>
          <cell r="E806">
            <v>0.22</v>
          </cell>
          <cell r="F806">
            <v>35000</v>
          </cell>
          <cell r="G806">
            <v>7700</v>
          </cell>
        </row>
        <row r="807">
          <cell r="B807" t="str">
            <v>Recebo</v>
          </cell>
          <cell r="D807" t="str">
            <v>M3</v>
          </cell>
          <cell r="E807">
            <v>0.15</v>
          </cell>
          <cell r="F807">
            <v>6060</v>
          </cell>
          <cell r="G807">
            <v>909</v>
          </cell>
        </row>
        <row r="808">
          <cell r="B808" t="str">
            <v>Ladrillo común</v>
          </cell>
          <cell r="D808" t="str">
            <v>Un</v>
          </cell>
          <cell r="E808">
            <v>142</v>
          </cell>
          <cell r="F808">
            <v>156.54999999999998</v>
          </cell>
          <cell r="G808">
            <v>22230.1</v>
          </cell>
        </row>
        <row r="809">
          <cell r="B809" t="str">
            <v>Alambre negro</v>
          </cell>
          <cell r="D809" t="str">
            <v>Kg</v>
          </cell>
          <cell r="E809">
            <v>0.13</v>
          </cell>
          <cell r="F809">
            <v>1800</v>
          </cell>
          <cell r="G809">
            <v>234</v>
          </cell>
        </row>
        <row r="810">
          <cell r="B810" t="str">
            <v>Acero PDR-60</v>
          </cell>
          <cell r="D810" t="str">
            <v>Kg</v>
          </cell>
          <cell r="E810">
            <v>6.36</v>
          </cell>
          <cell r="F810">
            <v>1400</v>
          </cell>
          <cell r="G810">
            <v>8904</v>
          </cell>
        </row>
        <row r="811">
          <cell r="D811">
            <v>0</v>
          </cell>
          <cell r="E811" t="str">
            <v xml:space="preserve">                 TOTAL MATERIALES:</v>
          </cell>
          <cell r="G811">
            <v>102668</v>
          </cell>
        </row>
        <row r="813">
          <cell r="B813" t="str">
            <v>MANO DE OBRA</v>
          </cell>
        </row>
        <row r="814">
          <cell r="B814" t="str">
            <v>DESCRIPCION</v>
          </cell>
          <cell r="C814" t="str">
            <v>JORNAL</v>
          </cell>
          <cell r="D814" t="str">
            <v>PRESTACIONES</v>
          </cell>
          <cell r="E814" t="str">
            <v>CANTIDAD</v>
          </cell>
          <cell r="F814" t="str">
            <v>RENDIMIENTO</v>
          </cell>
          <cell r="G814" t="str">
            <v>VR PARCIAL</v>
          </cell>
        </row>
        <row r="815">
          <cell r="B815" t="str">
            <v>Ayudante</v>
          </cell>
          <cell r="C815">
            <v>15000</v>
          </cell>
          <cell r="D815">
            <v>0.7</v>
          </cell>
          <cell r="E815">
            <v>1</v>
          </cell>
          <cell r="F815">
            <v>2.75</v>
          </cell>
          <cell r="G815">
            <v>9272.7272727272721</v>
          </cell>
        </row>
        <row r="816">
          <cell r="B816" t="str">
            <v xml:space="preserve">Oficial </v>
          </cell>
          <cell r="C816">
            <v>25480.000000000004</v>
          </cell>
          <cell r="D816">
            <v>0.7</v>
          </cell>
          <cell r="E816">
            <v>1</v>
          </cell>
          <cell r="F816">
            <v>2.75</v>
          </cell>
          <cell r="G816">
            <v>15751.272727272728</v>
          </cell>
        </row>
        <row r="817">
          <cell r="C817">
            <v>0</v>
          </cell>
          <cell r="E817">
            <v>0</v>
          </cell>
          <cell r="G817">
            <v>0</v>
          </cell>
        </row>
        <row r="818">
          <cell r="E818" t="str">
            <v xml:space="preserve">              TOTAL MANO DE OBRA:</v>
          </cell>
          <cell r="G818">
            <v>25024</v>
          </cell>
          <cell r="H818">
            <v>25000</v>
          </cell>
        </row>
        <row r="820">
          <cell r="B820" t="str">
            <v>HERRAMIENTA Y EQUIPO</v>
          </cell>
        </row>
        <row r="821">
          <cell r="B821" t="str">
            <v>DESCRIPCION</v>
          </cell>
          <cell r="D821" t="str">
            <v>TIPO</v>
          </cell>
          <cell r="E821" t="str">
            <v>TARIFA</v>
          </cell>
          <cell r="F821" t="str">
            <v>RENDIMIENTO</v>
          </cell>
          <cell r="G821" t="str">
            <v>VR PARCIAL</v>
          </cell>
        </row>
        <row r="822">
          <cell r="B822" t="str">
            <v>Herramienta menor</v>
          </cell>
          <cell r="E822">
            <v>25024</v>
          </cell>
          <cell r="F822">
            <v>0.05</v>
          </cell>
          <cell r="G822">
            <v>1251.2</v>
          </cell>
        </row>
        <row r="823">
          <cell r="D823">
            <v>0</v>
          </cell>
          <cell r="E823">
            <v>0</v>
          </cell>
          <cell r="G823">
            <v>0</v>
          </cell>
        </row>
        <row r="824">
          <cell r="D824">
            <v>0</v>
          </cell>
          <cell r="E824">
            <v>0</v>
          </cell>
          <cell r="F824">
            <v>0</v>
          </cell>
          <cell r="G824">
            <v>0</v>
          </cell>
        </row>
        <row r="825">
          <cell r="D825" t="str">
            <v xml:space="preserve">                      TOTAL HERRAMIENTA Y EQUIPO:</v>
          </cell>
          <cell r="G825">
            <v>1251</v>
          </cell>
        </row>
        <row r="827">
          <cell r="B827" t="str">
            <v>TRANSPORTE</v>
          </cell>
        </row>
        <row r="828">
          <cell r="B828" t="str">
            <v>MATERIAL</v>
          </cell>
          <cell r="D828" t="str">
            <v>CANTIDAD</v>
          </cell>
          <cell r="E828" t="str">
            <v>DISTANCIA</v>
          </cell>
          <cell r="F828" t="str">
            <v>M3/KM</v>
          </cell>
          <cell r="G828" t="str">
            <v>VR UNITARIO</v>
          </cell>
        </row>
        <row r="831">
          <cell r="E831" t="str">
            <v xml:space="preserve">                  TOTAL TRANSPORTE:</v>
          </cell>
          <cell r="G831">
            <v>0</v>
          </cell>
        </row>
        <row r="833">
          <cell r="E833" t="str">
            <v>TOTAL COSTO DIRECTO:</v>
          </cell>
          <cell r="G833">
            <v>128943</v>
          </cell>
        </row>
        <row r="835">
          <cell r="B835" t="str">
            <v>COSTOS INDIRECTOS</v>
          </cell>
        </row>
        <row r="836">
          <cell r="B836" t="str">
            <v>DESCRIPCION</v>
          </cell>
          <cell r="D836" t="str">
            <v>PORCENTAJE</v>
          </cell>
          <cell r="F836" t="str">
            <v>VR PARCIAL</v>
          </cell>
        </row>
        <row r="837">
          <cell r="B837" t="str">
            <v>ADMINISTRACION</v>
          </cell>
          <cell r="E837">
            <v>0.12</v>
          </cell>
          <cell r="G837">
            <v>15473.16</v>
          </cell>
        </row>
        <row r="838">
          <cell r="B838" t="str">
            <v>IMPREVISTOS</v>
          </cell>
          <cell r="E838">
            <v>0.08</v>
          </cell>
          <cell r="G838">
            <v>10315.44</v>
          </cell>
        </row>
        <row r="839">
          <cell r="B839" t="str">
            <v>UTILIDAD</v>
          </cell>
          <cell r="E839">
            <v>0.05</v>
          </cell>
          <cell r="G839">
            <v>6447.1500000000005</v>
          </cell>
        </row>
        <row r="840">
          <cell r="F840" t="str">
            <v>TOTAL COSTO INDIRECTO:</v>
          </cell>
          <cell r="G840">
            <v>32236</v>
          </cell>
        </row>
        <row r="843">
          <cell r="B843" t="str">
            <v>PROPONENTE</v>
          </cell>
          <cell r="F843" t="str">
            <v>ANALISIS DE PRECIO UNITARIO:</v>
          </cell>
          <cell r="G843">
            <v>161179</v>
          </cell>
        </row>
        <row r="846">
          <cell r="B846" t="str">
            <v>REPUBLICA DE COLOMBIA</v>
          </cell>
        </row>
        <row r="847">
          <cell r="B847" t="str">
            <v>GOBERNACION DEL PUTUMAYO</v>
          </cell>
        </row>
        <row r="848">
          <cell r="B848" t="str">
            <v>SECRETARIA DE INFRAESTRUCTURA DEPARTAMENTAL</v>
          </cell>
        </row>
        <row r="850">
          <cell r="B850" t="str">
            <v>OBJETO:</v>
          </cell>
          <cell r="C850" t="str">
            <v>CONSTRUCCION DE LA PLAZA DE MERCADO DE GANADO EN EL MUNICIPIO DE SIBUNDOY, DEPARTAMENTO DEL PUTUMAYO</v>
          </cell>
        </row>
        <row r="851">
          <cell r="F851" t="str">
            <v>FECHA:</v>
          </cell>
          <cell r="G851" t="str">
            <v>NOVIEMBRE 20 / 2003</v>
          </cell>
        </row>
        <row r="852">
          <cell r="A852" t="str">
            <v>7,2</v>
          </cell>
          <cell r="B852" t="str">
            <v>ITE M:</v>
          </cell>
          <cell r="C852" t="str">
            <v>INSTALACION TUBERIA 3" SAN</v>
          </cell>
          <cell r="F852" t="str">
            <v>UNIDAD:</v>
          </cell>
          <cell r="G852" t="str">
            <v>ML</v>
          </cell>
          <cell r="H852">
            <v>15034</v>
          </cell>
        </row>
        <row r="853">
          <cell r="H853">
            <v>36.5</v>
          </cell>
        </row>
        <row r="854">
          <cell r="B854" t="str">
            <v>MATERIALES</v>
          </cell>
        </row>
        <row r="855">
          <cell r="B855" t="str">
            <v>DESCRIPCION</v>
          </cell>
          <cell r="D855" t="str">
            <v>UND</v>
          </cell>
          <cell r="E855" t="str">
            <v>CANTIDAD</v>
          </cell>
          <cell r="F855" t="str">
            <v>VR UNITARIO</v>
          </cell>
          <cell r="G855" t="str">
            <v>VR UNITARIO</v>
          </cell>
        </row>
        <row r="856">
          <cell r="B856" t="str">
            <v>Tuberia PVC sanitaria 3"</v>
          </cell>
          <cell r="D856" t="str">
            <v>ML</v>
          </cell>
          <cell r="E856">
            <v>1</v>
          </cell>
          <cell r="F856">
            <v>11968</v>
          </cell>
          <cell r="G856">
            <v>11968</v>
          </cell>
        </row>
        <row r="857">
          <cell r="B857" t="str">
            <v>Union PVC sanitaria 3"</v>
          </cell>
          <cell r="D857" t="str">
            <v>Un</v>
          </cell>
          <cell r="E857">
            <v>0.17</v>
          </cell>
          <cell r="F857">
            <v>2595.6999999999998</v>
          </cell>
          <cell r="G857">
            <v>441.26900000000001</v>
          </cell>
        </row>
        <row r="858">
          <cell r="D858">
            <v>0</v>
          </cell>
          <cell r="E858">
            <v>0</v>
          </cell>
          <cell r="F858">
            <v>0</v>
          </cell>
          <cell r="G858">
            <v>0</v>
          </cell>
        </row>
        <row r="859">
          <cell r="D859">
            <v>0</v>
          </cell>
          <cell r="E859" t="str">
            <v xml:space="preserve">                   TOTAL MATERIALES:</v>
          </cell>
          <cell r="G859">
            <v>12409</v>
          </cell>
        </row>
        <row r="861">
          <cell r="B861" t="str">
            <v>MANO DE OBRA</v>
          </cell>
        </row>
        <row r="862">
          <cell r="B862" t="str">
            <v>DESCRIPCION</v>
          </cell>
          <cell r="C862" t="str">
            <v>JORNAL</v>
          </cell>
          <cell r="D862" t="str">
            <v>PRESTACIONES</v>
          </cell>
          <cell r="E862" t="str">
            <v>CANTIDAD</v>
          </cell>
          <cell r="F862" t="str">
            <v>RENDIMIENTO</v>
          </cell>
          <cell r="G862" t="str">
            <v>VR PARCIAL</v>
          </cell>
        </row>
        <row r="863">
          <cell r="B863" t="str">
            <v>Ayudante</v>
          </cell>
          <cell r="C863">
            <v>15000</v>
          </cell>
          <cell r="D863">
            <v>0.7</v>
          </cell>
          <cell r="E863">
            <v>1</v>
          </cell>
          <cell r="F863">
            <v>27.53</v>
          </cell>
          <cell r="G863">
            <v>926.26225935343257</v>
          </cell>
        </row>
        <row r="864">
          <cell r="B864" t="str">
            <v xml:space="preserve">Oficial </v>
          </cell>
          <cell r="C864">
            <v>25480.000000000004</v>
          </cell>
          <cell r="D864">
            <v>0.7</v>
          </cell>
          <cell r="E864">
            <v>1</v>
          </cell>
          <cell r="F864">
            <v>27.53</v>
          </cell>
          <cell r="G864">
            <v>1573.4108245550308</v>
          </cell>
        </row>
        <row r="865">
          <cell r="C865">
            <v>0</v>
          </cell>
          <cell r="E865">
            <v>0</v>
          </cell>
          <cell r="G865">
            <v>0</v>
          </cell>
        </row>
        <row r="866">
          <cell r="E866" t="str">
            <v xml:space="preserve">              TOTAL MANO DE OBRA:</v>
          </cell>
          <cell r="G866">
            <v>2500</v>
          </cell>
          <cell r="H866">
            <v>2500</v>
          </cell>
        </row>
        <row r="868">
          <cell r="B868" t="str">
            <v>HERRAMIENTA Y EQUIPO</v>
          </cell>
        </row>
        <row r="869">
          <cell r="B869" t="str">
            <v>DESCRIPCION</v>
          </cell>
          <cell r="D869" t="str">
            <v>TIPO</v>
          </cell>
          <cell r="E869" t="str">
            <v>TARIFA</v>
          </cell>
          <cell r="F869" t="str">
            <v>RENDIMIENTO</v>
          </cell>
          <cell r="G869" t="str">
            <v>VR PARCIAL</v>
          </cell>
        </row>
        <row r="870">
          <cell r="B870" t="str">
            <v>Herramienta menor</v>
          </cell>
          <cell r="E870">
            <v>2500</v>
          </cell>
          <cell r="F870">
            <v>0.05</v>
          </cell>
          <cell r="G870">
            <v>125</v>
          </cell>
        </row>
        <row r="871">
          <cell r="D871">
            <v>0</v>
          </cell>
          <cell r="E871">
            <v>0</v>
          </cell>
          <cell r="G871">
            <v>0</v>
          </cell>
        </row>
        <row r="872">
          <cell r="D872">
            <v>0</v>
          </cell>
          <cell r="E872">
            <v>0</v>
          </cell>
          <cell r="F872">
            <v>0</v>
          </cell>
          <cell r="G872">
            <v>0</v>
          </cell>
        </row>
        <row r="873">
          <cell r="D873" t="str">
            <v xml:space="preserve">                      TOTAL HERRAMIENTA Y EQUIPO:</v>
          </cell>
          <cell r="G873">
            <v>125</v>
          </cell>
        </row>
        <row r="875">
          <cell r="B875" t="str">
            <v>TRANSPORTE</v>
          </cell>
        </row>
        <row r="876">
          <cell r="B876" t="str">
            <v>MATERIAL</v>
          </cell>
          <cell r="D876" t="str">
            <v>CANTIDAD</v>
          </cell>
          <cell r="E876" t="str">
            <v>DISTANCIA</v>
          </cell>
          <cell r="F876" t="str">
            <v>M3/KM</v>
          </cell>
          <cell r="G876" t="str">
            <v>VR UNITARIO</v>
          </cell>
        </row>
        <row r="879">
          <cell r="E879" t="str">
            <v xml:space="preserve">                  TOTAL TRANSPORTE:</v>
          </cell>
          <cell r="G879">
            <v>0</v>
          </cell>
        </row>
        <row r="881">
          <cell r="E881" t="str">
            <v>TOTAL COSTO DIRECTO:</v>
          </cell>
          <cell r="G881">
            <v>15034</v>
          </cell>
        </row>
        <row r="883">
          <cell r="B883" t="str">
            <v>COSTOS INDIRECTOS</v>
          </cell>
        </row>
        <row r="884">
          <cell r="B884" t="str">
            <v>DESCRIPCION</v>
          </cell>
          <cell r="D884" t="str">
            <v>PORCENTAJE</v>
          </cell>
          <cell r="F884" t="str">
            <v>VR PARCIAL</v>
          </cell>
        </row>
        <row r="885">
          <cell r="B885" t="str">
            <v>ADMINISTRACION</v>
          </cell>
          <cell r="E885">
            <v>0.12</v>
          </cell>
          <cell r="G885">
            <v>1804.08</v>
          </cell>
        </row>
        <row r="886">
          <cell r="B886" t="str">
            <v>IMPREVISTOS</v>
          </cell>
          <cell r="E886">
            <v>0.08</v>
          </cell>
          <cell r="G886">
            <v>1202.72</v>
          </cell>
        </row>
        <row r="887">
          <cell r="B887" t="str">
            <v>UTILIDAD</v>
          </cell>
          <cell r="E887">
            <v>0.05</v>
          </cell>
          <cell r="G887">
            <v>751.7</v>
          </cell>
        </row>
        <row r="888">
          <cell r="F888" t="str">
            <v>TOTAL COSTO INDIRECTO:</v>
          </cell>
          <cell r="G888">
            <v>3759</v>
          </cell>
        </row>
        <row r="891">
          <cell r="B891" t="str">
            <v>PROPONENTE</v>
          </cell>
          <cell r="F891" t="str">
            <v>ANALISIS DE PRECIO UNITARIO:</v>
          </cell>
          <cell r="G891">
            <v>18793</v>
          </cell>
        </row>
        <row r="894">
          <cell r="B894" t="str">
            <v>REPUBLICA DE COLOMBIA</v>
          </cell>
        </row>
        <row r="895">
          <cell r="B895" t="str">
            <v>GOBERNACION DEL PUTUMAYO</v>
          </cell>
        </row>
        <row r="896">
          <cell r="B896" t="str">
            <v>SECRETARIA DE INFRAESTRUCTURA DEPARTAMENTAL</v>
          </cell>
        </row>
        <row r="898">
          <cell r="B898" t="str">
            <v>OBJETO:</v>
          </cell>
          <cell r="C898" t="str">
            <v>CONSTRUCCION DE LA PLAZA DE MERCADO DE GANADO EN EL MUNICIPIO DE SIBUNDOY, DEPARTAMENTO DEL PUTUMAYO</v>
          </cell>
        </row>
        <row r="899">
          <cell r="F899" t="str">
            <v>FECHA:</v>
          </cell>
          <cell r="G899" t="str">
            <v>NOVIEMBRE 20 / 2003</v>
          </cell>
        </row>
        <row r="900">
          <cell r="A900" t="str">
            <v>7,3</v>
          </cell>
          <cell r="B900" t="str">
            <v>ITE M:</v>
          </cell>
          <cell r="C900" t="str">
            <v>INSTALACION TUBERIA 4" SAN</v>
          </cell>
          <cell r="F900" t="str">
            <v>UNIDAD:</v>
          </cell>
          <cell r="G900" t="str">
            <v>ML</v>
          </cell>
          <cell r="H900">
            <v>20186</v>
          </cell>
        </row>
        <row r="901">
          <cell r="H901">
            <v>17.399999999999999</v>
          </cell>
        </row>
        <row r="902">
          <cell r="B902" t="str">
            <v>MATERIALES</v>
          </cell>
        </row>
        <row r="903">
          <cell r="B903" t="str">
            <v>DESCRIPCION</v>
          </cell>
          <cell r="D903" t="str">
            <v>UND</v>
          </cell>
          <cell r="E903" t="str">
            <v>CANTIDAD</v>
          </cell>
          <cell r="F903" t="str">
            <v>VR UNITARIO</v>
          </cell>
          <cell r="G903" t="str">
            <v>VR UNITARIO</v>
          </cell>
        </row>
        <row r="904">
          <cell r="B904" t="str">
            <v>Tuberia PVC sanitaria 4"</v>
          </cell>
          <cell r="D904" t="str">
            <v>ML</v>
          </cell>
          <cell r="E904">
            <v>1</v>
          </cell>
          <cell r="F904">
            <v>16679</v>
          </cell>
          <cell r="G904">
            <v>16679</v>
          </cell>
        </row>
        <row r="905">
          <cell r="B905" t="str">
            <v>Union PVC sanitaria 4"</v>
          </cell>
          <cell r="D905" t="str">
            <v>Un</v>
          </cell>
          <cell r="E905">
            <v>0.17</v>
          </cell>
          <cell r="F905">
            <v>5186.3499999999995</v>
          </cell>
          <cell r="G905">
            <v>881.67949999999996</v>
          </cell>
        </row>
        <row r="906">
          <cell r="D906">
            <v>0</v>
          </cell>
          <cell r="E906">
            <v>0</v>
          </cell>
          <cell r="F906">
            <v>0</v>
          </cell>
          <cell r="G906">
            <v>0</v>
          </cell>
        </row>
        <row r="907">
          <cell r="D907">
            <v>0</v>
          </cell>
          <cell r="E907" t="str">
            <v xml:space="preserve">                   TOTAL MATERIALES:</v>
          </cell>
          <cell r="G907">
            <v>17561</v>
          </cell>
        </row>
        <row r="909">
          <cell r="B909" t="str">
            <v>MANO DE OBRA</v>
          </cell>
        </row>
        <row r="910">
          <cell r="B910" t="str">
            <v>DESCRIPCION</v>
          </cell>
          <cell r="C910" t="str">
            <v>JORNAL</v>
          </cell>
          <cell r="D910" t="str">
            <v>PRESTACIONES</v>
          </cell>
          <cell r="E910" t="str">
            <v>CANTIDAD</v>
          </cell>
          <cell r="F910" t="str">
            <v>RENDIMIENTO</v>
          </cell>
          <cell r="G910" t="str">
            <v>VR PARCIAL</v>
          </cell>
        </row>
        <row r="911">
          <cell r="B911" t="str">
            <v>Ayudante</v>
          </cell>
          <cell r="C911">
            <v>15000</v>
          </cell>
          <cell r="D911">
            <v>0.7</v>
          </cell>
          <cell r="E911">
            <v>1</v>
          </cell>
          <cell r="F911">
            <v>27.53</v>
          </cell>
          <cell r="G911">
            <v>926.26225935343257</v>
          </cell>
        </row>
        <row r="912">
          <cell r="B912" t="str">
            <v xml:space="preserve">Oficial </v>
          </cell>
          <cell r="C912">
            <v>25480.000000000004</v>
          </cell>
          <cell r="D912">
            <v>0.7</v>
          </cell>
          <cell r="E912">
            <v>1</v>
          </cell>
          <cell r="F912">
            <v>27.53</v>
          </cell>
          <cell r="G912">
            <v>1573.4108245550308</v>
          </cell>
        </row>
        <row r="913">
          <cell r="C913">
            <v>0</v>
          </cell>
          <cell r="E913">
            <v>0</v>
          </cell>
          <cell r="G913">
            <v>0</v>
          </cell>
        </row>
        <row r="914">
          <cell r="E914" t="str">
            <v xml:space="preserve">              TOTAL MANO DE OBRA:</v>
          </cell>
          <cell r="G914">
            <v>2500</v>
          </cell>
          <cell r="H914">
            <v>2500</v>
          </cell>
        </row>
        <row r="916">
          <cell r="B916" t="str">
            <v>HERRAMIENTA Y EQUIPO</v>
          </cell>
        </row>
        <row r="917">
          <cell r="B917" t="str">
            <v>DESCRIPCION</v>
          </cell>
          <cell r="D917" t="str">
            <v>TIPO</v>
          </cell>
          <cell r="E917" t="str">
            <v>TARIFA</v>
          </cell>
          <cell r="F917" t="str">
            <v>RENDIMIENTO</v>
          </cell>
          <cell r="G917" t="str">
            <v>VR PARCIAL</v>
          </cell>
        </row>
        <row r="918">
          <cell r="B918" t="str">
            <v>Herramienta menor</v>
          </cell>
          <cell r="E918">
            <v>2500</v>
          </cell>
          <cell r="F918">
            <v>0.05</v>
          </cell>
          <cell r="G918">
            <v>125</v>
          </cell>
        </row>
        <row r="919">
          <cell r="D919">
            <v>0</v>
          </cell>
          <cell r="E919">
            <v>0</v>
          </cell>
          <cell r="G919">
            <v>0</v>
          </cell>
        </row>
        <row r="920">
          <cell r="D920">
            <v>0</v>
          </cell>
          <cell r="E920">
            <v>0</v>
          </cell>
          <cell r="F920">
            <v>0</v>
          </cell>
          <cell r="G920">
            <v>0</v>
          </cell>
        </row>
        <row r="921">
          <cell r="D921" t="str">
            <v xml:space="preserve">                      TOTAL HERRAMIENTA Y EQUIPO:</v>
          </cell>
          <cell r="G921">
            <v>125</v>
          </cell>
        </row>
        <row r="923">
          <cell r="B923" t="str">
            <v>TRANSPORTE</v>
          </cell>
        </row>
        <row r="924">
          <cell r="B924" t="str">
            <v>MATERIAL</v>
          </cell>
          <cell r="D924" t="str">
            <v>CANTIDAD</v>
          </cell>
          <cell r="E924" t="str">
            <v>DISTANCIA</v>
          </cell>
          <cell r="F924" t="str">
            <v>M3/KM</v>
          </cell>
          <cell r="G924" t="str">
            <v>VR UNITARIO</v>
          </cell>
        </row>
        <row r="927">
          <cell r="E927" t="str">
            <v xml:space="preserve">                  TOTAL TRANSPORTE:</v>
          </cell>
          <cell r="G927">
            <v>0</v>
          </cell>
        </row>
        <row r="929">
          <cell r="E929" t="str">
            <v>TOTAL COSTO DIRECTO:</v>
          </cell>
          <cell r="G929">
            <v>20186</v>
          </cell>
        </row>
        <row r="931">
          <cell r="B931" t="str">
            <v>COSTOS INDIRECTOS</v>
          </cell>
        </row>
        <row r="932">
          <cell r="B932" t="str">
            <v>DESCRIPCION</v>
          </cell>
          <cell r="D932" t="str">
            <v>PORCENTAJE</v>
          </cell>
          <cell r="F932" t="str">
            <v>VR PARCIAL</v>
          </cell>
        </row>
        <row r="933">
          <cell r="B933" t="str">
            <v>ADMINISTRACION</v>
          </cell>
          <cell r="E933">
            <v>0.12</v>
          </cell>
          <cell r="G933">
            <v>2422.3199999999997</v>
          </cell>
        </row>
        <row r="934">
          <cell r="B934" t="str">
            <v>IMPREVISTOS</v>
          </cell>
          <cell r="E934">
            <v>0.08</v>
          </cell>
          <cell r="G934">
            <v>1614.88</v>
          </cell>
        </row>
        <row r="935">
          <cell r="B935" t="str">
            <v>UTILIDAD</v>
          </cell>
          <cell r="E935">
            <v>0.05</v>
          </cell>
          <cell r="G935">
            <v>1009.3000000000001</v>
          </cell>
        </row>
        <row r="936">
          <cell r="F936" t="str">
            <v>TOTAL COSTO INDIRECTO:</v>
          </cell>
          <cell r="G936">
            <v>5047</v>
          </cell>
        </row>
        <row r="939">
          <cell r="B939" t="str">
            <v>PROPONENTE</v>
          </cell>
          <cell r="F939" t="str">
            <v>ANALISIS DE PRECIO UNITARIO:</v>
          </cell>
          <cell r="G939">
            <v>25233</v>
          </cell>
        </row>
        <row r="942">
          <cell r="B942" t="str">
            <v>GOBERNACION DEL PUTUMAYO</v>
          </cell>
        </row>
        <row r="943">
          <cell r="B943" t="str">
            <v>SECRETARIA DE INFRAESTRUCTURA DEPARTAMENTAL</v>
          </cell>
        </row>
        <row r="945">
          <cell r="B945" t="str">
            <v>OBJETO:</v>
          </cell>
          <cell r="C945" t="str">
            <v>CONSTRUCCION DE LA PLAZA DE MERCADO DE GANADO EN EL MUNICIPIO DE SIBUNDOY, DEPARTAMENTO DEL PUTUMAYO</v>
          </cell>
        </row>
        <row r="946">
          <cell r="F946" t="str">
            <v>FECHA:</v>
          </cell>
          <cell r="G946" t="str">
            <v>NOVIEMBRE 20 / 2003</v>
          </cell>
        </row>
        <row r="947">
          <cell r="A947" t="str">
            <v>7,4</v>
          </cell>
          <cell r="B947" t="str">
            <v>ITE M:</v>
          </cell>
          <cell r="C947" t="str">
            <v>PUNTO SANITARIO</v>
          </cell>
          <cell r="F947" t="str">
            <v>UNIDAD:</v>
          </cell>
          <cell r="G947" t="str">
            <v>UND</v>
          </cell>
          <cell r="H947">
            <v>33733</v>
          </cell>
        </row>
        <row r="948">
          <cell r="H948">
            <v>3</v>
          </cell>
        </row>
        <row r="949">
          <cell r="B949" t="str">
            <v>MATERIALES</v>
          </cell>
        </row>
        <row r="950">
          <cell r="B950" t="str">
            <v>DESCRIPCION</v>
          </cell>
          <cell r="D950" t="str">
            <v>UND</v>
          </cell>
          <cell r="E950" t="str">
            <v>CANTIDAD</v>
          </cell>
          <cell r="F950" t="str">
            <v>VR UNITARIO</v>
          </cell>
          <cell r="G950" t="str">
            <v>VR UNITARIO</v>
          </cell>
        </row>
        <row r="951">
          <cell r="B951" t="str">
            <v>Codo PVC sanitaria 3"</v>
          </cell>
          <cell r="D951" t="str">
            <v>UN</v>
          </cell>
          <cell r="E951">
            <v>1.37</v>
          </cell>
          <cell r="F951">
            <v>5526</v>
          </cell>
          <cell r="G951">
            <v>7570.6200000000008</v>
          </cell>
        </row>
        <row r="952">
          <cell r="B952" t="str">
            <v>Tuberia PVC sanitaria 3"</v>
          </cell>
          <cell r="D952" t="str">
            <v>ML</v>
          </cell>
          <cell r="E952">
            <v>1</v>
          </cell>
          <cell r="F952">
            <v>11968</v>
          </cell>
          <cell r="G952">
            <v>11968</v>
          </cell>
        </row>
        <row r="953">
          <cell r="B953" t="str">
            <v>Soldadura PVC 1/4 Gn</v>
          </cell>
          <cell r="D953" t="str">
            <v>Un</v>
          </cell>
          <cell r="E953">
            <v>0.1</v>
          </cell>
          <cell r="F953">
            <v>5353</v>
          </cell>
          <cell r="G953">
            <v>535.30000000000007</v>
          </cell>
        </row>
        <row r="954">
          <cell r="D954">
            <v>0</v>
          </cell>
          <cell r="E954" t="str">
            <v xml:space="preserve">                   TOTAL MATERIALES:</v>
          </cell>
          <cell r="G954">
            <v>20074</v>
          </cell>
        </row>
        <row r="956">
          <cell r="B956" t="str">
            <v>MANO DE OBRA</v>
          </cell>
        </row>
        <row r="957">
          <cell r="B957" t="str">
            <v>DESCRIPCION</v>
          </cell>
          <cell r="C957" t="str">
            <v>JORNAL</v>
          </cell>
          <cell r="D957" t="str">
            <v>PRESTACIONES</v>
          </cell>
          <cell r="E957" t="str">
            <v>CANTIDAD</v>
          </cell>
          <cell r="F957" t="str">
            <v>RENDIMIENTO</v>
          </cell>
          <cell r="G957" t="str">
            <v>VR PARCIAL</v>
          </cell>
        </row>
        <row r="958">
          <cell r="B958" t="str">
            <v>Ayudante</v>
          </cell>
          <cell r="C958">
            <v>15000</v>
          </cell>
          <cell r="D958">
            <v>0.7</v>
          </cell>
          <cell r="E958">
            <v>1</v>
          </cell>
          <cell r="F958">
            <v>5.29</v>
          </cell>
          <cell r="G958">
            <v>4820.4158790170131</v>
          </cell>
        </row>
        <row r="959">
          <cell r="B959" t="str">
            <v xml:space="preserve">Oficial </v>
          </cell>
          <cell r="C959">
            <v>25480.000000000004</v>
          </cell>
          <cell r="D959">
            <v>0.7</v>
          </cell>
          <cell r="E959">
            <v>1</v>
          </cell>
          <cell r="F959">
            <v>5.29</v>
          </cell>
          <cell r="G959">
            <v>8188.2797731568999</v>
          </cell>
        </row>
        <row r="960">
          <cell r="C960">
            <v>0</v>
          </cell>
          <cell r="E960">
            <v>0</v>
          </cell>
          <cell r="G960">
            <v>0</v>
          </cell>
        </row>
        <row r="961">
          <cell r="E961" t="str">
            <v xml:space="preserve">              TOTAL MANO DE OBRA:</v>
          </cell>
          <cell r="G961">
            <v>13009</v>
          </cell>
          <cell r="H961">
            <v>13000</v>
          </cell>
        </row>
        <row r="963">
          <cell r="B963" t="str">
            <v>HERRAMIENTA Y EQUIPO</v>
          </cell>
        </row>
        <row r="964">
          <cell r="B964" t="str">
            <v>DESCRIPCION</v>
          </cell>
          <cell r="D964" t="str">
            <v>TIPO</v>
          </cell>
          <cell r="E964" t="str">
            <v>TARIFA</v>
          </cell>
          <cell r="F964" t="str">
            <v>RENDIMIENTO</v>
          </cell>
          <cell r="G964" t="str">
            <v>VR PARCIAL</v>
          </cell>
        </row>
        <row r="965">
          <cell r="B965" t="str">
            <v>Herramienta menor</v>
          </cell>
          <cell r="E965">
            <v>13009</v>
          </cell>
          <cell r="F965">
            <v>0.05</v>
          </cell>
          <cell r="G965">
            <v>650.45000000000005</v>
          </cell>
        </row>
        <row r="966">
          <cell r="D966">
            <v>0</v>
          </cell>
          <cell r="E966">
            <v>0</v>
          </cell>
          <cell r="G966">
            <v>0</v>
          </cell>
        </row>
        <row r="967">
          <cell r="D967">
            <v>0</v>
          </cell>
          <cell r="E967">
            <v>0</v>
          </cell>
          <cell r="F967">
            <v>0</v>
          </cell>
          <cell r="G967">
            <v>0</v>
          </cell>
        </row>
        <row r="968">
          <cell r="D968" t="str">
            <v xml:space="preserve">                      TOTAL HERRAMIENTA Y EQUIPO:</v>
          </cell>
          <cell r="G968">
            <v>650</v>
          </cell>
        </row>
        <row r="970">
          <cell r="B970" t="str">
            <v>TRANSPORTE</v>
          </cell>
        </row>
        <row r="971">
          <cell r="B971" t="str">
            <v>MATERIAL</v>
          </cell>
          <cell r="D971" t="str">
            <v>CANTIDAD</v>
          </cell>
          <cell r="E971" t="str">
            <v>DISTANCIA</v>
          </cell>
          <cell r="F971" t="str">
            <v>M3/KM</v>
          </cell>
          <cell r="G971" t="str">
            <v>VR UNITARIO</v>
          </cell>
        </row>
        <row r="974">
          <cell r="E974" t="str">
            <v xml:space="preserve">                  TOTAL TRANSPORTE:</v>
          </cell>
          <cell r="G974">
            <v>0</v>
          </cell>
        </row>
        <row r="976">
          <cell r="E976" t="str">
            <v>TOTAL COSTO DIRECTO:</v>
          </cell>
          <cell r="G976">
            <v>33733</v>
          </cell>
        </row>
        <row r="978">
          <cell r="B978" t="str">
            <v>COSTOS INDIRECTOS</v>
          </cell>
        </row>
        <row r="979">
          <cell r="B979" t="str">
            <v>DESCRIPCION</v>
          </cell>
          <cell r="D979" t="str">
            <v>PORCENTAJE</v>
          </cell>
          <cell r="F979" t="str">
            <v>VR PARCIAL</v>
          </cell>
        </row>
        <row r="980">
          <cell r="B980" t="str">
            <v>ADMINISTRACION</v>
          </cell>
          <cell r="E980">
            <v>0.12</v>
          </cell>
          <cell r="G980">
            <v>4047.96</v>
          </cell>
        </row>
        <row r="981">
          <cell r="B981" t="str">
            <v>IMPREVISTOS</v>
          </cell>
          <cell r="E981">
            <v>0.08</v>
          </cell>
          <cell r="G981">
            <v>2698.64</v>
          </cell>
        </row>
        <row r="982">
          <cell r="B982" t="str">
            <v>UTILIDAD</v>
          </cell>
          <cell r="E982">
            <v>0.05</v>
          </cell>
          <cell r="G982">
            <v>1686.65</v>
          </cell>
        </row>
        <row r="983">
          <cell r="F983" t="str">
            <v>TOTAL COSTO INDIRECTO:</v>
          </cell>
          <cell r="G983">
            <v>8433</v>
          </cell>
        </row>
        <row r="986">
          <cell r="B986" t="str">
            <v>PROPONENTE</v>
          </cell>
          <cell r="F986" t="str">
            <v>ANALISIS DE PRECIO UNITARIO:</v>
          </cell>
          <cell r="G986">
            <v>42166</v>
          </cell>
        </row>
        <row r="989">
          <cell r="B989" t="str">
            <v>REPUBLICA DE COLOMBIA</v>
          </cell>
        </row>
        <row r="990">
          <cell r="B990" t="str">
            <v>GOBERNACION DEL PUTUMAYO</v>
          </cell>
        </row>
        <row r="991">
          <cell r="B991" t="str">
            <v>SECRETARIA DE INFRAESTRUCTURA DEPARTAMENTAL</v>
          </cell>
        </row>
        <row r="993">
          <cell r="B993" t="str">
            <v>OBJETO:</v>
          </cell>
          <cell r="C993" t="str">
            <v>CONSTRUCCION DE LA PLAZA DE MERCADO DE GANADO EN EL MUNICIPIO DE SIBUNDOY, DEPARTAMENTO DEL PUTUMAYO</v>
          </cell>
        </row>
        <row r="994">
          <cell r="F994" t="str">
            <v>FECHA:</v>
          </cell>
          <cell r="G994" t="str">
            <v>NOVIEMBRE 20 / 2003</v>
          </cell>
        </row>
        <row r="995">
          <cell r="A995" t="str">
            <v>7,5</v>
          </cell>
          <cell r="B995" t="str">
            <v>ITE M:</v>
          </cell>
          <cell r="C995" t="str">
            <v>INSTALACION DE TUBERIA 1/2"</v>
          </cell>
          <cell r="F995" t="str">
            <v>UNIDAD:</v>
          </cell>
          <cell r="G995" t="str">
            <v>ML</v>
          </cell>
          <cell r="H995">
            <v>5379</v>
          </cell>
        </row>
        <row r="996">
          <cell r="H996">
            <v>88</v>
          </cell>
        </row>
        <row r="997">
          <cell r="B997" t="str">
            <v>MATERIALES</v>
          </cell>
        </row>
        <row r="998">
          <cell r="B998" t="str">
            <v>DESCRIPCION</v>
          </cell>
          <cell r="D998" t="str">
            <v>UND</v>
          </cell>
          <cell r="E998" t="str">
            <v>CANTIDAD</v>
          </cell>
          <cell r="F998" t="str">
            <v>VR UNITARIO</v>
          </cell>
          <cell r="G998" t="str">
            <v>VR UNITARIO</v>
          </cell>
        </row>
        <row r="999">
          <cell r="B999" t="str">
            <v>Tubo PVC presión 1/2"</v>
          </cell>
          <cell r="D999" t="str">
            <v>ML</v>
          </cell>
          <cell r="E999">
            <v>1.02</v>
          </cell>
          <cell r="F999">
            <v>1717.5049999999999</v>
          </cell>
          <cell r="G999">
            <v>1751.8551</v>
          </cell>
        </row>
        <row r="1000">
          <cell r="B1000" t="str">
            <v>Codo 45º PVC presión 1/2"</v>
          </cell>
          <cell r="D1000" t="str">
            <v>Un</v>
          </cell>
          <cell r="E1000">
            <v>0.5</v>
          </cell>
          <cell r="F1000">
            <v>220.68499999999997</v>
          </cell>
          <cell r="G1000">
            <v>110.34249999999999</v>
          </cell>
        </row>
        <row r="1001">
          <cell r="B1001" t="str">
            <v>Soldadura PVC 1/4 Gn</v>
          </cell>
          <cell r="D1001" t="str">
            <v>Un</v>
          </cell>
          <cell r="E1001">
            <v>0.01</v>
          </cell>
          <cell r="F1001">
            <v>5085.3499999999995</v>
          </cell>
          <cell r="G1001">
            <v>50.853499999999997</v>
          </cell>
        </row>
        <row r="1002">
          <cell r="D1002">
            <v>0</v>
          </cell>
          <cell r="E1002" t="str">
            <v xml:space="preserve">                   TOTAL MATERIALES:</v>
          </cell>
          <cell r="G1002">
            <v>1913</v>
          </cell>
        </row>
        <row r="1004">
          <cell r="B1004" t="str">
            <v>MANO DE OBRA</v>
          </cell>
        </row>
        <row r="1005">
          <cell r="B1005" t="str">
            <v>DESCRIPCION</v>
          </cell>
          <cell r="C1005" t="str">
            <v>JORNAL</v>
          </cell>
          <cell r="D1005" t="str">
            <v>PRESTACIONES</v>
          </cell>
          <cell r="E1005" t="str">
            <v>CANTIDAD</v>
          </cell>
          <cell r="F1005" t="str">
            <v>RENDIMIENTO</v>
          </cell>
          <cell r="G1005" t="str">
            <v>VR PARCIAL</v>
          </cell>
        </row>
        <row r="1006">
          <cell r="B1006" t="str">
            <v>Ayudante</v>
          </cell>
          <cell r="C1006">
            <v>15000</v>
          </cell>
          <cell r="D1006">
            <v>0.7</v>
          </cell>
          <cell r="E1006">
            <v>1</v>
          </cell>
          <cell r="F1006">
            <v>20.85</v>
          </cell>
          <cell r="G1006">
            <v>1223.0215827338129</v>
          </cell>
        </row>
        <row r="1007">
          <cell r="B1007" t="str">
            <v xml:space="preserve">Oficial </v>
          </cell>
          <cell r="C1007">
            <v>25480.000000000004</v>
          </cell>
          <cell r="D1007">
            <v>0.7</v>
          </cell>
          <cell r="E1007">
            <v>1</v>
          </cell>
          <cell r="F1007">
            <v>20.85</v>
          </cell>
          <cell r="G1007">
            <v>2077.5059952038368</v>
          </cell>
        </row>
        <row r="1008">
          <cell r="C1008">
            <v>0</v>
          </cell>
          <cell r="E1008">
            <v>0</v>
          </cell>
          <cell r="G1008">
            <v>0</v>
          </cell>
        </row>
        <row r="1009">
          <cell r="E1009" t="str">
            <v xml:space="preserve">              TOTAL MANO DE OBRA:</v>
          </cell>
          <cell r="G1009">
            <v>3301</v>
          </cell>
          <cell r="H1009">
            <v>3300</v>
          </cell>
        </row>
        <row r="1011">
          <cell r="B1011" t="str">
            <v>HERRAMIENTA Y EQUIPO</v>
          </cell>
        </row>
        <row r="1012">
          <cell r="B1012" t="str">
            <v>DESCRIPCION</v>
          </cell>
          <cell r="D1012" t="str">
            <v>TIPO</v>
          </cell>
          <cell r="E1012" t="str">
            <v>TARIFA</v>
          </cell>
          <cell r="F1012" t="str">
            <v>RENDIMIENTO</v>
          </cell>
          <cell r="G1012" t="str">
            <v>VR PARCIAL</v>
          </cell>
        </row>
        <row r="1013">
          <cell r="B1013" t="str">
            <v>Herramienta menor</v>
          </cell>
          <cell r="E1013">
            <v>3301</v>
          </cell>
          <cell r="F1013">
            <v>0.05</v>
          </cell>
          <cell r="G1013">
            <v>165.05</v>
          </cell>
        </row>
        <row r="1014">
          <cell r="D1014">
            <v>0</v>
          </cell>
          <cell r="E1014">
            <v>0</v>
          </cell>
          <cell r="G1014">
            <v>0</v>
          </cell>
        </row>
        <row r="1015">
          <cell r="D1015">
            <v>0</v>
          </cell>
          <cell r="E1015">
            <v>0</v>
          </cell>
          <cell r="F1015">
            <v>0</v>
          </cell>
          <cell r="G1015">
            <v>0</v>
          </cell>
        </row>
        <row r="1016">
          <cell r="D1016" t="str">
            <v xml:space="preserve">                      TOTAL HERRAMIENTA Y EQUIPO:</v>
          </cell>
          <cell r="G1016">
            <v>165</v>
          </cell>
        </row>
        <row r="1018">
          <cell r="B1018" t="str">
            <v>TRANSPORTE</v>
          </cell>
        </row>
        <row r="1019">
          <cell r="B1019" t="str">
            <v>MATERIAL</v>
          </cell>
          <cell r="D1019" t="str">
            <v>CANTIDAD</v>
          </cell>
          <cell r="E1019" t="str">
            <v>DISTANCIA</v>
          </cell>
          <cell r="F1019" t="str">
            <v>M3/KM</v>
          </cell>
          <cell r="G1019" t="str">
            <v>VR UNITARIO</v>
          </cell>
        </row>
        <row r="1022">
          <cell r="E1022" t="str">
            <v xml:space="preserve">                  TOTAL TRANSPORTE:</v>
          </cell>
          <cell r="G1022">
            <v>0</v>
          </cell>
        </row>
        <row r="1024">
          <cell r="E1024" t="str">
            <v>TOTAL COSTO DIRECTO:</v>
          </cell>
          <cell r="G1024">
            <v>5379</v>
          </cell>
        </row>
        <row r="1026">
          <cell r="B1026" t="str">
            <v>COSTOS INDIRECTOS</v>
          </cell>
        </row>
        <row r="1027">
          <cell r="B1027" t="str">
            <v>DESCRIPCION</v>
          </cell>
          <cell r="D1027" t="str">
            <v>PORCENTAJE</v>
          </cell>
          <cell r="F1027" t="str">
            <v>VR PARCIAL</v>
          </cell>
        </row>
        <row r="1028">
          <cell r="B1028" t="str">
            <v>ADMINISTRACION</v>
          </cell>
          <cell r="E1028">
            <v>0.12</v>
          </cell>
          <cell r="G1028">
            <v>645.48</v>
          </cell>
        </row>
        <row r="1029">
          <cell r="B1029" t="str">
            <v>IMPREVISTOS</v>
          </cell>
          <cell r="E1029">
            <v>0.08</v>
          </cell>
          <cell r="G1029">
            <v>430.32</v>
          </cell>
        </row>
        <row r="1030">
          <cell r="B1030" t="str">
            <v>UTILIDAD</v>
          </cell>
          <cell r="E1030">
            <v>0.05</v>
          </cell>
          <cell r="G1030">
            <v>268.95</v>
          </cell>
        </row>
        <row r="1031">
          <cell r="F1031" t="str">
            <v>TOTAL COSTO INDIRECTO:</v>
          </cell>
          <cell r="G1031">
            <v>1345</v>
          </cell>
        </row>
        <row r="1034">
          <cell r="B1034" t="str">
            <v>PROPONENTE</v>
          </cell>
          <cell r="F1034" t="str">
            <v>ANALISIS DE PRECIO UNITARIO:</v>
          </cell>
          <cell r="G1034">
            <v>6724</v>
          </cell>
        </row>
        <row r="1037">
          <cell r="B1037" t="str">
            <v>REPUBLICA DE COLOMBIA</v>
          </cell>
        </row>
        <row r="1038">
          <cell r="B1038" t="str">
            <v>GOBERNACION DEL PUTUMAYO</v>
          </cell>
        </row>
        <row r="1039">
          <cell r="B1039" t="str">
            <v>SECRETARIA DE INFRAESTRUCTURA DEPARTAMENTAL</v>
          </cell>
        </row>
        <row r="1041">
          <cell r="B1041" t="str">
            <v>OBJETO:</v>
          </cell>
          <cell r="C1041" t="str">
            <v>CONSTRUCCION DE LA PLAZA DE MERCADO DE GANADO EN EL MUNICIPIO DE SIBUNDOY, DEPARTAMENTO DEL PUTUMAYO</v>
          </cell>
        </row>
        <row r="1042">
          <cell r="F1042" t="str">
            <v>FECHA:</v>
          </cell>
          <cell r="G1042" t="str">
            <v>NOVIEMBRE 20 / 2003</v>
          </cell>
        </row>
        <row r="1043">
          <cell r="A1043" t="str">
            <v>7,6</v>
          </cell>
          <cell r="B1043" t="str">
            <v>ITE M:</v>
          </cell>
          <cell r="C1043" t="str">
            <v>INSTALACION DE LLAVE DE PASO 1/2"</v>
          </cell>
          <cell r="F1043" t="str">
            <v>UNIDAD:</v>
          </cell>
          <cell r="G1043" t="str">
            <v>UND</v>
          </cell>
          <cell r="H1043">
            <v>12127</v>
          </cell>
        </row>
        <row r="1044">
          <cell r="H1044">
            <v>1</v>
          </cell>
        </row>
        <row r="1045">
          <cell r="B1045" t="str">
            <v>MATERIALES</v>
          </cell>
        </row>
        <row r="1046">
          <cell r="B1046" t="str">
            <v>DESCRIPCION</v>
          </cell>
          <cell r="D1046" t="str">
            <v>UND</v>
          </cell>
          <cell r="E1046" t="str">
            <v>CANTIDAD</v>
          </cell>
          <cell r="F1046" t="str">
            <v>VR UNITARIO</v>
          </cell>
          <cell r="G1046" t="str">
            <v>VR UNITARIO</v>
          </cell>
        </row>
        <row r="1047">
          <cell r="B1047" t="str">
            <v>Llave de paso 1/2"</v>
          </cell>
          <cell r="D1047" t="str">
            <v>Un</v>
          </cell>
          <cell r="E1047">
            <v>1</v>
          </cell>
          <cell r="F1047">
            <v>9595</v>
          </cell>
          <cell r="G1047">
            <v>9595</v>
          </cell>
        </row>
        <row r="1048">
          <cell r="B1048" t="str">
            <v>Tubo PVC presión 1/2"</v>
          </cell>
          <cell r="D1048" t="str">
            <v>ML</v>
          </cell>
          <cell r="E1048">
            <v>0.5</v>
          </cell>
          <cell r="F1048">
            <v>1807.8999999999999</v>
          </cell>
          <cell r="G1048">
            <v>903.94999999999993</v>
          </cell>
        </row>
        <row r="1049">
          <cell r="B1049" t="str">
            <v>Soldadura PVC 1/4 Gn</v>
          </cell>
          <cell r="D1049" t="str">
            <v>Un</v>
          </cell>
          <cell r="E1049">
            <v>0.01</v>
          </cell>
          <cell r="F1049">
            <v>5353</v>
          </cell>
          <cell r="G1049">
            <v>53.53</v>
          </cell>
        </row>
        <row r="1050">
          <cell r="D1050">
            <v>0</v>
          </cell>
          <cell r="E1050" t="str">
            <v xml:space="preserve">                 TOTAL MATERIALES:</v>
          </cell>
          <cell r="G1050">
            <v>10552</v>
          </cell>
        </row>
        <row r="1052">
          <cell r="B1052" t="str">
            <v>MANO DE OBRA</v>
          </cell>
        </row>
        <row r="1053">
          <cell r="B1053" t="str">
            <v>DESCRIPCION</v>
          </cell>
          <cell r="C1053" t="str">
            <v>JORNAL</v>
          </cell>
          <cell r="D1053" t="str">
            <v>PRESTACIONES</v>
          </cell>
          <cell r="E1053" t="str">
            <v>CANTIDAD</v>
          </cell>
          <cell r="F1053" t="str">
            <v>RENDIMIENTO</v>
          </cell>
          <cell r="G1053" t="str">
            <v>VR PARCIAL</v>
          </cell>
        </row>
        <row r="1054">
          <cell r="B1054" t="str">
            <v>Ayudante</v>
          </cell>
          <cell r="C1054">
            <v>15000</v>
          </cell>
          <cell r="D1054">
            <v>0.7</v>
          </cell>
          <cell r="E1054">
            <v>1</v>
          </cell>
          <cell r="F1054">
            <v>45.88</v>
          </cell>
          <cell r="G1054">
            <v>555.79773321708808</v>
          </cell>
        </row>
        <row r="1055">
          <cell r="B1055" t="str">
            <v xml:space="preserve">Oficial </v>
          </cell>
          <cell r="C1055">
            <v>25480.000000000004</v>
          </cell>
          <cell r="D1055">
            <v>0.7</v>
          </cell>
          <cell r="E1055">
            <v>1</v>
          </cell>
          <cell r="F1055">
            <v>45.88</v>
          </cell>
          <cell r="G1055">
            <v>944.11508282476018</v>
          </cell>
        </row>
        <row r="1056">
          <cell r="C1056">
            <v>0</v>
          </cell>
          <cell r="E1056">
            <v>0</v>
          </cell>
          <cell r="G1056">
            <v>0</v>
          </cell>
        </row>
        <row r="1057">
          <cell r="E1057" t="str">
            <v xml:space="preserve">              TOTAL MANO DE OBRA:</v>
          </cell>
          <cell r="G1057">
            <v>1500</v>
          </cell>
          <cell r="H1057">
            <v>1500</v>
          </cell>
        </row>
        <row r="1059">
          <cell r="B1059" t="str">
            <v>HERRAMIENTA Y EQUIPO</v>
          </cell>
        </row>
        <row r="1060">
          <cell r="B1060" t="str">
            <v>DESCRIPCION</v>
          </cell>
          <cell r="D1060" t="str">
            <v>TIPO</v>
          </cell>
          <cell r="E1060" t="str">
            <v>TARIFA</v>
          </cell>
          <cell r="F1060" t="str">
            <v>RENDIMIENTO</v>
          </cell>
          <cell r="G1060" t="str">
            <v>VR PARCIAL</v>
          </cell>
        </row>
        <row r="1061">
          <cell r="B1061" t="str">
            <v>Herramienta menor</v>
          </cell>
          <cell r="E1061">
            <v>1500</v>
          </cell>
          <cell r="F1061">
            <v>0.05</v>
          </cell>
          <cell r="G1061">
            <v>75</v>
          </cell>
        </row>
        <row r="1062">
          <cell r="D1062">
            <v>0</v>
          </cell>
          <cell r="E1062">
            <v>0</v>
          </cell>
          <cell r="G1062">
            <v>0</v>
          </cell>
        </row>
        <row r="1063">
          <cell r="D1063">
            <v>0</v>
          </cell>
          <cell r="E1063">
            <v>0</v>
          </cell>
          <cell r="F1063">
            <v>0</v>
          </cell>
          <cell r="G1063">
            <v>0</v>
          </cell>
        </row>
        <row r="1064">
          <cell r="D1064" t="str">
            <v xml:space="preserve">                      TOTAL HERRAMIENTA Y EQUIPO:</v>
          </cell>
          <cell r="G1064">
            <v>75</v>
          </cell>
        </row>
        <row r="1066">
          <cell r="B1066" t="str">
            <v>TRANSPORTE</v>
          </cell>
        </row>
        <row r="1067">
          <cell r="B1067" t="str">
            <v>MATERIAL</v>
          </cell>
          <cell r="D1067" t="str">
            <v>CANTIDAD</v>
          </cell>
          <cell r="E1067" t="str">
            <v>DISTANCIA</v>
          </cell>
          <cell r="F1067" t="str">
            <v>M3/KM</v>
          </cell>
          <cell r="G1067" t="str">
            <v>VR UNITARIO</v>
          </cell>
        </row>
        <row r="1070">
          <cell r="E1070" t="str">
            <v xml:space="preserve">                  TOTAL TRANSPORTE:</v>
          </cell>
          <cell r="G1070">
            <v>0</v>
          </cell>
        </row>
        <row r="1072">
          <cell r="E1072" t="str">
            <v>TOTAL COSTO DIRECTO:</v>
          </cell>
          <cell r="G1072">
            <v>12127</v>
          </cell>
        </row>
        <row r="1074">
          <cell r="B1074" t="str">
            <v>COSTOS INDIRECTOS</v>
          </cell>
        </row>
        <row r="1075">
          <cell r="B1075" t="str">
            <v>DESCRIPCION</v>
          </cell>
          <cell r="D1075" t="str">
            <v>PORCENTAJE</v>
          </cell>
          <cell r="F1075" t="str">
            <v>VR PARCIAL</v>
          </cell>
        </row>
        <row r="1076">
          <cell r="B1076" t="str">
            <v>ADMINISTRACION</v>
          </cell>
          <cell r="E1076">
            <v>0.12</v>
          </cell>
          <cell r="G1076">
            <v>1455.24</v>
          </cell>
        </row>
        <row r="1077">
          <cell r="B1077" t="str">
            <v>IMPREVISTOS</v>
          </cell>
          <cell r="E1077">
            <v>0.08</v>
          </cell>
          <cell r="G1077">
            <v>970.16</v>
          </cell>
        </row>
        <row r="1078">
          <cell r="B1078" t="str">
            <v>UTILIDAD</v>
          </cell>
          <cell r="E1078">
            <v>0.05</v>
          </cell>
          <cell r="G1078">
            <v>606.35</v>
          </cell>
        </row>
        <row r="1079">
          <cell r="F1079" t="str">
            <v>TOTAL COSTO INDIRECTO:</v>
          </cell>
          <cell r="G1079">
            <v>3032</v>
          </cell>
        </row>
        <row r="1082">
          <cell r="B1082" t="str">
            <v>PROPONENTE</v>
          </cell>
          <cell r="F1082" t="str">
            <v>ANALISIS DE PRECIO UNITARIO:</v>
          </cell>
          <cell r="G1082">
            <v>15159</v>
          </cell>
        </row>
        <row r="1085">
          <cell r="B1085" t="str">
            <v>REPUBLICA DE COLOMBIA</v>
          </cell>
        </row>
        <row r="1086">
          <cell r="B1086" t="str">
            <v>GOBERNACION DEL PUTUMAYO</v>
          </cell>
        </row>
        <row r="1087">
          <cell r="B1087" t="str">
            <v>SECRETARIA DE INFRAESTRUCTURA DEPARTAMENTAL</v>
          </cell>
        </row>
        <row r="1089">
          <cell r="B1089" t="str">
            <v>OBJETO:</v>
          </cell>
          <cell r="C1089" t="str">
            <v>CONSTRUCCION DE LA PLAZA DE MERCADO DE GANADO EN EL MUNICIPIO DE SIBUNDOY, DEPARTAMENTO DEL PUTUMAYO</v>
          </cell>
        </row>
        <row r="1090">
          <cell r="F1090" t="str">
            <v>FECHA:</v>
          </cell>
          <cell r="G1090" t="str">
            <v>NOVIEMBRE 20 / 2003</v>
          </cell>
        </row>
        <row r="1091">
          <cell r="A1091" t="str">
            <v>7,7</v>
          </cell>
          <cell r="B1091" t="str">
            <v>ITE M:</v>
          </cell>
          <cell r="C1091" t="str">
            <v>PUNTO HIDRAULICO 1/2"</v>
          </cell>
          <cell r="F1091" t="str">
            <v>UNIDAD:</v>
          </cell>
          <cell r="G1091" t="str">
            <v>UND</v>
          </cell>
          <cell r="H1091">
            <v>17943</v>
          </cell>
        </row>
        <row r="1092">
          <cell r="H1092">
            <v>10</v>
          </cell>
        </row>
        <row r="1093">
          <cell r="B1093" t="str">
            <v>MATERIALES</v>
          </cell>
        </row>
        <row r="1094">
          <cell r="B1094" t="str">
            <v>DESCRIPCION</v>
          </cell>
          <cell r="D1094" t="str">
            <v>UND</v>
          </cell>
          <cell r="E1094" t="str">
            <v>CANTIDAD</v>
          </cell>
          <cell r="F1094" t="str">
            <v>VR UNITARIO</v>
          </cell>
          <cell r="G1094" t="str">
            <v>VR UNITARIO</v>
          </cell>
        </row>
        <row r="1095">
          <cell r="B1095" t="str">
            <v>Tubo PVC presión 1/2"</v>
          </cell>
          <cell r="D1095" t="str">
            <v>ML</v>
          </cell>
          <cell r="E1095">
            <v>2.7</v>
          </cell>
          <cell r="F1095">
            <v>1807.8999999999999</v>
          </cell>
          <cell r="G1095">
            <v>4881.33</v>
          </cell>
        </row>
        <row r="1096">
          <cell r="B1096" t="str">
            <v>Codo 45º PVC presión 1/2"</v>
          </cell>
          <cell r="D1096" t="str">
            <v>Un</v>
          </cell>
          <cell r="E1096">
            <v>0.74</v>
          </cell>
          <cell r="F1096">
            <v>232.29999999999998</v>
          </cell>
          <cell r="G1096">
            <v>171.90199999999999</v>
          </cell>
        </row>
        <row r="1097">
          <cell r="B1097" t="str">
            <v>Union PVC presión 1/2"</v>
          </cell>
          <cell r="D1097" t="str">
            <v>Un</v>
          </cell>
          <cell r="E1097">
            <v>0.74</v>
          </cell>
          <cell r="F1097">
            <v>232.29999999999998</v>
          </cell>
          <cell r="G1097">
            <v>171.90199999999999</v>
          </cell>
        </row>
        <row r="1098">
          <cell r="B1098" t="str">
            <v>Soldadura PVC 1/4 Gn</v>
          </cell>
          <cell r="D1098" t="str">
            <v>Un</v>
          </cell>
          <cell r="E1098">
            <v>0.02</v>
          </cell>
          <cell r="F1098">
            <v>5353</v>
          </cell>
          <cell r="G1098">
            <v>107.06</v>
          </cell>
        </row>
        <row r="1099">
          <cell r="D1099">
            <v>0</v>
          </cell>
          <cell r="E1099" t="str">
            <v xml:space="preserve">                 TOTAL MATERIALES:</v>
          </cell>
          <cell r="G1099">
            <v>5332</v>
          </cell>
        </row>
        <row r="1101">
          <cell r="B1101" t="str">
            <v>MANO DE OBRA</v>
          </cell>
        </row>
        <row r="1102">
          <cell r="B1102" t="str">
            <v>DESCRIPCION</v>
          </cell>
          <cell r="C1102" t="str">
            <v>JORNAL</v>
          </cell>
          <cell r="D1102" t="str">
            <v>PRESTACIONES</v>
          </cell>
          <cell r="E1102" t="str">
            <v>CANTIDAD</v>
          </cell>
          <cell r="F1102" t="str">
            <v>RENDIMIENTO</v>
          </cell>
          <cell r="G1102" t="str">
            <v>VR PARCIAL</v>
          </cell>
        </row>
        <row r="1103">
          <cell r="B1103" t="str">
            <v>Ayudante</v>
          </cell>
          <cell r="C1103">
            <v>15000</v>
          </cell>
          <cell r="D1103">
            <v>0.7</v>
          </cell>
          <cell r="E1103">
            <v>1</v>
          </cell>
          <cell r="F1103">
            <v>5.73</v>
          </cell>
          <cell r="G1103">
            <v>4450.2617801047118</v>
          </cell>
        </row>
        <row r="1104">
          <cell r="B1104" t="str">
            <v xml:space="preserve">Oficial </v>
          </cell>
          <cell r="C1104">
            <v>25480.000000000004</v>
          </cell>
          <cell r="D1104">
            <v>0.7</v>
          </cell>
          <cell r="E1104">
            <v>1</v>
          </cell>
          <cell r="F1104">
            <v>5.73</v>
          </cell>
          <cell r="G1104">
            <v>7559.5113438045373</v>
          </cell>
        </row>
        <row r="1105">
          <cell r="C1105">
            <v>0</v>
          </cell>
          <cell r="E1105">
            <v>0</v>
          </cell>
          <cell r="G1105">
            <v>0</v>
          </cell>
        </row>
        <row r="1106">
          <cell r="E1106" t="str">
            <v xml:space="preserve">              TOTAL MANO DE OBRA:</v>
          </cell>
          <cell r="G1106">
            <v>12010</v>
          </cell>
          <cell r="H1106">
            <v>12000</v>
          </cell>
        </row>
        <row r="1108">
          <cell r="B1108" t="str">
            <v>HERRAMIENTA Y EQUIPO</v>
          </cell>
        </row>
        <row r="1109">
          <cell r="B1109" t="str">
            <v>DESCRIPCION</v>
          </cell>
          <cell r="D1109" t="str">
            <v>TIPO</v>
          </cell>
          <cell r="E1109" t="str">
            <v>TARIFA</v>
          </cell>
          <cell r="F1109" t="str">
            <v>RENDIMIENTO</v>
          </cell>
          <cell r="G1109" t="str">
            <v>VR PARCIAL</v>
          </cell>
        </row>
        <row r="1110">
          <cell r="B1110" t="str">
            <v>Herramienta menor</v>
          </cell>
          <cell r="E1110">
            <v>12010</v>
          </cell>
          <cell r="F1110">
            <v>0.05</v>
          </cell>
          <cell r="G1110">
            <v>600.5</v>
          </cell>
        </row>
        <row r="1111">
          <cell r="D1111">
            <v>0</v>
          </cell>
          <cell r="E1111">
            <v>0</v>
          </cell>
          <cell r="G1111">
            <v>0</v>
          </cell>
        </row>
        <row r="1112">
          <cell r="D1112">
            <v>0</v>
          </cell>
          <cell r="E1112">
            <v>0</v>
          </cell>
          <cell r="F1112">
            <v>0</v>
          </cell>
          <cell r="G1112">
            <v>0</v>
          </cell>
        </row>
        <row r="1113">
          <cell r="D1113" t="str">
            <v xml:space="preserve">                      TOTAL HERRAMIENTA Y EQUIPO:</v>
          </cell>
          <cell r="G1113">
            <v>601</v>
          </cell>
        </row>
        <row r="1115">
          <cell r="B1115" t="str">
            <v>TRANSPORTE</v>
          </cell>
        </row>
        <row r="1116">
          <cell r="B1116" t="str">
            <v>MATERIAL</v>
          </cell>
          <cell r="D1116" t="str">
            <v>CANTIDAD</v>
          </cell>
          <cell r="E1116" t="str">
            <v>DISTANCIA</v>
          </cell>
          <cell r="F1116" t="str">
            <v>M3/KM</v>
          </cell>
          <cell r="G1116" t="str">
            <v>VR UNITARIO</v>
          </cell>
        </row>
        <row r="1119">
          <cell r="E1119" t="str">
            <v xml:space="preserve">                  TOTAL TRANSPORTE:</v>
          </cell>
          <cell r="G1119">
            <v>0</v>
          </cell>
        </row>
        <row r="1121">
          <cell r="E1121" t="str">
            <v>TOTAL COSTO DIRECTO:</v>
          </cell>
          <cell r="G1121">
            <v>17943</v>
          </cell>
        </row>
        <row r="1123">
          <cell r="B1123" t="str">
            <v>COSTOS INDIRECTOS</v>
          </cell>
        </row>
        <row r="1124">
          <cell r="B1124" t="str">
            <v>DESCRIPCION</v>
          </cell>
          <cell r="D1124" t="str">
            <v>PORCENTAJE</v>
          </cell>
          <cell r="F1124" t="str">
            <v>VR PARCIAL</v>
          </cell>
        </row>
        <row r="1125">
          <cell r="B1125" t="str">
            <v>ADMINISTRACION</v>
          </cell>
          <cell r="E1125">
            <v>0.12</v>
          </cell>
          <cell r="G1125">
            <v>2153.16</v>
          </cell>
        </row>
        <row r="1126">
          <cell r="B1126" t="str">
            <v>IMPREVISTOS</v>
          </cell>
          <cell r="E1126">
            <v>0.08</v>
          </cell>
          <cell r="G1126">
            <v>1435.44</v>
          </cell>
        </row>
        <row r="1127">
          <cell r="B1127" t="str">
            <v>UTILIDAD</v>
          </cell>
          <cell r="E1127">
            <v>0.05</v>
          </cell>
          <cell r="G1127">
            <v>897.15000000000009</v>
          </cell>
        </row>
        <row r="1128">
          <cell r="F1128" t="str">
            <v>TOTAL COSTO INDIRECTO:</v>
          </cell>
          <cell r="G1128">
            <v>4486</v>
          </cell>
        </row>
        <row r="1131">
          <cell r="B1131" t="str">
            <v>PROPONENTE</v>
          </cell>
          <cell r="F1131" t="str">
            <v>ANALISIS DE PRECIO UNITARIO:</v>
          </cell>
          <cell r="G1131">
            <v>22429</v>
          </cell>
        </row>
        <row r="1134">
          <cell r="B1134" t="str">
            <v>REPUBLICA DE COLOMBIA</v>
          </cell>
        </row>
        <row r="1135">
          <cell r="B1135" t="str">
            <v>GOBERNACION DEL PUTUMAYO</v>
          </cell>
        </row>
        <row r="1136">
          <cell r="B1136" t="str">
            <v>SECRETARIA DE INFRAESTRUCTURA DEPARTAMENTAL</v>
          </cell>
        </row>
        <row r="1138">
          <cell r="B1138" t="str">
            <v>OBJETO:</v>
          </cell>
          <cell r="C1138" t="str">
            <v>CONSTRUCCION DE LA PLAZA DE MERCADO DE GANADO EN EL MUNICIPIO DE SIBUNDOY, DEPARTAMENTO DEL PUTUMAYO</v>
          </cell>
        </row>
        <row r="1139">
          <cell r="F1139" t="str">
            <v>FECHA:</v>
          </cell>
          <cell r="G1139" t="str">
            <v>NOVIEMBRE 20 / 2003</v>
          </cell>
        </row>
        <row r="1140">
          <cell r="A1140" t="str">
            <v>8,1</v>
          </cell>
          <cell r="B1140" t="str">
            <v>ITE M:</v>
          </cell>
          <cell r="C1140" t="str">
            <v>CABLE No 12</v>
          </cell>
          <cell r="F1140" t="str">
            <v>UNIDAD:</v>
          </cell>
          <cell r="G1140" t="str">
            <v>ML</v>
          </cell>
          <cell r="H1140">
            <v>1333</v>
          </cell>
        </row>
        <row r="1141">
          <cell r="H1141">
            <v>40.5</v>
          </cell>
        </row>
        <row r="1142">
          <cell r="B1142" t="str">
            <v>MATERIALES</v>
          </cell>
        </row>
        <row r="1143">
          <cell r="B1143" t="str">
            <v>DESCRIPCION</v>
          </cell>
          <cell r="D1143" t="str">
            <v>UND</v>
          </cell>
          <cell r="E1143" t="str">
            <v>CANTIDAD</v>
          </cell>
          <cell r="F1143" t="str">
            <v>VR UNITARIO</v>
          </cell>
          <cell r="G1143" t="str">
            <v>VR UNITARIO</v>
          </cell>
        </row>
        <row r="1144">
          <cell r="B1144" t="str">
            <v>Cable No 12</v>
          </cell>
          <cell r="D1144" t="str">
            <v>Ml</v>
          </cell>
          <cell r="E1144">
            <v>2</v>
          </cell>
          <cell r="F1144">
            <v>404</v>
          </cell>
          <cell r="G1144">
            <v>808</v>
          </cell>
        </row>
        <row r="1145">
          <cell r="D1145">
            <v>0</v>
          </cell>
          <cell r="F1145">
            <v>0</v>
          </cell>
          <cell r="G1145">
            <v>0</v>
          </cell>
        </row>
        <row r="1146">
          <cell r="D1146">
            <v>0</v>
          </cell>
          <cell r="F1146">
            <v>0</v>
          </cell>
          <cell r="G1146">
            <v>0</v>
          </cell>
        </row>
        <row r="1147">
          <cell r="D1147">
            <v>0</v>
          </cell>
          <cell r="E1147" t="str">
            <v xml:space="preserve">                 TOTAL MATERIALES:</v>
          </cell>
          <cell r="G1147">
            <v>808</v>
          </cell>
        </row>
        <row r="1149">
          <cell r="B1149" t="str">
            <v>MANO DE OBRA</v>
          </cell>
        </row>
        <row r="1150">
          <cell r="B1150" t="str">
            <v>DESCRIPCION</v>
          </cell>
          <cell r="C1150" t="str">
            <v>JORNAL</v>
          </cell>
          <cell r="D1150" t="str">
            <v>PRESTACIONES</v>
          </cell>
          <cell r="E1150" t="str">
            <v>CANTIDAD</v>
          </cell>
          <cell r="F1150" t="str">
            <v>RENDIMIENTO</v>
          </cell>
          <cell r="G1150" t="str">
            <v>VR PARCIAL</v>
          </cell>
        </row>
        <row r="1151">
          <cell r="B1151" t="str">
            <v>Ayudante</v>
          </cell>
          <cell r="C1151">
            <v>15000</v>
          </cell>
          <cell r="D1151">
            <v>0.7</v>
          </cell>
          <cell r="E1151">
            <v>1</v>
          </cell>
          <cell r="F1151">
            <v>137.63</v>
          </cell>
          <cell r="G1151">
            <v>185.27937222989175</v>
          </cell>
        </row>
        <row r="1152">
          <cell r="B1152" t="str">
            <v>Técnico electricista</v>
          </cell>
          <cell r="C1152">
            <v>25480.000000000004</v>
          </cell>
          <cell r="D1152">
            <v>0.7</v>
          </cell>
          <cell r="E1152">
            <v>1</v>
          </cell>
          <cell r="F1152">
            <v>137.63</v>
          </cell>
          <cell r="G1152">
            <v>314.72789362784278</v>
          </cell>
        </row>
        <row r="1153">
          <cell r="C1153">
            <v>0</v>
          </cell>
          <cell r="E1153">
            <v>0</v>
          </cell>
          <cell r="G1153">
            <v>0</v>
          </cell>
        </row>
        <row r="1154">
          <cell r="E1154" t="str">
            <v xml:space="preserve">              TOTAL MANO DE OBRA:</v>
          </cell>
          <cell r="G1154">
            <v>500</v>
          </cell>
          <cell r="H1154">
            <v>500</v>
          </cell>
        </row>
        <row r="1156">
          <cell r="B1156" t="str">
            <v>HERRAMIENTA Y EQUIPO</v>
          </cell>
        </row>
        <row r="1157">
          <cell r="B1157" t="str">
            <v>DESCRIPCION</v>
          </cell>
          <cell r="D1157" t="str">
            <v>TIPO</v>
          </cell>
          <cell r="E1157" t="str">
            <v>TARIFA</v>
          </cell>
          <cell r="F1157" t="str">
            <v>RENDIMIENTO</v>
          </cell>
          <cell r="G1157" t="str">
            <v>VR PARCIAL</v>
          </cell>
        </row>
        <row r="1158">
          <cell r="B1158" t="str">
            <v>Herramienta menor</v>
          </cell>
          <cell r="E1158">
            <v>500</v>
          </cell>
          <cell r="F1158">
            <v>0.05</v>
          </cell>
          <cell r="G1158">
            <v>25</v>
          </cell>
        </row>
        <row r="1159">
          <cell r="D1159">
            <v>0</v>
          </cell>
          <cell r="E1159">
            <v>0</v>
          </cell>
          <cell r="G1159">
            <v>0</v>
          </cell>
        </row>
        <row r="1160">
          <cell r="D1160">
            <v>0</v>
          </cell>
          <cell r="E1160">
            <v>0</v>
          </cell>
          <cell r="F1160">
            <v>0</v>
          </cell>
          <cell r="G1160">
            <v>0</v>
          </cell>
        </row>
        <row r="1161">
          <cell r="D1161" t="str">
            <v xml:space="preserve">                      TOTAL HERRAMIENTA Y EQUIPO:</v>
          </cell>
          <cell r="G1161">
            <v>25</v>
          </cell>
        </row>
        <row r="1163">
          <cell r="B1163" t="str">
            <v>TRANSPORTE</v>
          </cell>
        </row>
        <row r="1164">
          <cell r="B1164" t="str">
            <v>MATERIAL</v>
          </cell>
          <cell r="D1164" t="str">
            <v>CANTIDAD</v>
          </cell>
          <cell r="E1164" t="str">
            <v>DISTANCIA</v>
          </cell>
          <cell r="F1164" t="str">
            <v>M3/KM</v>
          </cell>
          <cell r="G1164" t="str">
            <v>VR UNITARIO</v>
          </cell>
        </row>
        <row r="1167">
          <cell r="E1167" t="str">
            <v xml:space="preserve">                  TOTAL TRANSPORTE:</v>
          </cell>
          <cell r="G1167">
            <v>0</v>
          </cell>
        </row>
        <row r="1169">
          <cell r="E1169" t="str">
            <v>TOTAL COSTO DIRECTO:</v>
          </cell>
          <cell r="G1169">
            <v>1333</v>
          </cell>
        </row>
        <row r="1171">
          <cell r="B1171" t="str">
            <v>COSTOS INDIRECTOS</v>
          </cell>
        </row>
        <row r="1172">
          <cell r="B1172" t="str">
            <v>DESCRIPCION</v>
          </cell>
          <cell r="D1172" t="str">
            <v>PORCENTAJE</v>
          </cell>
          <cell r="F1172" t="str">
            <v>VR PARCIAL</v>
          </cell>
        </row>
        <row r="1173">
          <cell r="B1173" t="str">
            <v>ADMINISTRACION</v>
          </cell>
          <cell r="E1173">
            <v>0.12</v>
          </cell>
          <cell r="G1173">
            <v>159.96</v>
          </cell>
        </row>
        <row r="1174">
          <cell r="B1174" t="str">
            <v>IMPREVISTOS</v>
          </cell>
          <cell r="E1174">
            <v>0.08</v>
          </cell>
          <cell r="G1174">
            <v>106.64</v>
          </cell>
        </row>
        <row r="1175">
          <cell r="B1175" t="str">
            <v>UTILIDAD</v>
          </cell>
          <cell r="E1175">
            <v>0.05</v>
          </cell>
          <cell r="G1175">
            <v>66.650000000000006</v>
          </cell>
        </row>
        <row r="1176">
          <cell r="F1176" t="str">
            <v>TOTAL COSTO INDIRECTO:</v>
          </cell>
          <cell r="G1176">
            <v>333</v>
          </cell>
        </row>
        <row r="1179">
          <cell r="B1179" t="str">
            <v>PROPONENTE</v>
          </cell>
          <cell r="F1179" t="str">
            <v>ANALISIS DE PRECIO UNITARIO:</v>
          </cell>
          <cell r="G1179">
            <v>1666</v>
          </cell>
        </row>
        <row r="1182">
          <cell r="B1182" t="str">
            <v>REPUBLICA DE COLOMBIA</v>
          </cell>
        </row>
        <row r="1183">
          <cell r="B1183" t="str">
            <v>GOBERNACION DEL PUTUMAYO</v>
          </cell>
        </row>
        <row r="1184">
          <cell r="B1184" t="str">
            <v>SECRETARIA DE INFRAESTRUCTURA DEPARTAMENTAL</v>
          </cell>
        </row>
        <row r="1186">
          <cell r="B1186" t="str">
            <v>OBJETO:</v>
          </cell>
          <cell r="C1186" t="str">
            <v>CONSTRUCCION DE LA PLAZA DE MERCADO DE GANADO EN EL MUNICIPIO DE SIBUNDOY, DEPARTAMENTO DEL PUTUMAYO</v>
          </cell>
        </row>
        <row r="1187">
          <cell r="F1187" t="str">
            <v>FECHA:</v>
          </cell>
          <cell r="G1187" t="str">
            <v>NOVIEMBRE 20 / 2003</v>
          </cell>
        </row>
        <row r="1188">
          <cell r="A1188" t="str">
            <v>8,2</v>
          </cell>
          <cell r="B1188" t="str">
            <v>ITE M:</v>
          </cell>
          <cell r="C1188" t="str">
            <v>CABLE No 10</v>
          </cell>
          <cell r="F1188" t="str">
            <v>UNIDAD:</v>
          </cell>
          <cell r="G1188" t="str">
            <v>ML</v>
          </cell>
          <cell r="H1188">
            <v>1636</v>
          </cell>
        </row>
        <row r="1189">
          <cell r="H1189">
            <v>20</v>
          </cell>
        </row>
        <row r="1190">
          <cell r="B1190" t="str">
            <v>MATERIALES</v>
          </cell>
        </row>
        <row r="1191">
          <cell r="B1191" t="str">
            <v>DESCRIPCION</v>
          </cell>
          <cell r="D1191" t="str">
            <v>UND</v>
          </cell>
          <cell r="E1191" t="str">
            <v>CANTIDAD</v>
          </cell>
          <cell r="F1191" t="str">
            <v>VR UNITARIO</v>
          </cell>
          <cell r="G1191" t="str">
            <v>VR UNITARIO</v>
          </cell>
        </row>
        <row r="1192">
          <cell r="B1192" t="str">
            <v>Cable No 10</v>
          </cell>
          <cell r="D1192" t="str">
            <v>Ml</v>
          </cell>
          <cell r="E1192">
            <v>2</v>
          </cell>
          <cell r="F1192">
            <v>555.5</v>
          </cell>
          <cell r="G1192">
            <v>1111</v>
          </cell>
        </row>
        <row r="1193">
          <cell r="D1193">
            <v>0</v>
          </cell>
          <cell r="F1193">
            <v>0</v>
          </cell>
          <cell r="G1193">
            <v>0</v>
          </cell>
        </row>
        <row r="1194">
          <cell r="D1194">
            <v>0</v>
          </cell>
          <cell r="F1194">
            <v>0</v>
          </cell>
          <cell r="G1194">
            <v>0</v>
          </cell>
        </row>
        <row r="1195">
          <cell r="D1195">
            <v>0</v>
          </cell>
          <cell r="E1195" t="str">
            <v xml:space="preserve">                 TOTAL MATERIALES:</v>
          </cell>
          <cell r="G1195">
            <v>1111</v>
          </cell>
        </row>
        <row r="1197">
          <cell r="B1197" t="str">
            <v>MANO DE OBRA</v>
          </cell>
        </row>
        <row r="1198">
          <cell r="B1198" t="str">
            <v>DESCRIPCION</v>
          </cell>
          <cell r="C1198" t="str">
            <v>JORNAL</v>
          </cell>
          <cell r="D1198" t="str">
            <v>PRESTACIONES</v>
          </cell>
          <cell r="E1198" t="str">
            <v>CANTIDAD</v>
          </cell>
          <cell r="F1198" t="str">
            <v>RENDIMIENTO</v>
          </cell>
          <cell r="G1198" t="str">
            <v>VR PARCIAL</v>
          </cell>
        </row>
        <row r="1199">
          <cell r="B1199" t="str">
            <v>Ayudante</v>
          </cell>
          <cell r="C1199">
            <v>15000</v>
          </cell>
          <cell r="D1199">
            <v>0.7</v>
          </cell>
          <cell r="E1199">
            <v>1</v>
          </cell>
          <cell r="F1199">
            <v>137.63</v>
          </cell>
          <cell r="G1199">
            <v>185.27937222989175</v>
          </cell>
        </row>
        <row r="1200">
          <cell r="B1200" t="str">
            <v>Técnico electricista</v>
          </cell>
          <cell r="C1200">
            <v>25480.000000000004</v>
          </cell>
          <cell r="D1200">
            <v>0.7</v>
          </cell>
          <cell r="E1200">
            <v>1</v>
          </cell>
          <cell r="F1200">
            <v>137.63</v>
          </cell>
          <cell r="G1200">
            <v>314.72789362784278</v>
          </cell>
        </row>
        <row r="1201">
          <cell r="C1201">
            <v>0</v>
          </cell>
          <cell r="E1201">
            <v>0</v>
          </cell>
          <cell r="G1201">
            <v>0</v>
          </cell>
        </row>
        <row r="1202">
          <cell r="E1202" t="str">
            <v xml:space="preserve">              TOTAL MANO DE OBRA:</v>
          </cell>
          <cell r="G1202">
            <v>500</v>
          </cell>
          <cell r="H1202">
            <v>500</v>
          </cell>
        </row>
        <row r="1204">
          <cell r="B1204" t="str">
            <v>HERRAMIENTA Y EQUIPO</v>
          </cell>
        </row>
        <row r="1205">
          <cell r="B1205" t="str">
            <v>DESCRIPCION</v>
          </cell>
          <cell r="D1205" t="str">
            <v>TIPO</v>
          </cell>
          <cell r="E1205" t="str">
            <v>TARIFA</v>
          </cell>
          <cell r="F1205" t="str">
            <v>RENDIMIENTO</v>
          </cell>
          <cell r="G1205" t="str">
            <v>VR PARCIAL</v>
          </cell>
        </row>
        <row r="1206">
          <cell r="B1206" t="str">
            <v>Herramienta menor</v>
          </cell>
          <cell r="E1206">
            <v>500</v>
          </cell>
          <cell r="F1206">
            <v>0.05</v>
          </cell>
          <cell r="G1206">
            <v>25</v>
          </cell>
        </row>
        <row r="1207">
          <cell r="D1207">
            <v>0</v>
          </cell>
          <cell r="E1207">
            <v>0</v>
          </cell>
          <cell r="G1207">
            <v>0</v>
          </cell>
        </row>
        <row r="1208">
          <cell r="D1208">
            <v>0</v>
          </cell>
          <cell r="E1208">
            <v>0</v>
          </cell>
          <cell r="F1208">
            <v>0</v>
          </cell>
          <cell r="G1208">
            <v>0</v>
          </cell>
        </row>
        <row r="1209">
          <cell r="D1209" t="str">
            <v xml:space="preserve">                      TOTAL HERRAMIENTA Y EQUIPO:</v>
          </cell>
          <cell r="G1209">
            <v>25</v>
          </cell>
        </row>
        <row r="1211">
          <cell r="B1211" t="str">
            <v>TRANSPORTE</v>
          </cell>
        </row>
        <row r="1212">
          <cell r="B1212" t="str">
            <v>MATERIAL</v>
          </cell>
          <cell r="D1212" t="str">
            <v>CANTIDAD</v>
          </cell>
          <cell r="E1212" t="str">
            <v>DISTANCIA</v>
          </cell>
          <cell r="F1212" t="str">
            <v>M3/KM</v>
          </cell>
          <cell r="G1212" t="str">
            <v>VR UNITARIO</v>
          </cell>
        </row>
        <row r="1215">
          <cell r="E1215" t="str">
            <v xml:space="preserve">                  TOTAL TRANSPORTE:</v>
          </cell>
          <cell r="G1215">
            <v>0</v>
          </cell>
        </row>
        <row r="1217">
          <cell r="E1217" t="str">
            <v>TOTAL COSTO DIRECTO:</v>
          </cell>
          <cell r="G1217">
            <v>1636</v>
          </cell>
        </row>
        <row r="1219">
          <cell r="B1219" t="str">
            <v>COSTOS INDIRECTOS</v>
          </cell>
        </row>
        <row r="1220">
          <cell r="B1220" t="str">
            <v>DESCRIPCION</v>
          </cell>
          <cell r="D1220" t="str">
            <v>PORCENTAJE</v>
          </cell>
          <cell r="F1220" t="str">
            <v>VR PARCIAL</v>
          </cell>
        </row>
        <row r="1221">
          <cell r="B1221" t="str">
            <v>ADMINISTRACION</v>
          </cell>
          <cell r="E1221">
            <v>0.12</v>
          </cell>
          <cell r="G1221">
            <v>196.32</v>
          </cell>
        </row>
        <row r="1222">
          <cell r="B1222" t="str">
            <v>IMPREVISTOS</v>
          </cell>
          <cell r="E1222">
            <v>0.08</v>
          </cell>
          <cell r="G1222">
            <v>130.88</v>
          </cell>
        </row>
        <row r="1223">
          <cell r="B1223" t="str">
            <v>UTILIDAD</v>
          </cell>
          <cell r="E1223">
            <v>0.05</v>
          </cell>
          <cell r="G1223">
            <v>81.800000000000011</v>
          </cell>
        </row>
        <row r="1224">
          <cell r="F1224" t="str">
            <v>TOTAL COSTO INDIRECTO:</v>
          </cell>
          <cell r="G1224">
            <v>409</v>
          </cell>
        </row>
        <row r="1227">
          <cell r="B1227" t="str">
            <v>PROPONENTE</v>
          </cell>
          <cell r="F1227" t="str">
            <v>ANALISIS DE PRECIO UNITARIO:</v>
          </cell>
          <cell r="G1227">
            <v>2045</v>
          </cell>
        </row>
        <row r="1230">
          <cell r="B1230" t="str">
            <v>REPUBLICA DE COLOMBIA</v>
          </cell>
        </row>
        <row r="1231">
          <cell r="B1231" t="str">
            <v>GOBERNACION DEL PUTUMAYO</v>
          </cell>
        </row>
        <row r="1232">
          <cell r="B1232" t="str">
            <v>SECRETARIA DE INFRAESTRUCTURA DEPARTAMENTAL</v>
          </cell>
        </row>
        <row r="1234">
          <cell r="B1234" t="str">
            <v>OBJETO:</v>
          </cell>
          <cell r="C1234" t="str">
            <v>CONSTRUCCION DE LA PLAZA DE MERCADO DE GANADO EN EL MUNICIPIO DE SIBUNDOY, DEPARTAMENTO DEL PUTUMAYO</v>
          </cell>
        </row>
        <row r="1235">
          <cell r="F1235" t="str">
            <v>FECHA:</v>
          </cell>
          <cell r="G1235" t="str">
            <v>NOVIEMBRE 20 / 2003</v>
          </cell>
        </row>
        <row r="1236">
          <cell r="A1236" t="str">
            <v>8,3</v>
          </cell>
          <cell r="B1236" t="str">
            <v>ITE M:</v>
          </cell>
          <cell r="C1236" t="str">
            <v>TABLERO DE 3 CIRCUITOS</v>
          </cell>
          <cell r="F1236" t="str">
            <v>UNIDAD:</v>
          </cell>
          <cell r="G1236" t="str">
            <v>UND</v>
          </cell>
          <cell r="H1236">
            <v>71868</v>
          </cell>
        </row>
        <row r="1237">
          <cell r="H1237">
            <v>1</v>
          </cell>
        </row>
        <row r="1238">
          <cell r="B1238" t="str">
            <v>MATERIALES</v>
          </cell>
        </row>
        <row r="1239">
          <cell r="B1239" t="str">
            <v>DESCRIPCION</v>
          </cell>
          <cell r="D1239" t="str">
            <v>UND</v>
          </cell>
          <cell r="E1239" t="str">
            <v>CANTIDAD</v>
          </cell>
          <cell r="F1239" t="str">
            <v>VR UNITARIO</v>
          </cell>
          <cell r="G1239" t="str">
            <v>VR UNITARIO</v>
          </cell>
        </row>
        <row r="1240">
          <cell r="B1240" t="str">
            <v>Cortacicuito atornillado 1 polo</v>
          </cell>
          <cell r="D1240" t="str">
            <v>Un</v>
          </cell>
          <cell r="E1240">
            <v>1</v>
          </cell>
          <cell r="F1240">
            <v>7575</v>
          </cell>
          <cell r="G1240">
            <v>7575</v>
          </cell>
        </row>
        <row r="1241">
          <cell r="B1241" t="str">
            <v>Caja taco 3 puestos</v>
          </cell>
          <cell r="D1241" t="str">
            <v>Un</v>
          </cell>
          <cell r="E1241">
            <v>3</v>
          </cell>
          <cell r="F1241">
            <v>15655</v>
          </cell>
          <cell r="G1241">
            <v>46965</v>
          </cell>
        </row>
        <row r="1242">
          <cell r="D1242">
            <v>0</v>
          </cell>
          <cell r="F1242">
            <v>0</v>
          </cell>
          <cell r="G1242">
            <v>0</v>
          </cell>
        </row>
        <row r="1243">
          <cell r="D1243">
            <v>0</v>
          </cell>
          <cell r="E1243" t="str">
            <v xml:space="preserve">                 TOTAL MATERIALES:</v>
          </cell>
          <cell r="G1243">
            <v>54540</v>
          </cell>
        </row>
        <row r="1245">
          <cell r="B1245" t="str">
            <v>MANO DE OBRA</v>
          </cell>
        </row>
        <row r="1246">
          <cell r="B1246" t="str">
            <v>DESCRIPCION</v>
          </cell>
          <cell r="C1246" t="str">
            <v>JORNAL</v>
          </cell>
          <cell r="D1246" t="str">
            <v>PRESTACIONES</v>
          </cell>
          <cell r="E1246" t="str">
            <v>CANTIDAD</v>
          </cell>
          <cell r="F1246" t="str">
            <v>RENDIMIENTO</v>
          </cell>
          <cell r="G1246" t="str">
            <v>VR PARCIAL</v>
          </cell>
        </row>
        <row r="1247">
          <cell r="B1247" t="str">
            <v>Ayudante</v>
          </cell>
          <cell r="C1247">
            <v>15000</v>
          </cell>
          <cell r="D1247">
            <v>0.7</v>
          </cell>
          <cell r="E1247">
            <v>1</v>
          </cell>
          <cell r="F1247">
            <v>4.17</v>
          </cell>
          <cell r="G1247">
            <v>6115.1079136690651</v>
          </cell>
        </row>
        <row r="1248">
          <cell r="B1248" t="str">
            <v>Técnico electricista</v>
          </cell>
          <cell r="C1248">
            <v>25480.000000000004</v>
          </cell>
          <cell r="D1248">
            <v>0.7</v>
          </cell>
          <cell r="E1248">
            <v>1</v>
          </cell>
          <cell r="F1248">
            <v>4.17</v>
          </cell>
          <cell r="G1248">
            <v>10387.529976019185</v>
          </cell>
        </row>
        <row r="1249">
          <cell r="C1249">
            <v>0</v>
          </cell>
          <cell r="E1249">
            <v>0</v>
          </cell>
          <cell r="G1249">
            <v>0</v>
          </cell>
        </row>
        <row r="1250">
          <cell r="E1250" t="str">
            <v xml:space="preserve">              TOTAL MANO DE OBRA:</v>
          </cell>
          <cell r="G1250">
            <v>16503</v>
          </cell>
          <cell r="H1250">
            <v>16500</v>
          </cell>
        </row>
        <row r="1252">
          <cell r="B1252" t="str">
            <v>HERRAMIENTA Y EQUIPO</v>
          </cell>
        </row>
        <row r="1253">
          <cell r="B1253" t="str">
            <v>DESCRIPCION</v>
          </cell>
          <cell r="D1253" t="str">
            <v>TIPO</v>
          </cell>
          <cell r="E1253" t="str">
            <v>TARIFA</v>
          </cell>
          <cell r="F1253" t="str">
            <v>RENDIMIENTO</v>
          </cell>
          <cell r="G1253" t="str">
            <v>VR PARCIAL</v>
          </cell>
        </row>
        <row r="1254">
          <cell r="B1254" t="str">
            <v>Herramienta menor</v>
          </cell>
          <cell r="E1254">
            <v>16503</v>
          </cell>
          <cell r="F1254">
            <v>0.05</v>
          </cell>
          <cell r="G1254">
            <v>825.15000000000009</v>
          </cell>
        </row>
        <row r="1255">
          <cell r="D1255">
            <v>0</v>
          </cell>
          <cell r="E1255">
            <v>0</v>
          </cell>
          <cell r="G1255">
            <v>0</v>
          </cell>
        </row>
        <row r="1256">
          <cell r="D1256">
            <v>0</v>
          </cell>
          <cell r="E1256">
            <v>0</v>
          </cell>
          <cell r="F1256">
            <v>0</v>
          </cell>
          <cell r="G1256">
            <v>0</v>
          </cell>
        </row>
        <row r="1257">
          <cell r="D1257" t="str">
            <v xml:space="preserve">                      TOTAL HERRAMIENTA Y EQUIPO:</v>
          </cell>
          <cell r="G1257">
            <v>825</v>
          </cell>
        </row>
        <row r="1259">
          <cell r="B1259" t="str">
            <v>TRANSPORTE</v>
          </cell>
        </row>
        <row r="1260">
          <cell r="B1260" t="str">
            <v>MATERIAL</v>
          </cell>
          <cell r="D1260" t="str">
            <v>CANTIDAD</v>
          </cell>
          <cell r="E1260" t="str">
            <v>DISTANCIA</v>
          </cell>
          <cell r="F1260" t="str">
            <v>M3/KM</v>
          </cell>
          <cell r="G1260" t="str">
            <v>VR UNITARIO</v>
          </cell>
        </row>
        <row r="1263">
          <cell r="E1263" t="str">
            <v xml:space="preserve">                  TOTAL TRANSPORTE:</v>
          </cell>
          <cell r="G1263">
            <v>0</v>
          </cell>
        </row>
        <row r="1265">
          <cell r="E1265" t="str">
            <v>TOTAL COSTO DIRECTO:</v>
          </cell>
          <cell r="G1265">
            <v>71868</v>
          </cell>
        </row>
        <row r="1267">
          <cell r="B1267" t="str">
            <v>COSTOS INDIRECTOS</v>
          </cell>
        </row>
        <row r="1268">
          <cell r="B1268" t="str">
            <v>DESCRIPCION</v>
          </cell>
          <cell r="D1268" t="str">
            <v>PORCENTAJE</v>
          </cell>
          <cell r="F1268" t="str">
            <v>VR PARCIAL</v>
          </cell>
        </row>
        <row r="1269">
          <cell r="B1269" t="str">
            <v>ADMINISTRACION</v>
          </cell>
          <cell r="E1269">
            <v>0.12</v>
          </cell>
          <cell r="G1269">
            <v>8624.16</v>
          </cell>
        </row>
        <row r="1270">
          <cell r="B1270" t="str">
            <v>IMPREVISTOS</v>
          </cell>
          <cell r="E1270">
            <v>0.08</v>
          </cell>
          <cell r="G1270">
            <v>5749.4400000000005</v>
          </cell>
        </row>
        <row r="1271">
          <cell r="B1271" t="str">
            <v>UTILIDAD</v>
          </cell>
          <cell r="E1271">
            <v>0.05</v>
          </cell>
          <cell r="G1271">
            <v>3593.4</v>
          </cell>
        </row>
        <row r="1272">
          <cell r="F1272" t="str">
            <v>TOTAL COSTO INDIRECTO:</v>
          </cell>
          <cell r="G1272">
            <v>17967</v>
          </cell>
        </row>
        <row r="1275">
          <cell r="B1275" t="str">
            <v>PROPONENTE</v>
          </cell>
          <cell r="F1275" t="str">
            <v>ANALISIS DE PRECIO UNITARIO:</v>
          </cell>
          <cell r="G1275">
            <v>89835</v>
          </cell>
        </row>
        <row r="1278">
          <cell r="B1278" t="str">
            <v>REPUBLICA DE COLOMBIA</v>
          </cell>
        </row>
        <row r="1279">
          <cell r="B1279" t="str">
            <v>GOBERNACION DEL PUTUMAYO</v>
          </cell>
        </row>
        <row r="1280">
          <cell r="B1280" t="str">
            <v>SECRETARIA DE INFRAESTRUCTURA DEPARTAMENTAL</v>
          </cell>
        </row>
        <row r="1282">
          <cell r="B1282" t="str">
            <v>OBJETO:</v>
          </cell>
          <cell r="C1282" t="str">
            <v>CONSTRUCCION DE LA PLAZA DE MERCADO DE GANADO EN EL MUNICIPIO DE SIBUNDOY, DEPARTAMENTO DEL PUTUMAYO</v>
          </cell>
        </row>
        <row r="1283">
          <cell r="F1283" t="str">
            <v>FECHA:</v>
          </cell>
          <cell r="G1283" t="str">
            <v>NOVIEMBRE 20 / 2003</v>
          </cell>
        </row>
        <row r="1284">
          <cell r="A1284" t="str">
            <v>8,4</v>
          </cell>
          <cell r="B1284" t="str">
            <v>ITE M:</v>
          </cell>
          <cell r="C1284" t="str">
            <v>PUNTO ELECTRICO</v>
          </cell>
          <cell r="F1284" t="str">
            <v>UNIDAD:</v>
          </cell>
          <cell r="G1284" t="str">
            <v>UND</v>
          </cell>
          <cell r="H1284">
            <v>28861</v>
          </cell>
        </row>
        <row r="1285">
          <cell r="H1285">
            <v>10</v>
          </cell>
        </row>
        <row r="1286">
          <cell r="B1286" t="str">
            <v>MATERIALES</v>
          </cell>
        </row>
        <row r="1287">
          <cell r="B1287" t="str">
            <v>DESCRIPCION</v>
          </cell>
          <cell r="D1287" t="str">
            <v>UND</v>
          </cell>
          <cell r="E1287" t="str">
            <v>CANTIDAD</v>
          </cell>
          <cell r="F1287" t="str">
            <v>VR UNITARIO</v>
          </cell>
          <cell r="G1287" t="str">
            <v>VR UNITARIO</v>
          </cell>
        </row>
        <row r="1288">
          <cell r="B1288" t="str">
            <v>Aparato eléctico</v>
          </cell>
          <cell r="D1288" t="str">
            <v>Un</v>
          </cell>
          <cell r="E1288">
            <v>1.01</v>
          </cell>
          <cell r="F1288">
            <v>7070</v>
          </cell>
          <cell r="G1288">
            <v>7140.7</v>
          </cell>
        </row>
        <row r="1289">
          <cell r="B1289" t="str">
            <v>Caja galvanizada</v>
          </cell>
          <cell r="D1289" t="str">
            <v>Un</v>
          </cell>
          <cell r="E1289">
            <v>1.02</v>
          </cell>
          <cell r="F1289">
            <v>656.5</v>
          </cell>
          <cell r="G1289">
            <v>669.63</v>
          </cell>
        </row>
        <row r="1290">
          <cell r="B1290" t="str">
            <v>Tubo conduit 1/2"</v>
          </cell>
          <cell r="D1290" t="str">
            <v>Ml</v>
          </cell>
          <cell r="E1290">
            <v>3.06</v>
          </cell>
          <cell r="F1290">
            <v>1287.75</v>
          </cell>
          <cell r="G1290">
            <v>3940.5149999999999</v>
          </cell>
        </row>
        <row r="1291">
          <cell r="B1291" t="str">
            <v>Cable No 12</v>
          </cell>
          <cell r="D1291" t="str">
            <v>Ml</v>
          </cell>
          <cell r="E1291">
            <v>3.15</v>
          </cell>
          <cell r="F1291">
            <v>404</v>
          </cell>
          <cell r="G1291">
            <v>1272.5999999999999</v>
          </cell>
        </row>
        <row r="1292">
          <cell r="B1292" t="str">
            <v>Cable No 14</v>
          </cell>
          <cell r="D1292" t="str">
            <v>Ml</v>
          </cell>
          <cell r="E1292">
            <v>3.15</v>
          </cell>
          <cell r="F1292">
            <v>303</v>
          </cell>
          <cell r="G1292">
            <v>954.44999999999993</v>
          </cell>
        </row>
        <row r="1293">
          <cell r="B1293" t="str">
            <v>Plafón</v>
          </cell>
          <cell r="D1293" t="str">
            <v>Un</v>
          </cell>
          <cell r="E1293">
            <v>1.01</v>
          </cell>
          <cell r="F1293">
            <v>1212</v>
          </cell>
          <cell r="G1293">
            <v>1224.1200000000001</v>
          </cell>
        </row>
        <row r="1294">
          <cell r="D1294">
            <v>0</v>
          </cell>
          <cell r="E1294" t="str">
            <v xml:space="preserve">                 TOTAL MATERIALES:</v>
          </cell>
          <cell r="G1294">
            <v>15202</v>
          </cell>
        </row>
        <row r="1296">
          <cell r="B1296" t="str">
            <v>MANO DE OBRA</v>
          </cell>
        </row>
        <row r="1297">
          <cell r="B1297" t="str">
            <v>DESCRIPCION</v>
          </cell>
          <cell r="C1297" t="str">
            <v>JORNAL</v>
          </cell>
          <cell r="D1297" t="str">
            <v>PRESTACIONES</v>
          </cell>
          <cell r="E1297" t="str">
            <v>CANTIDAD</v>
          </cell>
          <cell r="F1297" t="str">
            <v>RENDIMIENTO</v>
          </cell>
          <cell r="G1297" t="str">
            <v>VR PARCIAL</v>
          </cell>
        </row>
        <row r="1298">
          <cell r="B1298" t="str">
            <v>Ayudante</v>
          </cell>
          <cell r="C1298">
            <v>15000</v>
          </cell>
          <cell r="D1298">
            <v>0.7</v>
          </cell>
          <cell r="E1298">
            <v>1</v>
          </cell>
          <cell r="F1298">
            <v>5.29</v>
          </cell>
          <cell r="G1298">
            <v>4820.4158790170131</v>
          </cell>
        </row>
        <row r="1299">
          <cell r="B1299" t="str">
            <v>Técnico electricista</v>
          </cell>
          <cell r="C1299">
            <v>25480.000000000004</v>
          </cell>
          <cell r="D1299">
            <v>0.7</v>
          </cell>
          <cell r="E1299">
            <v>1</v>
          </cell>
          <cell r="F1299">
            <v>5.29</v>
          </cell>
          <cell r="G1299">
            <v>8188.2797731568999</v>
          </cell>
        </row>
        <row r="1300">
          <cell r="C1300">
            <v>0</v>
          </cell>
          <cell r="E1300">
            <v>0</v>
          </cell>
          <cell r="G1300">
            <v>0</v>
          </cell>
        </row>
        <row r="1301">
          <cell r="E1301" t="str">
            <v xml:space="preserve">              TOTAL MANO DE OBRA:</v>
          </cell>
          <cell r="G1301">
            <v>13009</v>
          </cell>
          <cell r="H1301">
            <v>13000</v>
          </cell>
        </row>
        <row r="1303">
          <cell r="B1303" t="str">
            <v>HERRAMIENTA Y EQUIPO</v>
          </cell>
        </row>
        <row r="1304">
          <cell r="B1304" t="str">
            <v>DESCRIPCION</v>
          </cell>
          <cell r="D1304" t="str">
            <v>TIPO</v>
          </cell>
          <cell r="E1304" t="str">
            <v>TARIFA</v>
          </cell>
          <cell r="F1304" t="str">
            <v>RENDIMIENTO</v>
          </cell>
          <cell r="G1304" t="str">
            <v>VR PARCIAL</v>
          </cell>
        </row>
        <row r="1305">
          <cell r="B1305" t="str">
            <v>Herramienta menor</v>
          </cell>
          <cell r="E1305">
            <v>13009</v>
          </cell>
          <cell r="F1305">
            <v>0.05</v>
          </cell>
          <cell r="G1305">
            <v>650.45000000000005</v>
          </cell>
        </row>
        <row r="1306">
          <cell r="D1306">
            <v>0</v>
          </cell>
          <cell r="E1306">
            <v>0</v>
          </cell>
          <cell r="G1306">
            <v>0</v>
          </cell>
        </row>
        <row r="1307">
          <cell r="D1307">
            <v>0</v>
          </cell>
          <cell r="E1307">
            <v>0</v>
          </cell>
          <cell r="F1307">
            <v>0</v>
          </cell>
          <cell r="G1307">
            <v>0</v>
          </cell>
        </row>
        <row r="1308">
          <cell r="D1308" t="str">
            <v xml:space="preserve">                      TOTAL HERRAMIENTA Y EQUIPO:</v>
          </cell>
          <cell r="G1308">
            <v>650</v>
          </cell>
        </row>
        <row r="1310">
          <cell r="B1310" t="str">
            <v>TRANSPORTE</v>
          </cell>
        </row>
        <row r="1311">
          <cell r="B1311" t="str">
            <v>MATERIAL</v>
          </cell>
          <cell r="D1311" t="str">
            <v>CANTIDAD</v>
          </cell>
          <cell r="E1311" t="str">
            <v>DISTANCIA</v>
          </cell>
          <cell r="F1311" t="str">
            <v>M3/KM</v>
          </cell>
          <cell r="G1311" t="str">
            <v>VR UNITARIO</v>
          </cell>
        </row>
        <row r="1314">
          <cell r="E1314" t="str">
            <v xml:space="preserve">                  TOTAL TRANSPORTE:</v>
          </cell>
          <cell r="G1314">
            <v>0</v>
          </cell>
        </row>
        <row r="1316">
          <cell r="E1316" t="str">
            <v>TOTAL COSTO DIRECTO:</v>
          </cell>
          <cell r="G1316">
            <v>28861</v>
          </cell>
        </row>
        <row r="1318">
          <cell r="B1318" t="str">
            <v>COSTOS INDIRECTOS</v>
          </cell>
        </row>
        <row r="1319">
          <cell r="B1319" t="str">
            <v>DESCRIPCION</v>
          </cell>
          <cell r="D1319" t="str">
            <v>PORCENTAJE</v>
          </cell>
          <cell r="F1319" t="str">
            <v>VR PARCIAL</v>
          </cell>
        </row>
        <row r="1320">
          <cell r="B1320" t="str">
            <v>ADMINISTRACION</v>
          </cell>
          <cell r="E1320">
            <v>0.12</v>
          </cell>
          <cell r="G1320">
            <v>3463.3199999999997</v>
          </cell>
        </row>
        <row r="1321">
          <cell r="B1321" t="str">
            <v>IMPREVISTOS</v>
          </cell>
          <cell r="E1321">
            <v>0.08</v>
          </cell>
          <cell r="G1321">
            <v>2308.88</v>
          </cell>
        </row>
        <row r="1322">
          <cell r="B1322" t="str">
            <v>UTILIDAD</v>
          </cell>
          <cell r="E1322">
            <v>0.05</v>
          </cell>
          <cell r="G1322">
            <v>1443.0500000000002</v>
          </cell>
        </row>
        <row r="1323">
          <cell r="F1323" t="str">
            <v>TOTAL COSTO INDIRECTO:</v>
          </cell>
          <cell r="G1323">
            <v>7215</v>
          </cell>
        </row>
        <row r="1326">
          <cell r="B1326" t="str">
            <v>PROPONENTE</v>
          </cell>
          <cell r="F1326" t="str">
            <v>ANALISIS DE PRECIO UNITARIO:</v>
          </cell>
          <cell r="G1326">
            <v>36076</v>
          </cell>
        </row>
      </sheetData>
      <sheetData sheetId="3"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MISARIO FINAL"/>
      <sheetName val="EFLUENTE ALIVIO PRELIMINAR"/>
      <sheetName val="ALIVIO GRUESO"/>
      <sheetName val="DESCOLE FINAL"/>
      <sheetName val="EFLUENTE FINAL DECANTADORES"/>
      <sheetName val="ORIFICIOS"/>
      <sheetName val="CALCULOS"/>
      <sheetName val="SEDIMENTADORES"/>
      <sheetName val="CHEQUEO "/>
    </sheetNames>
    <sheetDataSet>
      <sheetData sheetId="0" refreshError="1"/>
      <sheetData sheetId="1" refreshError="1"/>
      <sheetData sheetId="2" refreshError="1"/>
      <sheetData sheetId="3" refreshError="1"/>
      <sheetData sheetId="4" refreshError="1"/>
      <sheetData sheetId="5" refreshError="1"/>
      <sheetData sheetId="6" refreshError="1">
        <row r="3">
          <cell r="A3">
            <v>0.1278</v>
          </cell>
        </row>
      </sheetData>
      <sheetData sheetId="7" refreshError="1"/>
      <sheetData sheetId="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Cantidades"/>
      <sheetName val="Lista"/>
      <sheetName val="Concr"/>
      <sheetName val="Salarios"/>
      <sheetName val="APU's"/>
      <sheetName val="MGA "/>
      <sheetName val="Hoja1"/>
      <sheetName val="Hoja2"/>
      <sheetName val="Hoja3"/>
    </sheetNames>
    <sheetDataSet>
      <sheetData sheetId="0">
        <row r="5">
          <cell r="D5" t="str">
            <v>MUNICIPIO DE RIONEGRO - SANTANDER</v>
          </cell>
        </row>
        <row r="12">
          <cell r="A12">
            <v>1</v>
          </cell>
          <cell r="B12">
            <v>0</v>
          </cell>
          <cell r="C12" t="str">
            <v>CANCHA</v>
          </cell>
          <cell r="D12">
            <v>0</v>
          </cell>
          <cell r="E12">
            <v>0</v>
          </cell>
          <cell r="F12">
            <v>0</v>
          </cell>
          <cell r="G12">
            <v>0</v>
          </cell>
        </row>
        <row r="13">
          <cell r="A13" t="str">
            <v>1.1</v>
          </cell>
          <cell r="B13">
            <v>0</v>
          </cell>
          <cell r="C13" t="str">
            <v>PRELIMINARES</v>
          </cell>
          <cell r="D13">
            <v>0</v>
          </cell>
          <cell r="E13">
            <v>0</v>
          </cell>
          <cell r="F13">
            <v>0</v>
          </cell>
          <cell r="G13">
            <v>80250550</v>
          </cell>
        </row>
        <row r="14">
          <cell r="A14" t="str">
            <v>1.1.1</v>
          </cell>
          <cell r="B14">
            <v>0</v>
          </cell>
          <cell r="C14" t="str">
            <v>VALLA INFORMATIVA</v>
          </cell>
          <cell r="D14" t="str">
            <v>UND</v>
          </cell>
          <cell r="E14">
            <v>5</v>
          </cell>
          <cell r="F14">
            <v>1107420</v>
          </cell>
          <cell r="G14">
            <v>5537100</v>
          </cell>
        </row>
        <row r="15">
          <cell r="A15" t="str">
            <v>1.1.2</v>
          </cell>
          <cell r="B15">
            <v>0</v>
          </cell>
          <cell r="C15" t="str">
            <v>LOCALIZACION Y REPLANTEO CANCHAS Y GRADERIAS</v>
          </cell>
          <cell r="D15" t="str">
            <v>M2</v>
          </cell>
          <cell r="E15">
            <v>3325</v>
          </cell>
          <cell r="F15">
            <v>5850</v>
          </cell>
          <cell r="G15">
            <v>19451250</v>
          </cell>
        </row>
        <row r="16">
          <cell r="A16" t="str">
            <v>1.1.3</v>
          </cell>
          <cell r="B16">
            <v>0</v>
          </cell>
          <cell r="C16" t="str">
            <v>CERRAMIENTO PROVISIONAL</v>
          </cell>
          <cell r="D16" t="str">
            <v>ML</v>
          </cell>
          <cell r="E16">
            <v>820</v>
          </cell>
          <cell r="F16">
            <v>15590</v>
          </cell>
          <cell r="G16">
            <v>12783800</v>
          </cell>
        </row>
        <row r="17">
          <cell r="A17" t="str">
            <v>1.1.4</v>
          </cell>
          <cell r="B17">
            <v>0</v>
          </cell>
          <cell r="C17" t="str">
            <v xml:space="preserve">CAMPAMENTO </v>
          </cell>
          <cell r="D17" t="str">
            <v>GL</v>
          </cell>
          <cell r="E17">
            <v>5</v>
          </cell>
          <cell r="F17">
            <v>1148530</v>
          </cell>
          <cell r="G17">
            <v>5742650</v>
          </cell>
        </row>
        <row r="18">
          <cell r="A18" t="str">
            <v>1.1.5</v>
          </cell>
          <cell r="B18">
            <v>0</v>
          </cell>
          <cell r="C18" t="str">
            <v>DESCAPOTE MANUAL Y RETIRO DE ESCOMBROS</v>
          </cell>
          <cell r="D18" t="str">
            <v>M2</v>
          </cell>
          <cell r="E18">
            <v>6525</v>
          </cell>
          <cell r="F18">
            <v>5630</v>
          </cell>
          <cell r="G18">
            <v>36735750</v>
          </cell>
        </row>
        <row r="19">
          <cell r="A19" t="str">
            <v>1.2</v>
          </cell>
          <cell r="B19">
            <v>0</v>
          </cell>
          <cell r="C19" t="str">
            <v>EXCAVACIONES Y RELLENOS</v>
          </cell>
          <cell r="D19">
            <v>0</v>
          </cell>
          <cell r="E19">
            <v>0</v>
          </cell>
          <cell r="F19">
            <v>0</v>
          </cell>
          <cell r="G19">
            <v>289977751</v>
          </cell>
        </row>
        <row r="20">
          <cell r="A20" t="str">
            <v>1.2.1</v>
          </cell>
          <cell r="B20">
            <v>0</v>
          </cell>
          <cell r="C20" t="str">
            <v>ESCARIFICACION DE LA LOSA</v>
          </cell>
          <cell r="D20" t="str">
            <v>M2</v>
          </cell>
          <cell r="E20">
            <v>3325</v>
          </cell>
          <cell r="F20">
            <v>78810</v>
          </cell>
          <cell r="G20">
            <v>262043250</v>
          </cell>
        </row>
        <row r="21">
          <cell r="A21" t="str">
            <v>1.2.2</v>
          </cell>
          <cell r="B21">
            <v>0</v>
          </cell>
          <cell r="C21" t="str">
            <v>MORTERO DE 3000 PSI PARA LOSA</v>
          </cell>
          <cell r="D21" t="str">
            <v>M2</v>
          </cell>
          <cell r="E21">
            <v>99.75</v>
          </cell>
          <cell r="F21">
            <v>91510</v>
          </cell>
          <cell r="G21">
            <v>9128122.5</v>
          </cell>
        </row>
        <row r="22">
          <cell r="A22" t="str">
            <v>1.2.3</v>
          </cell>
          <cell r="B22">
            <v>0</v>
          </cell>
          <cell r="C22" t="str">
            <v>EXCAVACIONES A MANO EN SECO EN MATERIAL COMUN INCLUYE RETIRO</v>
          </cell>
          <cell r="D22" t="str">
            <v>M3</v>
          </cell>
          <cell r="E22">
            <v>23.849999999999998</v>
          </cell>
          <cell r="F22">
            <v>18410</v>
          </cell>
          <cell r="G22">
            <v>439078.49999999994</v>
          </cell>
        </row>
        <row r="23">
          <cell r="A23" t="str">
            <v>1.2.4</v>
          </cell>
          <cell r="B23">
            <v>0</v>
          </cell>
          <cell r="C23" t="str">
            <v>RELLENO COMPACTADO CON MATERIAL SELECCIONADO</v>
          </cell>
          <cell r="D23" t="str">
            <v>M3</v>
          </cell>
          <cell r="E23">
            <v>332.5</v>
          </cell>
          <cell r="F23">
            <v>55240</v>
          </cell>
          <cell r="G23">
            <v>18367300</v>
          </cell>
        </row>
        <row r="24">
          <cell r="A24">
            <v>1.3</v>
          </cell>
          <cell r="B24">
            <v>0</v>
          </cell>
          <cell r="C24" t="str">
            <v>CIMENTACION</v>
          </cell>
          <cell r="D24">
            <v>0</v>
          </cell>
          <cell r="E24">
            <v>0</v>
          </cell>
          <cell r="F24">
            <v>0</v>
          </cell>
          <cell r="G24">
            <v>189710383.5</v>
          </cell>
        </row>
        <row r="25">
          <cell r="A25" t="str">
            <v>1,3.1</v>
          </cell>
          <cell r="B25">
            <v>0</v>
          </cell>
          <cell r="C25" t="str">
            <v>CONCRETO 2500 PSI PARA SOLADOS</v>
          </cell>
          <cell r="D25" t="str">
            <v>M3</v>
          </cell>
          <cell r="E25">
            <v>41.000000000000007</v>
          </cell>
          <cell r="F25">
            <v>467620</v>
          </cell>
          <cell r="G25">
            <v>19172420.000000004</v>
          </cell>
        </row>
        <row r="26">
          <cell r="A26" t="str">
            <v>1,3.2</v>
          </cell>
          <cell r="B26">
            <v>0</v>
          </cell>
          <cell r="C26" t="str">
            <v>ACERO REFUERZO FIGURADO PDR-60</v>
          </cell>
          <cell r="D26" t="str">
            <v>KG</v>
          </cell>
          <cell r="E26">
            <v>8098.55</v>
          </cell>
          <cell r="F26">
            <v>4290</v>
          </cell>
          <cell r="G26">
            <v>34742779.5</v>
          </cell>
        </row>
        <row r="27">
          <cell r="A27" t="str">
            <v>1,3.3</v>
          </cell>
          <cell r="B27">
            <v>0</v>
          </cell>
          <cell r="C27" t="str">
            <v>CONCRETO DE 3000 PSI PARA LOSA</v>
          </cell>
          <cell r="D27" t="str">
            <v>M2</v>
          </cell>
          <cell r="E27">
            <v>332.5</v>
          </cell>
          <cell r="F27">
            <v>407290</v>
          </cell>
          <cell r="G27">
            <v>135423925</v>
          </cell>
        </row>
        <row r="28">
          <cell r="A28" t="str">
            <v>1,3.4</v>
          </cell>
          <cell r="B28">
            <v>0</v>
          </cell>
          <cell r="C28" t="str">
            <v>CONCRETO CICLOPEO 3000 PSI</v>
          </cell>
          <cell r="D28" t="str">
            <v>M3</v>
          </cell>
          <cell r="E28">
            <v>1.05</v>
          </cell>
          <cell r="F28">
            <v>353580</v>
          </cell>
          <cell r="G28">
            <v>371259</v>
          </cell>
        </row>
        <row r="29">
          <cell r="A29">
            <v>1.4</v>
          </cell>
          <cell r="B29">
            <v>0</v>
          </cell>
          <cell r="C29" t="str">
            <v>ESTRUCTURAS METALICAS</v>
          </cell>
          <cell r="D29">
            <v>0</v>
          </cell>
          <cell r="E29">
            <v>0</v>
          </cell>
          <cell r="F29">
            <v>0</v>
          </cell>
          <cell r="G29">
            <v>110355436</v>
          </cell>
        </row>
        <row r="30">
          <cell r="A30" t="str">
            <v>1.4.1</v>
          </cell>
          <cell r="B30">
            <v>0</v>
          </cell>
          <cell r="C30" t="str">
            <v>CORREA METALICA 3" X  1 1/2" CAL 18 INCLUYE PINTURA Y ANTICORROSIVO</v>
          </cell>
          <cell r="D30" t="str">
            <v>ML</v>
          </cell>
          <cell r="E30">
            <v>360</v>
          </cell>
          <cell r="F30">
            <v>78990</v>
          </cell>
          <cell r="G30">
            <v>28436400</v>
          </cell>
        </row>
        <row r="31">
          <cell r="A31" t="str">
            <v>1.4.2</v>
          </cell>
          <cell r="B31">
            <v>0</v>
          </cell>
          <cell r="C31" t="str">
            <v>COLUMNA EN TUBO METALICO 9X9 CM e=3 mm INCLUYE PINTURA Y ANTICORROSIVO</v>
          </cell>
          <cell r="D31" t="str">
            <v>ML</v>
          </cell>
          <cell r="E31">
            <v>206.1</v>
          </cell>
          <cell r="F31">
            <v>306260</v>
          </cell>
          <cell r="G31">
            <v>63120186</v>
          </cell>
        </row>
        <row r="32">
          <cell r="A32" t="str">
            <v>1.4.3</v>
          </cell>
          <cell r="B32">
            <v>0</v>
          </cell>
          <cell r="C32" t="str">
            <v>SUMINISTRO E INSTALACION DE LA ESTRUCTURA METALICA DEPORTIVA MULTIF TABLERO FIBRA DE VIDRIO.</v>
          </cell>
          <cell r="D32" t="str">
            <v>UND</v>
          </cell>
          <cell r="E32">
            <v>5</v>
          </cell>
          <cell r="F32">
            <v>3448560</v>
          </cell>
          <cell r="G32">
            <v>17242800</v>
          </cell>
        </row>
        <row r="33">
          <cell r="A33" t="str">
            <v>1.4.4</v>
          </cell>
          <cell r="B33">
            <v>0</v>
          </cell>
          <cell r="C33" t="str">
            <v>PUERTA Y MARCO METALICO 0,7 X 2 M</v>
          </cell>
          <cell r="D33" t="str">
            <v>M2</v>
          </cell>
          <cell r="E33">
            <v>5</v>
          </cell>
          <cell r="F33">
            <v>311210</v>
          </cell>
          <cell r="G33">
            <v>1556050</v>
          </cell>
        </row>
        <row r="34">
          <cell r="A34">
            <v>1.5</v>
          </cell>
          <cell r="B34">
            <v>0</v>
          </cell>
          <cell r="C34" t="str">
            <v>CUBIERTA</v>
          </cell>
          <cell r="D34">
            <v>0</v>
          </cell>
          <cell r="E34">
            <v>0</v>
          </cell>
          <cell r="F34">
            <v>0</v>
          </cell>
          <cell r="G34">
            <v>34784400</v>
          </cell>
        </row>
        <row r="35">
          <cell r="A35" t="str">
            <v>1.5.1</v>
          </cell>
          <cell r="B35">
            <v>0</v>
          </cell>
          <cell r="C35" t="str">
            <v>TEJA TERMOACUSTICA</v>
          </cell>
          <cell r="D35" t="str">
            <v>M2</v>
          </cell>
          <cell r="E35">
            <v>360</v>
          </cell>
          <cell r="F35">
            <v>67420</v>
          </cell>
          <cell r="G35">
            <v>24271200</v>
          </cell>
        </row>
        <row r="36">
          <cell r="A36" t="str">
            <v>1.5.2</v>
          </cell>
          <cell r="B36">
            <v>0</v>
          </cell>
          <cell r="C36" t="str">
            <v>CANAL LAMINA COLD ROLLED C.20 CON ANTICORROSIVO Y PINTURA</v>
          </cell>
          <cell r="D36" t="str">
            <v>ML</v>
          </cell>
          <cell r="E36">
            <v>120</v>
          </cell>
          <cell r="F36">
            <v>87610</v>
          </cell>
          <cell r="G36">
            <v>10513200</v>
          </cell>
        </row>
        <row r="37">
          <cell r="A37">
            <v>1.6</v>
          </cell>
          <cell r="B37">
            <v>0</v>
          </cell>
          <cell r="C37" t="str">
            <v>PINTURA</v>
          </cell>
          <cell r="D37">
            <v>0</v>
          </cell>
          <cell r="E37">
            <v>0</v>
          </cell>
          <cell r="F37">
            <v>0</v>
          </cell>
          <cell r="G37">
            <v>2831450</v>
          </cell>
        </row>
        <row r="38">
          <cell r="A38" t="str">
            <v>1.6.1</v>
          </cell>
          <cell r="B38">
            <v>0</v>
          </cell>
          <cell r="C38" t="str">
            <v>DEMARCACION CANCHA POLIFUNCIONAL, PINTURA TRAFICO PESADO</v>
          </cell>
          <cell r="D38" t="str">
            <v>GL</v>
          </cell>
          <cell r="E38">
            <v>5</v>
          </cell>
          <cell r="F38">
            <v>566290</v>
          </cell>
          <cell r="G38">
            <v>2831450</v>
          </cell>
        </row>
        <row r="39">
          <cell r="A39">
            <v>0</v>
          </cell>
          <cell r="B39">
            <v>0</v>
          </cell>
          <cell r="C39" t="str">
            <v>SUBTOTAL CAPITULO 1</v>
          </cell>
          <cell r="D39">
            <v>0</v>
          </cell>
          <cell r="E39">
            <v>0</v>
          </cell>
          <cell r="F39">
            <v>0</v>
          </cell>
          <cell r="G39">
            <v>707909970.5</v>
          </cell>
        </row>
        <row r="40">
          <cell r="A40">
            <v>2</v>
          </cell>
          <cell r="B40">
            <v>0</v>
          </cell>
          <cell r="C40" t="str">
            <v>GRADERIAS</v>
          </cell>
          <cell r="D40">
            <v>0</v>
          </cell>
          <cell r="E40">
            <v>0</v>
          </cell>
          <cell r="F40">
            <v>0</v>
          </cell>
          <cell r="G40">
            <v>0</v>
          </cell>
        </row>
        <row r="41">
          <cell r="A41">
            <v>2.1</v>
          </cell>
          <cell r="B41">
            <v>0</v>
          </cell>
          <cell r="C41" t="str">
            <v>EXCAVACIONES</v>
          </cell>
          <cell r="D41">
            <v>0</v>
          </cell>
          <cell r="E41">
            <v>0</v>
          </cell>
          <cell r="F41">
            <v>0</v>
          </cell>
          <cell r="G41">
            <v>1137738</v>
          </cell>
        </row>
        <row r="42">
          <cell r="A42" t="str">
            <v>2.1.1</v>
          </cell>
          <cell r="B42">
            <v>0</v>
          </cell>
          <cell r="C42" t="str">
            <v>EXCAV. SECAS EN TIERRA Y CONGLOMERADO MANUAL INCLUYE RETIRO</v>
          </cell>
          <cell r="D42" t="str">
            <v>M3</v>
          </cell>
          <cell r="E42">
            <v>61.8</v>
          </cell>
          <cell r="F42">
            <v>18410</v>
          </cell>
          <cell r="G42">
            <v>1137738</v>
          </cell>
        </row>
        <row r="43">
          <cell r="A43">
            <v>2.2000000000000002</v>
          </cell>
          <cell r="B43">
            <v>0</v>
          </cell>
          <cell r="C43" t="str">
            <v>ESTRUCTURA EN CONCRETO GRADERIAS</v>
          </cell>
          <cell r="D43">
            <v>0</v>
          </cell>
          <cell r="E43">
            <v>0</v>
          </cell>
          <cell r="F43">
            <v>0</v>
          </cell>
          <cell r="G43">
            <v>165799611</v>
          </cell>
        </row>
        <row r="44">
          <cell r="A44" t="str">
            <v>2.2.1</v>
          </cell>
          <cell r="B44">
            <v>0</v>
          </cell>
          <cell r="C44" t="str">
            <v>CONCRETO 2500 PSI PARA SOLADOS</v>
          </cell>
          <cell r="D44" t="str">
            <v>M3</v>
          </cell>
          <cell r="E44">
            <v>2.5499999999999998</v>
          </cell>
          <cell r="F44">
            <v>441160</v>
          </cell>
          <cell r="G44">
            <v>1124958</v>
          </cell>
        </row>
        <row r="45">
          <cell r="A45" t="str">
            <v>2.2.2</v>
          </cell>
          <cell r="B45">
            <v>0</v>
          </cell>
          <cell r="C45" t="str">
            <v>CONCRETO CICLOPEO 3000 PSI</v>
          </cell>
          <cell r="D45" t="str">
            <v>M3</v>
          </cell>
          <cell r="E45">
            <v>26.349999999999998</v>
          </cell>
          <cell r="F45">
            <v>353580</v>
          </cell>
          <cell r="G45">
            <v>9316833</v>
          </cell>
        </row>
        <row r="46">
          <cell r="A46" t="str">
            <v>2.2.3</v>
          </cell>
          <cell r="B46">
            <v>0</v>
          </cell>
          <cell r="C46" t="str">
            <v>PEDESTALES CONCRETO 3000 PSI 30X30 INCLUYE TORNILLOS Y PLATINA DE ANCLAJE</v>
          </cell>
          <cell r="D46" t="str">
            <v>UND</v>
          </cell>
          <cell r="E46">
            <v>30</v>
          </cell>
          <cell r="F46">
            <v>502020</v>
          </cell>
          <cell r="G46">
            <v>15060600</v>
          </cell>
        </row>
        <row r="47">
          <cell r="A47" t="str">
            <v>2.2.4</v>
          </cell>
          <cell r="B47">
            <v>0</v>
          </cell>
          <cell r="C47" t="str">
            <v>PLAQUETA PARA GRADERIAS e=0,10M Y A=0,80M,   INCLUYE MINERAL DE ACABADO</v>
          </cell>
          <cell r="D47" t="str">
            <v>M2</v>
          </cell>
          <cell r="E47">
            <v>288</v>
          </cell>
          <cell r="F47">
            <v>324090</v>
          </cell>
          <cell r="G47">
            <v>93337920</v>
          </cell>
        </row>
        <row r="48">
          <cell r="A48" t="str">
            <v>2.2.5</v>
          </cell>
          <cell r="B48">
            <v>0</v>
          </cell>
          <cell r="C48" t="str">
            <v>ACERO REFUERZO FIGURADO PDR 60</v>
          </cell>
          <cell r="D48" t="str">
            <v>KG</v>
          </cell>
          <cell r="E48">
            <v>7010</v>
          </cell>
          <cell r="F48">
            <v>4290</v>
          </cell>
          <cell r="G48">
            <v>30072900</v>
          </cell>
        </row>
        <row r="49">
          <cell r="A49" t="str">
            <v>2.2.6</v>
          </cell>
          <cell r="B49">
            <v>0</v>
          </cell>
          <cell r="C49" t="str">
            <v>CUNETA EN CONCRETO</v>
          </cell>
          <cell r="D49" t="str">
            <v>ML</v>
          </cell>
          <cell r="E49">
            <v>320</v>
          </cell>
          <cell r="F49">
            <v>52770</v>
          </cell>
          <cell r="G49">
            <v>16886400</v>
          </cell>
        </row>
        <row r="50">
          <cell r="A50">
            <v>2.2999999999999998</v>
          </cell>
          <cell r="B50">
            <v>0</v>
          </cell>
          <cell r="C50" t="str">
            <v>MAMPOSTERIA GRADERIA</v>
          </cell>
          <cell r="D50">
            <v>0</v>
          </cell>
          <cell r="E50">
            <v>0</v>
          </cell>
          <cell r="F50">
            <v>0</v>
          </cell>
          <cell r="G50">
            <v>4532550</v>
          </cell>
        </row>
        <row r="51">
          <cell r="A51" t="str">
            <v>2.3.1</v>
          </cell>
          <cell r="B51">
            <v>0</v>
          </cell>
          <cell r="C51" t="str">
            <v>MAMPOSTERIA GRADERIA</v>
          </cell>
          <cell r="D51" t="str">
            <v>M2</v>
          </cell>
          <cell r="E51">
            <v>100.5</v>
          </cell>
          <cell r="F51">
            <v>45100</v>
          </cell>
          <cell r="G51">
            <v>4532550</v>
          </cell>
        </row>
        <row r="52">
          <cell r="A52">
            <v>2.4</v>
          </cell>
          <cell r="B52">
            <v>0</v>
          </cell>
          <cell r="C52" t="str">
            <v>PINTURA GRADERIAS</v>
          </cell>
          <cell r="D52">
            <v>0</v>
          </cell>
          <cell r="E52">
            <v>0</v>
          </cell>
          <cell r="F52">
            <v>0</v>
          </cell>
          <cell r="G52">
            <v>1482273.0000000002</v>
          </cell>
        </row>
        <row r="53">
          <cell r="A53" t="str">
            <v>2.4.1</v>
          </cell>
          <cell r="B53">
            <v>0</v>
          </cell>
          <cell r="C53" t="str">
            <v>PINTURA EN ESMALTE PARA GRADERIAS</v>
          </cell>
          <cell r="D53" t="str">
            <v>M2</v>
          </cell>
          <cell r="E53">
            <v>200.85000000000002</v>
          </cell>
          <cell r="F53">
            <v>7380</v>
          </cell>
          <cell r="G53">
            <v>1482273.0000000002</v>
          </cell>
        </row>
        <row r="54">
          <cell r="A54">
            <v>0</v>
          </cell>
          <cell r="B54">
            <v>0</v>
          </cell>
          <cell r="C54" t="str">
            <v>SUBTOTAL CAPITULO 2</v>
          </cell>
          <cell r="D54">
            <v>0</v>
          </cell>
          <cell r="E54">
            <v>0</v>
          </cell>
          <cell r="F54">
            <v>0</v>
          </cell>
          <cell r="G54">
            <v>172952172</v>
          </cell>
        </row>
        <row r="55">
          <cell r="A55">
            <v>3</v>
          </cell>
          <cell r="B55">
            <v>0</v>
          </cell>
          <cell r="C55" t="str">
            <v>MALLA PROTECTORA</v>
          </cell>
          <cell r="D55">
            <v>0</v>
          </cell>
          <cell r="E55">
            <v>0</v>
          </cell>
          <cell r="F55">
            <v>0</v>
          </cell>
          <cell r="G55">
            <v>0</v>
          </cell>
        </row>
        <row r="56">
          <cell r="A56">
            <v>3.1</v>
          </cell>
          <cell r="B56">
            <v>0</v>
          </cell>
          <cell r="C56" t="str">
            <v>EXCAVACIONES</v>
          </cell>
          <cell r="D56">
            <v>0</v>
          </cell>
          <cell r="E56">
            <v>0</v>
          </cell>
          <cell r="F56">
            <v>0</v>
          </cell>
          <cell r="G56">
            <v>339664.5</v>
          </cell>
        </row>
        <row r="57">
          <cell r="A57" t="str">
            <v>3.1.1</v>
          </cell>
          <cell r="B57">
            <v>0</v>
          </cell>
          <cell r="C57" t="str">
            <v>EXCAV. SECAS EN TIERRA Y  CONGLOMERADO MANUAL INC RETIRO</v>
          </cell>
          <cell r="D57" t="str">
            <v>M3</v>
          </cell>
          <cell r="E57">
            <v>18.45</v>
          </cell>
          <cell r="F57">
            <v>18410</v>
          </cell>
          <cell r="G57">
            <v>339664.5</v>
          </cell>
        </row>
        <row r="58">
          <cell r="A58">
            <v>3.2</v>
          </cell>
          <cell r="B58">
            <v>0</v>
          </cell>
          <cell r="C58" t="str">
            <v>ESTRUCTURAS EN CONCRETO</v>
          </cell>
          <cell r="D58">
            <v>0</v>
          </cell>
          <cell r="E58">
            <v>0</v>
          </cell>
          <cell r="F58">
            <v>0</v>
          </cell>
          <cell r="G58">
            <v>22647682.5</v>
          </cell>
        </row>
        <row r="59">
          <cell r="A59" t="str">
            <v>3.2.1</v>
          </cell>
          <cell r="B59">
            <v>0</v>
          </cell>
          <cell r="C59" t="str">
            <v>CONCRETO CICLOPEO 3000 PSI</v>
          </cell>
          <cell r="D59" t="str">
            <v>M3</v>
          </cell>
          <cell r="E59">
            <v>18.45</v>
          </cell>
          <cell r="F59">
            <v>353580</v>
          </cell>
          <cell r="G59">
            <v>6523551</v>
          </cell>
        </row>
        <row r="60">
          <cell r="A60" t="str">
            <v>3.2.2</v>
          </cell>
          <cell r="B60">
            <v>0</v>
          </cell>
          <cell r="C60" t="str">
            <v>VIGA DE CIMENTACION 0.25 X 0.30 cm EN CONCRETO DE 3000 PSI</v>
          </cell>
          <cell r="D60" t="str">
            <v>ML</v>
          </cell>
          <cell r="E60">
            <v>6.15</v>
          </cell>
          <cell r="F60">
            <v>56400</v>
          </cell>
          <cell r="G60">
            <v>346860</v>
          </cell>
        </row>
        <row r="61">
          <cell r="A61" t="str">
            <v>3.2.3</v>
          </cell>
          <cell r="B61">
            <v>0</v>
          </cell>
          <cell r="C61" t="str">
            <v>ALFAJIA EN CONCRETO 3000 PSI</v>
          </cell>
          <cell r="D61" t="str">
            <v>ML</v>
          </cell>
          <cell r="E61">
            <v>205</v>
          </cell>
          <cell r="F61">
            <v>34780</v>
          </cell>
          <cell r="G61">
            <v>7129900</v>
          </cell>
        </row>
        <row r="62">
          <cell r="A62" t="str">
            <v>3.2.4</v>
          </cell>
          <cell r="B62">
            <v>0</v>
          </cell>
          <cell r="C62" t="str">
            <v>CONCRETO 3000 PSI PARA COLUMNETAS</v>
          </cell>
          <cell r="D62" t="str">
            <v>ML</v>
          </cell>
          <cell r="E62">
            <v>97.374999999999986</v>
          </cell>
          <cell r="F62">
            <v>30980</v>
          </cell>
          <cell r="G62">
            <v>3016677.4999999995</v>
          </cell>
        </row>
        <row r="63">
          <cell r="A63" t="str">
            <v>3.2.5</v>
          </cell>
          <cell r="B63">
            <v>0</v>
          </cell>
          <cell r="C63" t="str">
            <v>CONCRETO 2500 PSI PARA SOLADOS</v>
          </cell>
          <cell r="D63" t="str">
            <v>M3</v>
          </cell>
          <cell r="E63">
            <v>3.0750000000000002</v>
          </cell>
          <cell r="F63">
            <v>441160</v>
          </cell>
          <cell r="G63">
            <v>1356567</v>
          </cell>
        </row>
        <row r="64">
          <cell r="A64" t="str">
            <v>3.2.6</v>
          </cell>
          <cell r="B64">
            <v>0</v>
          </cell>
          <cell r="C64" t="str">
            <v>ACERO REFUERZO FIGURADO PDR 60</v>
          </cell>
          <cell r="D64" t="str">
            <v>KG</v>
          </cell>
          <cell r="E64">
            <v>996.30000000000007</v>
          </cell>
          <cell r="F64">
            <v>4290</v>
          </cell>
          <cell r="G64">
            <v>4274127</v>
          </cell>
        </row>
        <row r="65">
          <cell r="A65">
            <v>3.3</v>
          </cell>
          <cell r="B65">
            <v>0</v>
          </cell>
          <cell r="C65" t="str">
            <v>MAMPOSTERIA MALLA PROTECTORA</v>
          </cell>
          <cell r="D65">
            <v>0</v>
          </cell>
          <cell r="E65">
            <v>0</v>
          </cell>
          <cell r="F65">
            <v>0</v>
          </cell>
          <cell r="G65">
            <v>7904902.5</v>
          </cell>
        </row>
        <row r="66">
          <cell r="A66" t="str">
            <v>3.3.1</v>
          </cell>
          <cell r="B66">
            <v>0</v>
          </cell>
          <cell r="C66" t="str">
            <v>MURO EN LADRILLO PRENSADO A LA VISTA DOS CARAS  e= 0.12</v>
          </cell>
          <cell r="D66" t="str">
            <v>M2</v>
          </cell>
          <cell r="E66">
            <v>175.27500000000001</v>
          </cell>
          <cell r="F66">
            <v>45100</v>
          </cell>
          <cell r="G66">
            <v>7904902.5</v>
          </cell>
        </row>
        <row r="67">
          <cell r="A67">
            <v>3.4</v>
          </cell>
          <cell r="B67">
            <v>0</v>
          </cell>
          <cell r="C67" t="str">
            <v>CARPINTERIA METALICA</v>
          </cell>
          <cell r="D67">
            <v>0</v>
          </cell>
          <cell r="E67">
            <v>0</v>
          </cell>
          <cell r="F67">
            <v>0</v>
          </cell>
          <cell r="G67">
            <v>179267579.99999997</v>
          </cell>
        </row>
        <row r="68">
          <cell r="A68" t="str">
            <v>3.4.1</v>
          </cell>
          <cell r="B68">
            <v>0</v>
          </cell>
          <cell r="C68" t="str">
            <v>MODULO MALLA ESLABONADA SOBRE TUBO GALVANIZADO 2" Y ANG DE 1 1/4" X 3/16"PLATINA DE 1/2" X 1/8" INC. ANTICORROSIVO Y PINTURA</v>
          </cell>
          <cell r="D68" t="str">
            <v>M2</v>
          </cell>
          <cell r="E68">
            <v>830.24999999999989</v>
          </cell>
          <cell r="F68">
            <v>215920</v>
          </cell>
          <cell r="G68">
            <v>179267579.99999997</v>
          </cell>
        </row>
        <row r="69">
          <cell r="A69">
            <v>0</v>
          </cell>
          <cell r="B69">
            <v>0</v>
          </cell>
          <cell r="C69" t="str">
            <v>SUBTOTAL CAPITULO 3</v>
          </cell>
          <cell r="D69">
            <v>0</v>
          </cell>
          <cell r="E69">
            <v>0</v>
          </cell>
          <cell r="F69">
            <v>0</v>
          </cell>
          <cell r="G69">
            <v>210159829.49999997</v>
          </cell>
        </row>
      </sheetData>
      <sheetData sheetId="1"/>
      <sheetData sheetId="2">
        <row r="12">
          <cell r="A12">
            <v>0</v>
          </cell>
        </row>
        <row r="270">
          <cell r="A270">
            <v>1</v>
          </cell>
          <cell r="B270" t="str">
            <v>ALMACENISTA</v>
          </cell>
          <cell r="C270">
            <v>0</v>
          </cell>
          <cell r="D270" t="str">
            <v>DIA</v>
          </cell>
          <cell r="E270">
            <v>4</v>
          </cell>
          <cell r="F270">
            <v>1</v>
          </cell>
          <cell r="G270">
            <v>4</v>
          </cell>
          <cell r="H270">
            <v>39787</v>
          </cell>
        </row>
        <row r="271">
          <cell r="A271">
            <v>2</v>
          </cell>
          <cell r="B271" t="str">
            <v>AUXILIAR DE ELECTRICISTA</v>
          </cell>
          <cell r="C271">
            <v>0</v>
          </cell>
          <cell r="D271" t="str">
            <v>DIA</v>
          </cell>
          <cell r="E271">
            <v>4</v>
          </cell>
          <cell r="F271">
            <v>2</v>
          </cell>
          <cell r="G271">
            <v>4</v>
          </cell>
          <cell r="H271">
            <v>46418</v>
          </cell>
        </row>
        <row r="272">
          <cell r="A272">
            <v>3</v>
          </cell>
          <cell r="B272" t="str">
            <v>AYUDANTE DE CONSTRUCCION</v>
          </cell>
          <cell r="C272">
            <v>0</v>
          </cell>
          <cell r="D272" t="str">
            <v>DIA</v>
          </cell>
          <cell r="E272">
            <v>4</v>
          </cell>
          <cell r="F272">
            <v>3</v>
          </cell>
          <cell r="G272">
            <v>4</v>
          </cell>
          <cell r="H272">
            <v>33156</v>
          </cell>
        </row>
        <row r="273">
          <cell r="A273">
            <v>4</v>
          </cell>
          <cell r="B273" t="str">
            <v>CADENERO</v>
          </cell>
          <cell r="C273">
            <v>0</v>
          </cell>
          <cell r="D273" t="str">
            <v>DIA</v>
          </cell>
          <cell r="E273">
            <v>4</v>
          </cell>
          <cell r="F273">
            <v>4</v>
          </cell>
          <cell r="G273">
            <v>4</v>
          </cell>
          <cell r="H273">
            <v>44761</v>
          </cell>
        </row>
        <row r="274">
          <cell r="A274">
            <v>5</v>
          </cell>
          <cell r="B274" t="str">
            <v>CELADOR</v>
          </cell>
          <cell r="C274">
            <v>0</v>
          </cell>
          <cell r="D274" t="str">
            <v>DIA</v>
          </cell>
          <cell r="E274">
            <v>4</v>
          </cell>
          <cell r="F274">
            <v>5</v>
          </cell>
          <cell r="G274">
            <v>4</v>
          </cell>
          <cell r="H274">
            <v>36472</v>
          </cell>
        </row>
        <row r="275">
          <cell r="A275">
            <v>6</v>
          </cell>
          <cell r="B275" t="str">
            <v>DIRECTOR DE PROYECTO</v>
          </cell>
          <cell r="C275">
            <v>0</v>
          </cell>
          <cell r="D275" t="str">
            <v>DIA</v>
          </cell>
          <cell r="E275">
            <v>4</v>
          </cell>
          <cell r="F275">
            <v>6</v>
          </cell>
          <cell r="G275">
            <v>4</v>
          </cell>
          <cell r="H275">
            <v>125993</v>
          </cell>
        </row>
        <row r="276">
          <cell r="A276">
            <v>7</v>
          </cell>
          <cell r="B276" t="str">
            <v>ELECTRICISTA</v>
          </cell>
          <cell r="C276">
            <v>0</v>
          </cell>
          <cell r="D276" t="str">
            <v>DIA</v>
          </cell>
          <cell r="E276">
            <v>4</v>
          </cell>
          <cell r="F276">
            <v>7</v>
          </cell>
          <cell r="G276">
            <v>4</v>
          </cell>
          <cell r="H276">
            <v>59681</v>
          </cell>
        </row>
        <row r="277">
          <cell r="A277">
            <v>8</v>
          </cell>
          <cell r="B277" t="str">
            <v>INGENIERO RESIDENTE</v>
          </cell>
          <cell r="C277">
            <v>0</v>
          </cell>
          <cell r="D277" t="str">
            <v>DIA</v>
          </cell>
          <cell r="E277">
            <v>4</v>
          </cell>
          <cell r="F277">
            <v>8</v>
          </cell>
          <cell r="G277">
            <v>4</v>
          </cell>
          <cell r="H277">
            <v>77917</v>
          </cell>
        </row>
        <row r="278">
          <cell r="A278">
            <v>9</v>
          </cell>
          <cell r="B278" t="str">
            <v>SOLDADOR</v>
          </cell>
          <cell r="C278">
            <v>0</v>
          </cell>
          <cell r="D278" t="str">
            <v>DIA</v>
          </cell>
          <cell r="E278">
            <v>4</v>
          </cell>
          <cell r="F278">
            <v>9</v>
          </cell>
          <cell r="G278">
            <v>4</v>
          </cell>
          <cell r="H278">
            <v>76259</v>
          </cell>
        </row>
        <row r="279">
          <cell r="A279">
            <v>10</v>
          </cell>
          <cell r="B279" t="str">
            <v>MAESTRO DE CONSTRUCCION</v>
          </cell>
          <cell r="C279">
            <v>0</v>
          </cell>
          <cell r="D279" t="str">
            <v>DIA</v>
          </cell>
          <cell r="E279">
            <v>4</v>
          </cell>
          <cell r="F279">
            <v>10</v>
          </cell>
          <cell r="G279">
            <v>4</v>
          </cell>
          <cell r="H279">
            <v>53050</v>
          </cell>
        </row>
        <row r="280">
          <cell r="A280">
            <v>11</v>
          </cell>
          <cell r="B280" t="str">
            <v>MENSAJERO</v>
          </cell>
          <cell r="C280">
            <v>0</v>
          </cell>
          <cell r="D280" t="str">
            <v>DIA</v>
          </cell>
          <cell r="E280">
            <v>4</v>
          </cell>
          <cell r="F280">
            <v>11</v>
          </cell>
          <cell r="G280">
            <v>4</v>
          </cell>
          <cell r="H280">
            <v>34814</v>
          </cell>
        </row>
        <row r="281">
          <cell r="A281">
            <v>12</v>
          </cell>
          <cell r="B281" t="str">
            <v>OFICIAL DE CONSTRUCCION</v>
          </cell>
          <cell r="C281">
            <v>0</v>
          </cell>
          <cell r="D281" t="str">
            <v>DIA</v>
          </cell>
          <cell r="E281">
            <v>4</v>
          </cell>
          <cell r="F281">
            <v>12</v>
          </cell>
          <cell r="G281">
            <v>4</v>
          </cell>
          <cell r="H281">
            <v>46418</v>
          </cell>
        </row>
        <row r="282">
          <cell r="A282">
            <v>13</v>
          </cell>
          <cell r="B282" t="str">
            <v>SECRETARIA</v>
          </cell>
          <cell r="C282">
            <v>0</v>
          </cell>
          <cell r="D282" t="str">
            <v>DIA</v>
          </cell>
          <cell r="E282">
            <v>4</v>
          </cell>
          <cell r="F282">
            <v>13</v>
          </cell>
          <cell r="G282">
            <v>4</v>
          </cell>
          <cell r="H282">
            <v>36472</v>
          </cell>
        </row>
        <row r="283">
          <cell r="A283">
            <v>14</v>
          </cell>
          <cell r="B283" t="str">
            <v>TOPOGRAFO</v>
          </cell>
          <cell r="C283">
            <v>0</v>
          </cell>
          <cell r="D283" t="str">
            <v>DIA</v>
          </cell>
          <cell r="E283">
            <v>4</v>
          </cell>
          <cell r="F283">
            <v>14</v>
          </cell>
          <cell r="G283">
            <v>4</v>
          </cell>
          <cell r="H283">
            <v>82890</v>
          </cell>
        </row>
        <row r="284">
          <cell r="A284">
            <v>15</v>
          </cell>
          <cell r="B284" t="str">
            <v>AYUDANTE DE CONSTRUCCION X4</v>
          </cell>
          <cell r="C284">
            <v>0</v>
          </cell>
          <cell r="D284" t="str">
            <v>DIA</v>
          </cell>
          <cell r="E284">
            <v>4</v>
          </cell>
          <cell r="F284">
            <v>15</v>
          </cell>
          <cell r="G284">
            <v>4</v>
          </cell>
          <cell r="H284">
            <v>132624</v>
          </cell>
        </row>
        <row r="285">
          <cell r="A285">
            <v>16</v>
          </cell>
          <cell r="B285" t="str">
            <v>AYUDANTE DE CONSTRUCCION X2</v>
          </cell>
          <cell r="C285">
            <v>0</v>
          </cell>
          <cell r="D285" t="str">
            <v>DIA</v>
          </cell>
          <cell r="E285">
            <v>4</v>
          </cell>
          <cell r="F285">
            <v>15</v>
          </cell>
          <cell r="G285">
            <v>4</v>
          </cell>
          <cell r="H285">
            <v>66312</v>
          </cell>
        </row>
      </sheetData>
      <sheetData sheetId="3"/>
      <sheetData sheetId="4"/>
      <sheetData sheetId="5"/>
      <sheetData sheetId="6"/>
      <sheetData sheetId="7"/>
      <sheetData sheetId="8"/>
      <sheetData sheetId="9"/>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
      <sheetName val="PRESUPUESTO"/>
      <sheetName val="AU"/>
      <sheetName val="INTERV. OBRA"/>
      <sheetName val="CAL CANT"/>
      <sheetName val="Concr"/>
      <sheetName val="19"/>
      <sheetName val="1.1"/>
      <sheetName val="1.2"/>
      <sheetName val="1.3"/>
      <sheetName val="1.4"/>
      <sheetName val="2.1"/>
      <sheetName val="2.2"/>
      <sheetName val="2.3"/>
      <sheetName val="2.4"/>
      <sheetName val="2.5"/>
      <sheetName val="3.1"/>
      <sheetName val="3.2"/>
      <sheetName val="3.3"/>
      <sheetName val="3.4"/>
      <sheetName val="3.5"/>
      <sheetName val="3.6"/>
      <sheetName val="3.7"/>
      <sheetName val="4.1"/>
      <sheetName val="4.2"/>
      <sheetName val="4.3"/>
      <sheetName val="4.4"/>
      <sheetName val="4.5"/>
      <sheetName val="4.6"/>
      <sheetName val="4.7"/>
      <sheetName val="5.1"/>
      <sheetName val="5.2"/>
      <sheetName val="5.3"/>
      <sheetName val="5.4"/>
      <sheetName val="6.1"/>
      <sheetName val="6.2"/>
      <sheetName val="6.3"/>
      <sheetName val="6.4"/>
      <sheetName val="6.5"/>
      <sheetName val="7. APUS ELÉCTRICOS"/>
      <sheetName val="8.1"/>
      <sheetName val="8.2"/>
      <sheetName val="8.3"/>
      <sheetName val="8.4"/>
      <sheetName val="APUS CONCRET-MORT"/>
      <sheetName val="CRONOGRAMA Y FLUJO"/>
      <sheetName val="MAT.CON"/>
      <sheetName val="EQUIPOS"/>
      <sheetName val="TRANSPORTE"/>
      <sheetName val="SALARIOS HH"/>
      <sheetName val="LISTADOS"/>
      <sheetName val="DATOS"/>
      <sheetName val="Salarios"/>
      <sheetName val="Hoja1"/>
    </sheetNames>
    <sheetDataSet>
      <sheetData sheetId="0">
        <row r="9">
          <cell r="C9">
            <v>44287</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5">
          <cell r="B5">
            <v>0</v>
          </cell>
          <cell r="C5">
            <v>0</v>
          </cell>
          <cell r="D5">
            <v>0</v>
          </cell>
        </row>
        <row r="6">
          <cell r="A6">
            <v>1</v>
          </cell>
          <cell r="B6" t="str">
            <v>ACARREO LIBRE</v>
          </cell>
          <cell r="C6" t="str">
            <v>M3</v>
          </cell>
          <cell r="D6">
            <v>2300</v>
          </cell>
        </row>
        <row r="7">
          <cell r="A7">
            <v>2</v>
          </cell>
          <cell r="B7" t="str">
            <v>ACERO A37</v>
          </cell>
          <cell r="C7" t="str">
            <v>KG</v>
          </cell>
          <cell r="D7">
            <v>3500</v>
          </cell>
        </row>
        <row r="8">
          <cell r="A8">
            <v>3</v>
          </cell>
          <cell r="B8" t="str">
            <v>ACERO PDR60</v>
          </cell>
          <cell r="C8" t="str">
            <v>KG</v>
          </cell>
          <cell r="D8">
            <v>3850</v>
          </cell>
        </row>
        <row r="9">
          <cell r="A9">
            <v>4</v>
          </cell>
          <cell r="B9" t="str">
            <v>AGUA</v>
          </cell>
          <cell r="C9" t="str">
            <v>LTR</v>
          </cell>
          <cell r="D9">
            <v>10</v>
          </cell>
        </row>
        <row r="10">
          <cell r="A10">
            <v>5</v>
          </cell>
          <cell r="B10" t="str">
            <v>ALAMBRE GALVANIZADO</v>
          </cell>
          <cell r="C10" t="str">
            <v>KG</v>
          </cell>
          <cell r="D10">
            <v>3500</v>
          </cell>
        </row>
        <row r="11">
          <cell r="A11">
            <v>6</v>
          </cell>
          <cell r="B11" t="str">
            <v>ALAMBRE NEGRO</v>
          </cell>
          <cell r="C11" t="str">
            <v>KG</v>
          </cell>
          <cell r="D11">
            <v>3170</v>
          </cell>
        </row>
        <row r="12">
          <cell r="A12">
            <v>7</v>
          </cell>
          <cell r="B12" t="str">
            <v>ANTICORROSIVO (PINTURA)</v>
          </cell>
          <cell r="C12" t="str">
            <v>GAL</v>
          </cell>
          <cell r="D12">
            <v>102790</v>
          </cell>
        </row>
        <row r="13">
          <cell r="A13">
            <v>8</v>
          </cell>
          <cell r="B13" t="str">
            <v>ARENA DE PEÑA</v>
          </cell>
          <cell r="C13" t="str">
            <v>M3</v>
          </cell>
          <cell r="D13">
            <v>45000</v>
          </cell>
        </row>
        <row r="14">
          <cell r="A14">
            <v>9</v>
          </cell>
          <cell r="B14" t="str">
            <v>ARENA DE RIO</v>
          </cell>
          <cell r="C14" t="str">
            <v>M3</v>
          </cell>
          <cell r="D14">
            <v>33333</v>
          </cell>
        </row>
        <row r="15">
          <cell r="A15">
            <v>10</v>
          </cell>
          <cell r="B15" t="str">
            <v>MATERIAL FILTRANTE</v>
          </cell>
          <cell r="C15" t="str">
            <v>M3</v>
          </cell>
          <cell r="D15">
            <v>29000</v>
          </cell>
        </row>
        <row r="16">
          <cell r="A16">
            <v>11</v>
          </cell>
          <cell r="B16" t="str">
            <v>CEMENTO BLANCO</v>
          </cell>
          <cell r="C16" t="str">
            <v>KG</v>
          </cell>
          <cell r="D16">
            <v>760</v>
          </cell>
        </row>
        <row r="17">
          <cell r="A17">
            <v>12</v>
          </cell>
          <cell r="B17" t="str">
            <v>CEMENTO GRIS</v>
          </cell>
          <cell r="C17" t="str">
            <v>KG</v>
          </cell>
          <cell r="D17">
            <v>500</v>
          </cell>
        </row>
        <row r="18">
          <cell r="A18">
            <v>13</v>
          </cell>
          <cell r="B18" t="str">
            <v>CONCRETO 1500 PSI TRITURADO FINO</v>
          </cell>
          <cell r="C18" t="str">
            <v>M3</v>
          </cell>
          <cell r="D18" t="e">
            <v>#REF!</v>
          </cell>
        </row>
        <row r="19">
          <cell r="A19">
            <v>14</v>
          </cell>
          <cell r="B19" t="str">
            <v>CONCRETO 2000 PSI TRITURADO FINO</v>
          </cell>
          <cell r="C19" t="str">
            <v>M3</v>
          </cell>
          <cell r="D19" t="e">
            <v>#REF!</v>
          </cell>
        </row>
        <row r="20">
          <cell r="A20">
            <v>15</v>
          </cell>
          <cell r="B20" t="str">
            <v>CONCRETO 2500 PSI TRITURADO FINO</v>
          </cell>
          <cell r="C20" t="str">
            <v>M3</v>
          </cell>
          <cell r="D20" t="e">
            <v>#REF!</v>
          </cell>
        </row>
        <row r="21">
          <cell r="A21">
            <v>16</v>
          </cell>
          <cell r="B21" t="str">
            <v>CONCRETO 2500 PSI TRITURADO FINO IMPERMEAB.</v>
          </cell>
          <cell r="C21" t="str">
            <v>M3</v>
          </cell>
          <cell r="D21" t="e">
            <v>#REF!</v>
          </cell>
        </row>
        <row r="22">
          <cell r="A22">
            <v>17</v>
          </cell>
          <cell r="B22" t="str">
            <v>CONCRETO 3000 PSI TRITURADO FINO</v>
          </cell>
          <cell r="C22" t="str">
            <v>M3</v>
          </cell>
          <cell r="D22">
            <v>523278.33333333337</v>
          </cell>
        </row>
        <row r="23">
          <cell r="A23">
            <v>18</v>
          </cell>
          <cell r="B23" t="str">
            <v>CONCRETO 3000 PSI TRITURADO FINO IMPERMEAB.</v>
          </cell>
          <cell r="C23" t="str">
            <v>M3</v>
          </cell>
          <cell r="D23">
            <v>550840</v>
          </cell>
        </row>
        <row r="24">
          <cell r="A24">
            <v>19</v>
          </cell>
          <cell r="B24" t="str">
            <v>CONCRETO 3500 PSI TRITURADO FINO</v>
          </cell>
          <cell r="C24" t="str">
            <v>M3</v>
          </cell>
          <cell r="D24" t="e">
            <v>#REF!</v>
          </cell>
        </row>
        <row r="25">
          <cell r="A25">
            <v>20</v>
          </cell>
          <cell r="B25" t="str">
            <v>CONCRETO CICLOPEO</v>
          </cell>
          <cell r="C25" t="str">
            <v>M3</v>
          </cell>
          <cell r="D25">
            <v>438190</v>
          </cell>
        </row>
        <row r="26">
          <cell r="A26">
            <v>21</v>
          </cell>
          <cell r="B26" t="str">
            <v>ESTRUCTURA PARA VALLA INFORMATIVA</v>
          </cell>
          <cell r="C26" t="str">
            <v>GB</v>
          </cell>
          <cell r="D26">
            <v>192600</v>
          </cell>
        </row>
        <row r="27">
          <cell r="A27">
            <v>22</v>
          </cell>
          <cell r="B27" t="str">
            <v>GEOTEXTIL NT 1800</v>
          </cell>
          <cell r="C27" t="str">
            <v>M2</v>
          </cell>
          <cell r="D27">
            <v>9500</v>
          </cell>
        </row>
        <row r="28">
          <cell r="A28">
            <v>23</v>
          </cell>
          <cell r="B28" t="str">
            <v>GRAVA PARTIDA</v>
          </cell>
          <cell r="C28" t="str">
            <v>M3</v>
          </cell>
          <cell r="D28">
            <v>12000</v>
          </cell>
        </row>
        <row r="29">
          <cell r="A29">
            <v>24</v>
          </cell>
          <cell r="B29" t="str">
            <v>MALLA GAVION TRIPLE TORSION</v>
          </cell>
          <cell r="C29" t="str">
            <v>M2</v>
          </cell>
          <cell r="D29">
            <v>6500</v>
          </cell>
        </row>
        <row r="30">
          <cell r="A30">
            <v>25</v>
          </cell>
          <cell r="B30" t="str">
            <v>MATERIAL GRANULAR FILTRANTE</v>
          </cell>
          <cell r="C30" t="str">
            <v>M3</v>
          </cell>
          <cell r="D30">
            <v>58000</v>
          </cell>
        </row>
        <row r="31">
          <cell r="A31">
            <v>26</v>
          </cell>
          <cell r="B31" t="str">
            <v>MORTERO 1:2</v>
          </cell>
          <cell r="C31" t="str">
            <v>M3</v>
          </cell>
          <cell r="D31">
            <v>550700</v>
          </cell>
        </row>
        <row r="32">
          <cell r="A32">
            <v>27</v>
          </cell>
          <cell r="B32" t="str">
            <v>MORTERO 1:3</v>
          </cell>
          <cell r="C32" t="str">
            <v>M3</v>
          </cell>
          <cell r="D32">
            <v>472229.11591196735</v>
          </cell>
        </row>
        <row r="33">
          <cell r="A33">
            <v>28</v>
          </cell>
          <cell r="B33" t="str">
            <v>MORTERO 1:3 IMPERMEABILIZADO</v>
          </cell>
          <cell r="C33" t="str">
            <v>M3</v>
          </cell>
          <cell r="D33">
            <v>539513.11591196735</v>
          </cell>
        </row>
        <row r="34">
          <cell r="A34">
            <v>29</v>
          </cell>
          <cell r="B34" t="str">
            <v>MORTERO 1:4</v>
          </cell>
          <cell r="C34" t="str">
            <v>M3</v>
          </cell>
          <cell r="D34">
            <v>426827.11591196735</v>
          </cell>
        </row>
        <row r="35">
          <cell r="A35">
            <v>30</v>
          </cell>
          <cell r="B35" t="str">
            <v>MORTERO 1:4 IMPERMEABILIZADO</v>
          </cell>
          <cell r="C35" t="str">
            <v>M3</v>
          </cell>
          <cell r="D35">
            <v>488500</v>
          </cell>
        </row>
        <row r="36">
          <cell r="A36">
            <v>31</v>
          </cell>
          <cell r="B36" t="str">
            <v>PIEDRA RAJON</v>
          </cell>
          <cell r="C36" t="str">
            <v>M3</v>
          </cell>
          <cell r="D36">
            <v>32000</v>
          </cell>
        </row>
        <row r="37">
          <cell r="A37">
            <v>32</v>
          </cell>
          <cell r="B37" t="str">
            <v>PLASTOCRETE DM</v>
          </cell>
          <cell r="C37" t="str">
            <v>KG</v>
          </cell>
          <cell r="D37">
            <v>15000</v>
          </cell>
        </row>
        <row r="38">
          <cell r="A38">
            <v>33</v>
          </cell>
          <cell r="B38" t="str">
            <v>RECEBO</v>
          </cell>
          <cell r="C38" t="str">
            <v>M3</v>
          </cell>
          <cell r="D38">
            <v>60000</v>
          </cell>
        </row>
        <row r="39">
          <cell r="A39">
            <v>34</v>
          </cell>
          <cell r="B39" t="str">
            <v>RELLENO SIN CLASIFICAR</v>
          </cell>
          <cell r="C39" t="str">
            <v>M3</v>
          </cell>
          <cell r="D39">
            <v>30000</v>
          </cell>
        </row>
        <row r="40">
          <cell r="A40">
            <v>35</v>
          </cell>
          <cell r="B40" t="str">
            <v>SIKA 1</v>
          </cell>
          <cell r="C40" t="str">
            <v>KG</v>
          </cell>
          <cell r="D40">
            <v>2670</v>
          </cell>
        </row>
        <row r="41">
          <cell r="A41">
            <v>36</v>
          </cell>
          <cell r="B41" t="str">
            <v>TRITURADO</v>
          </cell>
          <cell r="C41" t="str">
            <v>M3</v>
          </cell>
          <cell r="D41">
            <v>55000</v>
          </cell>
        </row>
        <row r="42">
          <cell r="A42">
            <v>37</v>
          </cell>
          <cell r="B42" t="str">
            <v>TUBERÍA DE CONCRETO REFORZADO DE 910 MM DE DIÁMETRO INTERIOR</v>
          </cell>
          <cell r="C42" t="str">
            <v>ML</v>
          </cell>
          <cell r="D42">
            <v>445000</v>
          </cell>
        </row>
        <row r="43">
          <cell r="A43">
            <v>38</v>
          </cell>
          <cell r="B43" t="str">
            <v>TUBERIA PVC 2"</v>
          </cell>
          <cell r="C43" t="str">
            <v>ML</v>
          </cell>
          <cell r="D43">
            <v>3000</v>
          </cell>
        </row>
        <row r="44">
          <cell r="A44">
            <v>39</v>
          </cell>
          <cell r="B44" t="str">
            <v>VALLA INFORMATIVA</v>
          </cell>
          <cell r="C44" t="str">
            <v>UND</v>
          </cell>
          <cell r="D44">
            <v>535000</v>
          </cell>
        </row>
        <row r="45">
          <cell r="A45">
            <v>40</v>
          </cell>
          <cell r="B45" t="str">
            <v>MATERIAL SELECCIONADO</v>
          </cell>
          <cell r="C45" t="str">
            <v>M3</v>
          </cell>
          <cell r="D45">
            <v>20000</v>
          </cell>
        </row>
        <row r="46">
          <cell r="B46" t="str">
            <v xml:space="preserve">PUNTILLA </v>
          </cell>
          <cell r="C46" t="str">
            <v>LB</v>
          </cell>
          <cell r="D46">
            <v>2450</v>
          </cell>
        </row>
        <row r="47">
          <cell r="B47" t="str">
            <v>PASAMANOS EN TUBO GALVANIZADO T.P. D=4"</v>
          </cell>
          <cell r="C47" t="str">
            <v>ML</v>
          </cell>
          <cell r="D47">
            <v>70080</v>
          </cell>
        </row>
        <row r="48">
          <cell r="B48" t="str">
            <v>ESMALTE DOMESTICO</v>
          </cell>
          <cell r="C48" t="str">
            <v>GAL</v>
          </cell>
          <cell r="D48">
            <v>71840</v>
          </cell>
        </row>
        <row r="49">
          <cell r="B49" t="str">
            <v>THINNER</v>
          </cell>
          <cell r="C49" t="str">
            <v>GAL</v>
          </cell>
          <cell r="D49">
            <v>16750</v>
          </cell>
        </row>
        <row r="50">
          <cell r="B50" t="str">
            <v>LIJA DE AGUA No. 100</v>
          </cell>
          <cell r="C50" t="str">
            <v>UND</v>
          </cell>
          <cell r="D50">
            <v>1210</v>
          </cell>
        </row>
        <row r="51">
          <cell r="B51" t="str">
            <v>GANCHO TEJA ETERNIT</v>
          </cell>
          <cell r="C51" t="str">
            <v>UND</v>
          </cell>
          <cell r="D51">
            <v>1630</v>
          </cell>
        </row>
        <row r="52">
          <cell r="B52" t="str">
            <v>TABLA CHAPA 18*2*2,70</v>
          </cell>
          <cell r="C52" t="str">
            <v>ML</v>
          </cell>
          <cell r="D52">
            <v>4990</v>
          </cell>
        </row>
        <row r="53">
          <cell r="B53" t="str">
            <v>BASTIDOR 5*5*4 m</v>
          </cell>
          <cell r="C53" t="str">
            <v>ML</v>
          </cell>
          <cell r="D53">
            <v>2230</v>
          </cell>
        </row>
        <row r="54">
          <cell r="B54" t="str">
            <v>BISAGRA COBRIZADA 3'' * 1''</v>
          </cell>
          <cell r="C54" t="str">
            <v>UND</v>
          </cell>
          <cell r="D54">
            <v>2230</v>
          </cell>
        </row>
        <row r="55">
          <cell r="B55" t="str">
            <v>TABLON CATIVO, 30</v>
          </cell>
          <cell r="C55" t="str">
            <v>ML</v>
          </cell>
          <cell r="D55">
            <v>3200</v>
          </cell>
        </row>
        <row r="56">
          <cell r="B56" t="str">
            <v>PUNTILLA CON CABEZA 2''</v>
          </cell>
          <cell r="C56" t="str">
            <v>LB</v>
          </cell>
          <cell r="D56">
            <v>1500</v>
          </cell>
        </row>
        <row r="57">
          <cell r="B57" t="str">
            <v>RECEBO B:200</v>
          </cell>
          <cell r="C57" t="str">
            <v>M3</v>
          </cell>
          <cell r="D57">
            <v>23700</v>
          </cell>
        </row>
        <row r="58">
          <cell r="B58" t="str">
            <v>TEJA ETERNIT DE 3 M</v>
          </cell>
          <cell r="C58" t="str">
            <v>UND</v>
          </cell>
          <cell r="D58">
            <v>37500</v>
          </cell>
        </row>
        <row r="59">
          <cell r="B59" t="str">
            <v>VARA DE CLAVO</v>
          </cell>
          <cell r="C59" t="str">
            <v>ML</v>
          </cell>
          <cell r="D59">
            <v>3000</v>
          </cell>
        </row>
        <row r="60">
          <cell r="B60" t="str">
            <v>RED DE AGUA PROVISIONAL</v>
          </cell>
          <cell r="C60" t="str">
            <v>ML</v>
          </cell>
          <cell r="D60">
            <v>267080</v>
          </cell>
        </row>
        <row r="61">
          <cell r="B61" t="str">
            <v>LADRILLO TMOSA 7</v>
          </cell>
          <cell r="C61" t="str">
            <v>UND</v>
          </cell>
          <cell r="D61">
            <v>800</v>
          </cell>
        </row>
        <row r="62">
          <cell r="B62" t="str">
            <v>TUBERIA PVC 4"</v>
          </cell>
          <cell r="C62" t="str">
            <v>ML</v>
          </cell>
          <cell r="D62">
            <v>25000</v>
          </cell>
        </row>
        <row r="63">
          <cell r="B63" t="str">
            <v>ACCESORIOS SANITARIOS 4"</v>
          </cell>
          <cell r="C63" t="str">
            <v>GL</v>
          </cell>
          <cell r="D63">
            <v>29060</v>
          </cell>
        </row>
        <row r="64">
          <cell r="B64" t="str">
            <v>LIMPIADOR</v>
          </cell>
          <cell r="C64" t="str">
            <v>28 GMS</v>
          </cell>
          <cell r="D64">
            <v>7610</v>
          </cell>
        </row>
        <row r="65">
          <cell r="B65" t="str">
            <v>SOLDADURA</v>
          </cell>
          <cell r="C65" t="str">
            <v>1/128</v>
          </cell>
          <cell r="D65">
            <v>14170</v>
          </cell>
        </row>
        <row r="66">
          <cell r="B66" t="str">
            <v>TUBERIA SANITARIA PVC 2"</v>
          </cell>
          <cell r="C66" t="str">
            <v>ML</v>
          </cell>
          <cell r="D66">
            <v>7740</v>
          </cell>
        </row>
        <row r="67">
          <cell r="B67" t="str">
            <v>ACCESORIOS SANITARIOS 2"</v>
          </cell>
          <cell r="C67" t="str">
            <v>GL</v>
          </cell>
          <cell r="D67">
            <v>11430</v>
          </cell>
        </row>
        <row r="68">
          <cell r="B68" t="str">
            <v>CONJUNTO SANITARIO ACUACER SUNSET COLOR ESP</v>
          </cell>
          <cell r="C68" t="str">
            <v>UND</v>
          </cell>
          <cell r="D68">
            <v>155000</v>
          </cell>
        </row>
        <row r="69">
          <cell r="B69" t="str">
            <v>LAVAMANOS ACUACER 732  SUNSET COLOR</v>
          </cell>
          <cell r="C69" t="str">
            <v>UND</v>
          </cell>
          <cell r="D69">
            <v>45000</v>
          </cell>
        </row>
        <row r="70">
          <cell r="B70" t="str">
            <v xml:space="preserve">GRIFERIA </v>
          </cell>
          <cell r="C70" t="str">
            <v>CONJ</v>
          </cell>
          <cell r="D70">
            <v>53660</v>
          </cell>
        </row>
        <row r="71">
          <cell r="B71" t="str">
            <v xml:space="preserve">TUBERIA PVC 1/2" RDE 9 </v>
          </cell>
          <cell r="C71" t="str">
            <v>ML</v>
          </cell>
          <cell r="D71">
            <v>8720</v>
          </cell>
        </row>
        <row r="72">
          <cell r="B72" t="str">
            <v xml:space="preserve">ACCESORIOS PVC 1/2" </v>
          </cell>
          <cell r="C72" t="str">
            <v>GL</v>
          </cell>
          <cell r="D72">
            <v>5460</v>
          </cell>
        </row>
        <row r="73">
          <cell r="B73" t="str">
            <v>TANQUE PLASTICO K-500 LT C/TAPA C/CONEXIONES</v>
          </cell>
          <cell r="C73" t="str">
            <v>UND</v>
          </cell>
          <cell r="D73">
            <v>133280</v>
          </cell>
        </row>
        <row r="74">
          <cell r="B74" t="str">
            <v>ACCESORIOS HIDRULICOS DEL TANQUE</v>
          </cell>
          <cell r="C74" t="str">
            <v>GL</v>
          </cell>
          <cell r="D74">
            <v>5250</v>
          </cell>
        </row>
        <row r="75">
          <cell r="B75" t="str">
            <v>TUBERIA CONDUIT 1/2"</v>
          </cell>
          <cell r="C75" t="str">
            <v>ML</v>
          </cell>
          <cell r="D75">
            <v>1070</v>
          </cell>
        </row>
        <row r="76">
          <cell r="B76" t="str">
            <v>CABLEADO</v>
          </cell>
          <cell r="C76" t="str">
            <v>ML</v>
          </cell>
          <cell r="D76">
            <v>4470</v>
          </cell>
        </row>
        <row r="77">
          <cell r="B77" t="str">
            <v>CINTA PEGANTE</v>
          </cell>
          <cell r="C77" t="str">
            <v>UND</v>
          </cell>
          <cell r="D77">
            <v>1640</v>
          </cell>
        </row>
        <row r="78">
          <cell r="B78" t="str">
            <v>ACCESORIO ELECTRICOS SALIDA NORMAL</v>
          </cell>
          <cell r="C78" t="str">
            <v>GL</v>
          </cell>
          <cell r="D78">
            <v>3800</v>
          </cell>
        </row>
        <row r="79">
          <cell r="B79" t="str">
            <v>TORNILLOS SISTEMA DRYWALL (PARA M2)</v>
          </cell>
          <cell r="C79" t="str">
            <v>GL</v>
          </cell>
          <cell r="D79">
            <v>1000</v>
          </cell>
        </row>
        <row r="80">
          <cell r="B80" t="str">
            <v>GANCHOS Y ACCESORIOS</v>
          </cell>
          <cell r="C80" t="str">
            <v>GL</v>
          </cell>
          <cell r="D80">
            <v>1570</v>
          </cell>
        </row>
        <row r="81">
          <cell r="B81" t="str">
            <v>PUERTA METALICA 0.7X 2 M</v>
          </cell>
          <cell r="C81" t="str">
            <v>UND</v>
          </cell>
          <cell r="D81">
            <v>140000</v>
          </cell>
        </row>
        <row r="82">
          <cell r="B82" t="str">
            <v>ESTUKADOS SIKA (25KG)</v>
          </cell>
          <cell r="C82" t="str">
            <v>KG</v>
          </cell>
          <cell r="D82">
            <v>1044</v>
          </cell>
        </row>
        <row r="83">
          <cell r="B83" t="str">
            <v>CINTA PAPEL (30 ML)</v>
          </cell>
          <cell r="C83" t="str">
            <v>UND</v>
          </cell>
          <cell r="D83">
            <v>3000</v>
          </cell>
        </row>
        <row r="84">
          <cell r="B84" t="str">
            <v>TIERRA ABONADA</v>
          </cell>
          <cell r="C84" t="str">
            <v>M3</v>
          </cell>
          <cell r="D84">
            <v>60000</v>
          </cell>
        </row>
        <row r="85">
          <cell r="B85" t="str">
            <v>PRADO</v>
          </cell>
          <cell r="C85" t="str">
            <v>M2</v>
          </cell>
          <cell r="D85">
            <v>3200</v>
          </cell>
        </row>
        <row r="86">
          <cell r="B86" t="str">
            <v>PERFIL VIGUETA (2,44 ML)</v>
          </cell>
          <cell r="C86" t="str">
            <v>UND</v>
          </cell>
          <cell r="D86">
            <v>3000</v>
          </cell>
        </row>
        <row r="87">
          <cell r="B87" t="str">
            <v>CESTA METALICA</v>
          </cell>
          <cell r="C87" t="str">
            <v>UND</v>
          </cell>
          <cell r="D87">
            <v>348000</v>
          </cell>
        </row>
        <row r="88">
          <cell r="B88" t="str">
            <v>CUÑETE DE PINTURA</v>
          </cell>
          <cell r="C88" t="str">
            <v>UN</v>
          </cell>
          <cell r="D88">
            <v>231135</v>
          </cell>
        </row>
        <row r="89">
          <cell r="B89" t="str">
            <v>PUERTA METALICA CON LISTONES DE MADERA (2,57X2,15)</v>
          </cell>
          <cell r="C89" t="str">
            <v>UND</v>
          </cell>
          <cell r="D89">
            <v>2000000</v>
          </cell>
        </row>
        <row r="90">
          <cell r="B90" t="str">
            <v>ACCESORIOS TUBERIA CONDUIT 1/2"</v>
          </cell>
          <cell r="C90" t="str">
            <v>UND</v>
          </cell>
          <cell r="D90">
            <v>500</v>
          </cell>
        </row>
        <row r="91">
          <cell r="B91" t="str">
            <v>ENCHAPE PARED CAYAMBE GRIS ( CAJA 0.3 M2)</v>
          </cell>
          <cell r="C91" t="str">
            <v>CAJA</v>
          </cell>
          <cell r="D91">
            <v>25000</v>
          </cell>
        </row>
        <row r="92">
          <cell r="B92" t="str">
            <v>SIKA GROUT</v>
          </cell>
          <cell r="C92" t="str">
            <v>KG</v>
          </cell>
          <cell r="D92">
            <v>3150</v>
          </cell>
        </row>
        <row r="93">
          <cell r="B93" t="str">
            <v>ANCLAJE D=5/8"</v>
          </cell>
          <cell r="C93" t="str">
            <v>UND</v>
          </cell>
          <cell r="D93">
            <v>19000</v>
          </cell>
        </row>
        <row r="94">
          <cell r="B94" t="str">
            <v>TUBO DE D=4" e=2.5mm</v>
          </cell>
          <cell r="C94" t="str">
            <v>ML</v>
          </cell>
          <cell r="D94">
            <v>23166</v>
          </cell>
        </row>
        <row r="95">
          <cell r="B95" t="str">
            <v>PERFIL IPE 220</v>
          </cell>
          <cell r="C95" t="str">
            <v>ML</v>
          </cell>
          <cell r="D95">
            <v>78375</v>
          </cell>
        </row>
        <row r="96">
          <cell r="B96" t="str">
            <v>PT 250X300X12</v>
          </cell>
          <cell r="C96" t="str">
            <v>ML</v>
          </cell>
          <cell r="D96">
            <v>21333</v>
          </cell>
        </row>
        <row r="97">
          <cell r="B97" t="str">
            <v>TUBO DE D=2" e=2.6mm</v>
          </cell>
          <cell r="C97" t="str">
            <v>ML</v>
          </cell>
          <cell r="D97">
            <v>12000</v>
          </cell>
        </row>
        <row r="98">
          <cell r="B98" t="str">
            <v>LAMINA ALFAJOR DE 1/8"</v>
          </cell>
          <cell r="C98" t="str">
            <v>M2</v>
          </cell>
          <cell r="D98">
            <v>49000</v>
          </cell>
        </row>
        <row r="99">
          <cell r="B99" t="str">
            <v>ACERO ESTRUCTURAL</v>
          </cell>
          <cell r="C99" t="str">
            <v>KG</v>
          </cell>
          <cell r="D99">
            <v>6000</v>
          </cell>
        </row>
        <row r="100">
          <cell r="B100" t="str">
            <v xml:space="preserve">PERFILPIRLAN  2C 355x110x2.5 MM </v>
          </cell>
          <cell r="C100" t="str">
            <v>ML</v>
          </cell>
          <cell r="D100">
            <v>73299</v>
          </cell>
        </row>
        <row r="101">
          <cell r="B101" t="str">
            <v>PINTURA DE ALUMINIO</v>
          </cell>
          <cell r="C101" t="str">
            <v>GLN</v>
          </cell>
          <cell r="D101">
            <v>56900</v>
          </cell>
        </row>
        <row r="102">
          <cell r="B102" t="str">
            <v>PINTURA ANTICORROSIVA</v>
          </cell>
          <cell r="C102" t="str">
            <v>GLN</v>
          </cell>
          <cell r="D102">
            <v>42000</v>
          </cell>
        </row>
        <row r="103">
          <cell r="B103" t="str">
            <v>TEJA TERMOACUSTICA</v>
          </cell>
          <cell r="C103" t="str">
            <v>M2</v>
          </cell>
          <cell r="D103">
            <v>44764</v>
          </cell>
        </row>
        <row r="104">
          <cell r="B104" t="str">
            <v>SELLO ELASTICO</v>
          </cell>
          <cell r="C104" t="str">
            <v>ML</v>
          </cell>
          <cell r="D104">
            <v>34926</v>
          </cell>
        </row>
        <row r="105">
          <cell r="B105" t="str">
            <v>CINTA PVC V15 EMPAQUE DE 30 M</v>
          </cell>
          <cell r="C105" t="str">
            <v>ML</v>
          </cell>
          <cell r="D105">
            <v>20018</v>
          </cell>
        </row>
        <row r="106">
          <cell r="B106" t="str">
            <v>PERFIL PTER 100x50x2 mm CALIBRE 2,0 MM  PARA ESTRUCTURA</v>
          </cell>
          <cell r="C106" t="str">
            <v>UND</v>
          </cell>
          <cell r="D106">
            <v>28000</v>
          </cell>
        </row>
        <row r="107">
          <cell r="B107" t="str">
            <v>PERFILPIRLAN  2C 220x80x2.5 mm CALIBRE 2,5 MM TUBULAR PARA ESTRUCTURA</v>
          </cell>
          <cell r="C107" t="str">
            <v>UND</v>
          </cell>
          <cell r="D107">
            <v>54299</v>
          </cell>
        </row>
        <row r="108">
          <cell r="B108" t="str">
            <v>TORNILLO AUTOPERFORANTE</v>
          </cell>
          <cell r="C108" t="str">
            <v>UND</v>
          </cell>
          <cell r="D108">
            <v>1500</v>
          </cell>
        </row>
        <row r="109">
          <cell r="B109" t="str">
            <v>FORMALETA</v>
          </cell>
          <cell r="C109" t="str">
            <v>M2</v>
          </cell>
          <cell r="D109">
            <v>12000</v>
          </cell>
        </row>
        <row r="110">
          <cell r="B110" t="str">
            <v>EXPLOSIVOS</v>
          </cell>
          <cell r="C110" t="str">
            <v>UN</v>
          </cell>
          <cell r="D110">
            <v>15000</v>
          </cell>
        </row>
        <row r="111">
          <cell r="B111" t="str">
            <v>ESTACAS</v>
          </cell>
        </row>
        <row r="112">
          <cell r="B112" t="str">
            <v>LAMINA GALVANIZADA CAL 22 CANAL</v>
          </cell>
        </row>
        <row r="113">
          <cell r="B113" t="str">
            <v>ANTICORROSIVO</v>
          </cell>
        </row>
        <row r="114">
          <cell r="B114" t="str">
            <v>ESMALTE DOMESTCO</v>
          </cell>
        </row>
        <row r="115">
          <cell r="B115" t="str">
            <v>ANCLAJE</v>
          </cell>
        </row>
        <row r="116">
          <cell r="B116" t="str">
            <v>SOLDADURA DE PLOMO</v>
          </cell>
        </row>
        <row r="117">
          <cell r="B117">
            <v>0</v>
          </cell>
        </row>
        <row r="118">
          <cell r="B118">
            <v>0</v>
          </cell>
        </row>
        <row r="119">
          <cell r="B119" t="str">
            <v>NYLON</v>
          </cell>
        </row>
        <row r="120">
          <cell r="B120" t="str">
            <v>LADRILLO T - MOSA</v>
          </cell>
        </row>
        <row r="121">
          <cell r="B121">
            <v>0</v>
          </cell>
        </row>
        <row r="122">
          <cell r="B122">
            <v>0</v>
          </cell>
        </row>
        <row r="123">
          <cell r="B123">
            <v>0</v>
          </cell>
        </row>
        <row r="124">
          <cell r="B124">
            <v>0</v>
          </cell>
        </row>
        <row r="125">
          <cell r="B125">
            <v>0</v>
          </cell>
        </row>
        <row r="126">
          <cell r="B126">
            <v>0</v>
          </cell>
        </row>
      </sheetData>
      <sheetData sheetId="47">
        <row r="13">
          <cell r="B13">
            <v>0</v>
          </cell>
          <cell r="C13">
            <v>0</v>
          </cell>
          <cell r="D13">
            <v>0</v>
          </cell>
        </row>
        <row r="14">
          <cell r="B14" t="str">
            <v>ANDAMIOS</v>
          </cell>
          <cell r="C14" t="str">
            <v>DIA</v>
          </cell>
          <cell r="D14">
            <v>5000</v>
          </cell>
        </row>
        <row r="15">
          <cell r="B15" t="str">
            <v>ESTRUCTURA PROVISIONAL PARA LANZAMIENTO Y OBRA FALSA</v>
          </cell>
          <cell r="C15" t="str">
            <v>DIA</v>
          </cell>
          <cell r="D15">
            <v>40000</v>
          </cell>
        </row>
        <row r="16">
          <cell r="B16" t="str">
            <v>RETROCARGADOR</v>
          </cell>
          <cell r="C16" t="str">
            <v>HR</v>
          </cell>
          <cell r="D16">
            <v>160000</v>
          </cell>
        </row>
        <row r="17">
          <cell r="B17" t="str">
            <v>ENSAYOS DE LABORATORIO PARA SUELOS</v>
          </cell>
          <cell r="C17" t="str">
            <v>UND</v>
          </cell>
          <cell r="D17">
            <v>15000</v>
          </cell>
        </row>
        <row r="18">
          <cell r="B18" t="str">
            <v>EQUIPO DE SOLDADURA</v>
          </cell>
          <cell r="C18" t="str">
            <v>DIA</v>
          </cell>
          <cell r="D18">
            <v>189000</v>
          </cell>
        </row>
        <row r="19">
          <cell r="B19" t="str">
            <v>TALADRO PERCUTOR</v>
          </cell>
          <cell r="C19" t="str">
            <v>HR</v>
          </cell>
          <cell r="D19">
            <v>9000</v>
          </cell>
        </row>
        <row r="20">
          <cell r="B20" t="str">
            <v>FORMALETA (VARA)</v>
          </cell>
          <cell r="C20" t="str">
            <v>DIA</v>
          </cell>
          <cell r="D20">
            <v>15000</v>
          </cell>
        </row>
        <row r="21">
          <cell r="B21" t="str">
            <v>HERRAMIENTA MENOR</v>
          </cell>
          <cell r="C21" t="str">
            <v>DIA</v>
          </cell>
          <cell r="D21">
            <v>2500</v>
          </cell>
        </row>
        <row r="22">
          <cell r="B22" t="str">
            <v>MEZCLADORA DE CONCRETO</v>
          </cell>
          <cell r="C22" t="str">
            <v>DIA</v>
          </cell>
          <cell r="D22">
            <v>80000</v>
          </cell>
        </row>
        <row r="23">
          <cell r="B23" t="str">
            <v>COMPRESOR CON MARTILLO NEUMATICO DE PERFORACION</v>
          </cell>
          <cell r="C23" t="str">
            <v>HR</v>
          </cell>
          <cell r="D23">
            <v>90000</v>
          </cell>
        </row>
        <row r="24">
          <cell r="B24" t="str">
            <v>NIVEL DE PRECISION</v>
          </cell>
          <cell r="C24" t="str">
            <v>HH</v>
          </cell>
          <cell r="D24">
            <v>20000</v>
          </cell>
        </row>
        <row r="25">
          <cell r="B25" t="str">
            <v>PARALES 0-5 METROS / TABLERO</v>
          </cell>
          <cell r="C25" t="str">
            <v>DIA</v>
          </cell>
          <cell r="D25">
            <v>500</v>
          </cell>
        </row>
        <row r="26">
          <cell r="B26" t="str">
            <v>TORRE GRUA</v>
          </cell>
          <cell r="C26" t="str">
            <v>HR</v>
          </cell>
          <cell r="D26">
            <v>160000</v>
          </cell>
        </row>
        <row r="27">
          <cell r="B27" t="str">
            <v>RETROEXCAVADORA</v>
          </cell>
          <cell r="C27" t="str">
            <v>HH</v>
          </cell>
          <cell r="D27">
            <v>85000</v>
          </cell>
        </row>
        <row r="28">
          <cell r="B28" t="str">
            <v>TEODOLITO</v>
          </cell>
          <cell r="C28" t="str">
            <v>HH</v>
          </cell>
          <cell r="D28">
            <v>50000</v>
          </cell>
        </row>
        <row r="29">
          <cell r="B29" t="str">
            <v>VIBRADOR COMPACTADOR DE RODILLO LISO</v>
          </cell>
          <cell r="C29" t="str">
            <v>HR</v>
          </cell>
          <cell r="D29">
            <v>85000</v>
          </cell>
        </row>
        <row r="30">
          <cell r="B30" t="str">
            <v>VIBRADOR COMPACTADOR TIPO RANA</v>
          </cell>
          <cell r="C30" t="str">
            <v>DIA</v>
          </cell>
          <cell r="D30">
            <v>70000</v>
          </cell>
        </row>
        <row r="31">
          <cell r="B31" t="str">
            <v>VIBRADOR DE CONCRETO</v>
          </cell>
          <cell r="C31" t="str">
            <v>HR</v>
          </cell>
          <cell r="D31">
            <v>15000</v>
          </cell>
        </row>
        <row r="32">
          <cell r="B32" t="str">
            <v>VOLQUETA</v>
          </cell>
          <cell r="C32" t="str">
            <v>HH</v>
          </cell>
          <cell r="D32">
            <v>60000</v>
          </cell>
        </row>
        <row r="33">
          <cell r="B33" t="str">
            <v>CINTAS Y JALONES</v>
          </cell>
          <cell r="C33" t="str">
            <v>DIA</v>
          </cell>
          <cell r="D33">
            <v>3000</v>
          </cell>
        </row>
        <row r="34">
          <cell r="B34" t="str">
            <v>PULIDORA</v>
          </cell>
          <cell r="C34" t="str">
            <v>HR</v>
          </cell>
          <cell r="D34">
            <v>5000</v>
          </cell>
        </row>
        <row r="35">
          <cell r="B35">
            <v>0</v>
          </cell>
          <cell r="C35">
            <v>0</v>
          </cell>
          <cell r="D35">
            <v>0</v>
          </cell>
        </row>
      </sheetData>
      <sheetData sheetId="48">
        <row r="14">
          <cell r="B14">
            <v>0</v>
          </cell>
          <cell r="C14">
            <v>0</v>
          </cell>
          <cell r="D14">
            <v>0</v>
          </cell>
        </row>
        <row r="15">
          <cell r="B15" t="str">
            <v xml:space="preserve">ACARREO </v>
          </cell>
          <cell r="C15" t="str">
            <v>M3-KM</v>
          </cell>
          <cell r="D15">
            <v>1600</v>
          </cell>
        </row>
        <row r="16">
          <cell r="B16" t="str">
            <v>ACARREO VARIOS</v>
          </cell>
          <cell r="C16" t="str">
            <v>M3-KM</v>
          </cell>
          <cell r="D16">
            <v>1600</v>
          </cell>
        </row>
        <row r="17">
          <cell r="B17" t="str">
            <v>CAMION</v>
          </cell>
          <cell r="C17" t="str">
            <v>M3-KM</v>
          </cell>
          <cell r="D17">
            <v>1600</v>
          </cell>
        </row>
        <row r="18">
          <cell r="B18" t="str">
            <v xml:space="preserve">FLETE ARENA </v>
          </cell>
          <cell r="C18" t="str">
            <v>M3-KM</v>
          </cell>
          <cell r="D18">
            <v>1600</v>
          </cell>
        </row>
        <row r="19">
          <cell r="B19" t="str">
            <v>FLETE CEMENTO</v>
          </cell>
          <cell r="C19" t="str">
            <v>M3-KM</v>
          </cell>
          <cell r="D19">
            <v>1600</v>
          </cell>
        </row>
        <row r="20">
          <cell r="B20" t="str">
            <v>FLETES</v>
          </cell>
          <cell r="C20" t="str">
            <v>M3-KM</v>
          </cell>
          <cell r="D20">
            <v>1600</v>
          </cell>
        </row>
        <row r="21">
          <cell r="B21" t="str">
            <v>PEAJE</v>
          </cell>
          <cell r="C21" t="str">
            <v>M3-KM</v>
          </cell>
          <cell r="D21">
            <v>1600</v>
          </cell>
        </row>
        <row r="22">
          <cell r="B22" t="str">
            <v>TRANSPORTE ARENA</v>
          </cell>
          <cell r="C22" t="str">
            <v>M3-KM</v>
          </cell>
          <cell r="D22">
            <v>1600</v>
          </cell>
        </row>
        <row r="23">
          <cell r="B23" t="str">
            <v>TRANSPORTE BARRANDA METALICA</v>
          </cell>
          <cell r="C23" t="str">
            <v>M3-KM</v>
          </cell>
          <cell r="D23">
            <v>1600</v>
          </cell>
        </row>
        <row r="24">
          <cell r="B24" t="str">
            <v>TRANSPORTE DESMONTE Y LIMPIEZA</v>
          </cell>
          <cell r="C24" t="str">
            <v>M3-KM</v>
          </cell>
          <cell r="D24">
            <v>1600</v>
          </cell>
        </row>
        <row r="25">
          <cell r="B25" t="str">
            <v>TRANSPORTE EXCAVACIONES VARIAS</v>
          </cell>
          <cell r="C25" t="str">
            <v>M3-KM</v>
          </cell>
          <cell r="D25">
            <v>1600</v>
          </cell>
        </row>
        <row r="26">
          <cell r="B26" t="str">
            <v>TRANSPORTE INTERNO</v>
          </cell>
          <cell r="C26" t="str">
            <v>M3-KM</v>
          </cell>
          <cell r="D26">
            <v>1600</v>
          </cell>
        </row>
        <row r="27">
          <cell r="B27" t="str">
            <v>TRANSPORTE MATERIA ORGANICA Y ESCOMBROS</v>
          </cell>
          <cell r="C27" t="str">
            <v>M3-KM</v>
          </cell>
          <cell r="D27">
            <v>1600</v>
          </cell>
        </row>
        <row r="28">
          <cell r="B28" t="str">
            <v>TRANSPORTE MATERIAL BASE</v>
          </cell>
          <cell r="C28" t="str">
            <v>M3-KM</v>
          </cell>
          <cell r="D28">
            <v>1600</v>
          </cell>
        </row>
        <row r="29">
          <cell r="B29" t="str">
            <v>TRANSPORTE MATERIAL DE EXPLANACIÓN DIST &gt; 1000 MTS</v>
          </cell>
          <cell r="C29" t="str">
            <v>M3-KM</v>
          </cell>
          <cell r="D29">
            <v>1600</v>
          </cell>
        </row>
        <row r="30">
          <cell r="B30" t="str">
            <v>TRANSPORTE MATERIAL DE RIO</v>
          </cell>
          <cell r="C30" t="str">
            <v>M3-KM</v>
          </cell>
          <cell r="D30">
            <v>1600</v>
          </cell>
        </row>
        <row r="31">
          <cell r="B31" t="str">
            <v>TRANSPORTE MATERIAL SELECCIONADO PARA RELLENO</v>
          </cell>
          <cell r="C31" t="str">
            <v>M3-KM</v>
          </cell>
          <cell r="D31">
            <v>1600</v>
          </cell>
        </row>
        <row r="32">
          <cell r="B32" t="str">
            <v xml:space="preserve">TRANSPORTE MATERIAL SOBRANTE </v>
          </cell>
          <cell r="C32" t="str">
            <v>M3-KM</v>
          </cell>
          <cell r="D32">
            <v>1600</v>
          </cell>
        </row>
        <row r="33">
          <cell r="B33" t="str">
            <v>TRANSPORTE MATERIAL SUBASE</v>
          </cell>
          <cell r="C33" t="str">
            <v>M3-KM</v>
          </cell>
          <cell r="D33">
            <v>1600</v>
          </cell>
        </row>
        <row r="34">
          <cell r="B34" t="str">
            <v>TRANSPORTE TRITURADO</v>
          </cell>
          <cell r="C34" t="str">
            <v>M3-KM</v>
          </cell>
          <cell r="D34">
            <v>1600</v>
          </cell>
        </row>
        <row r="35">
          <cell r="B35">
            <v>0</v>
          </cell>
          <cell r="C35">
            <v>0</v>
          </cell>
          <cell r="D35">
            <v>0</v>
          </cell>
        </row>
        <row r="36">
          <cell r="B36">
            <v>0</v>
          </cell>
          <cell r="C36">
            <v>0</v>
          </cell>
          <cell r="D36">
            <v>0</v>
          </cell>
        </row>
        <row r="37">
          <cell r="B37">
            <v>0</v>
          </cell>
          <cell r="C37">
            <v>0</v>
          </cell>
          <cell r="D37">
            <v>0</v>
          </cell>
        </row>
        <row r="38">
          <cell r="B38">
            <v>0</v>
          </cell>
          <cell r="C38">
            <v>0</v>
          </cell>
          <cell r="D38">
            <v>0</v>
          </cell>
        </row>
        <row r="39">
          <cell r="B39">
            <v>0</v>
          </cell>
          <cell r="C39">
            <v>0</v>
          </cell>
          <cell r="D39">
            <v>0</v>
          </cell>
        </row>
        <row r="40">
          <cell r="B40">
            <v>0</v>
          </cell>
          <cell r="C40">
            <v>0</v>
          </cell>
          <cell r="D40">
            <v>0</v>
          </cell>
        </row>
        <row r="41">
          <cell r="B41">
            <v>0</v>
          </cell>
          <cell r="C41">
            <v>0</v>
          </cell>
          <cell r="D41">
            <v>0</v>
          </cell>
        </row>
        <row r="42">
          <cell r="B42">
            <v>0</v>
          </cell>
          <cell r="C42">
            <v>0</v>
          </cell>
          <cell r="D42">
            <v>0</v>
          </cell>
        </row>
        <row r="43">
          <cell r="B43">
            <v>0</v>
          </cell>
          <cell r="C43">
            <v>0</v>
          </cell>
          <cell r="D43">
            <v>0</v>
          </cell>
        </row>
        <row r="44">
          <cell r="B44">
            <v>0</v>
          </cell>
          <cell r="C44">
            <v>0</v>
          </cell>
          <cell r="D44">
            <v>0</v>
          </cell>
        </row>
        <row r="45">
          <cell r="B45">
            <v>0</v>
          </cell>
          <cell r="C45">
            <v>0</v>
          </cell>
          <cell r="D45">
            <v>0</v>
          </cell>
        </row>
        <row r="46">
          <cell r="B46">
            <v>0</v>
          </cell>
          <cell r="C46">
            <v>0</v>
          </cell>
          <cell r="D46">
            <v>0</v>
          </cell>
        </row>
        <row r="47">
          <cell r="B47">
            <v>0</v>
          </cell>
          <cell r="C47">
            <v>0</v>
          </cell>
          <cell r="D47">
            <v>0</v>
          </cell>
        </row>
        <row r="48">
          <cell r="B48">
            <v>0</v>
          </cell>
          <cell r="C48">
            <v>0</v>
          </cell>
          <cell r="D48">
            <v>0</v>
          </cell>
        </row>
        <row r="49">
          <cell r="B49">
            <v>0</v>
          </cell>
          <cell r="C49">
            <v>0</v>
          </cell>
          <cell r="D49">
            <v>0</v>
          </cell>
        </row>
        <row r="50">
          <cell r="B50">
            <v>0</v>
          </cell>
          <cell r="C50">
            <v>0</v>
          </cell>
          <cell r="D50">
            <v>0</v>
          </cell>
        </row>
        <row r="51">
          <cell r="B51">
            <v>0</v>
          </cell>
          <cell r="C51">
            <v>0</v>
          </cell>
          <cell r="D51">
            <v>0</v>
          </cell>
        </row>
        <row r="52">
          <cell r="B52">
            <v>0</v>
          </cell>
          <cell r="C52">
            <v>0</v>
          </cell>
          <cell r="D52">
            <v>0</v>
          </cell>
        </row>
        <row r="53">
          <cell r="B53">
            <v>0</v>
          </cell>
          <cell r="C53">
            <v>0</v>
          </cell>
          <cell r="D53">
            <v>0</v>
          </cell>
        </row>
        <row r="54">
          <cell r="B54">
            <v>0</v>
          </cell>
          <cell r="C54">
            <v>0</v>
          </cell>
          <cell r="D54">
            <v>0</v>
          </cell>
        </row>
        <row r="55">
          <cell r="B55">
            <v>0</v>
          </cell>
          <cell r="C55">
            <v>0</v>
          </cell>
          <cell r="D55">
            <v>0</v>
          </cell>
        </row>
        <row r="56">
          <cell r="B56">
            <v>0</v>
          </cell>
          <cell r="C56">
            <v>0</v>
          </cell>
          <cell r="D56">
            <v>0</v>
          </cell>
        </row>
      </sheetData>
      <sheetData sheetId="49">
        <row r="12">
          <cell r="B12">
            <v>0</v>
          </cell>
          <cell r="C12">
            <v>0</v>
          </cell>
          <cell r="D12">
            <v>0</v>
          </cell>
        </row>
        <row r="13">
          <cell r="B13" t="str">
            <v>ALMACENISTA</v>
          </cell>
          <cell r="C13" t="str">
            <v>DIA</v>
          </cell>
          <cell r="D13">
            <v>67230</v>
          </cell>
        </row>
        <row r="14">
          <cell r="B14" t="str">
            <v>AUXILIAR DE ELECTRICISTA</v>
          </cell>
          <cell r="C14" t="str">
            <v>DIA</v>
          </cell>
          <cell r="D14">
            <v>72833</v>
          </cell>
        </row>
        <row r="15">
          <cell r="B15" t="str">
            <v>AYUDANTE DE CONSTRUCCION</v>
          </cell>
          <cell r="C15" t="str">
            <v>DIA</v>
          </cell>
          <cell r="D15">
            <v>56025</v>
          </cell>
        </row>
        <row r="16">
          <cell r="B16" t="str">
            <v>AYUDANTE DE CONSTRUCCION X2</v>
          </cell>
          <cell r="C16" t="str">
            <v>DIA</v>
          </cell>
          <cell r="D16">
            <v>112050</v>
          </cell>
        </row>
        <row r="17">
          <cell r="B17" t="str">
            <v>AYUDANTE DE CONSTRUCCION X3</v>
          </cell>
          <cell r="C17" t="str">
            <v>DIA</v>
          </cell>
          <cell r="D17">
            <v>168075</v>
          </cell>
        </row>
        <row r="18">
          <cell r="B18" t="str">
            <v>AYUDANTE DE CONSTRUCCION X4</v>
          </cell>
          <cell r="C18" t="str">
            <v>DIA</v>
          </cell>
          <cell r="D18">
            <v>224100</v>
          </cell>
        </row>
        <row r="19">
          <cell r="B19" t="str">
            <v>CADENERO</v>
          </cell>
          <cell r="C19" t="str">
            <v>DIA</v>
          </cell>
          <cell r="D19">
            <v>70031</v>
          </cell>
        </row>
        <row r="20">
          <cell r="B20" t="str">
            <v>CELADOR</v>
          </cell>
          <cell r="C20" t="str">
            <v>DIA</v>
          </cell>
          <cell r="D20">
            <v>67230</v>
          </cell>
        </row>
        <row r="21">
          <cell r="B21" t="str">
            <v>DIRECTOR DE PROYECTO</v>
          </cell>
          <cell r="C21" t="str">
            <v>DIA</v>
          </cell>
          <cell r="D21">
            <v>173678</v>
          </cell>
        </row>
        <row r="22">
          <cell r="B22" t="str">
            <v>ELECTRICISTA</v>
          </cell>
          <cell r="C22" t="str">
            <v>DIA</v>
          </cell>
          <cell r="D22">
            <v>126056.25</v>
          </cell>
        </row>
        <row r="23">
          <cell r="B23" t="str">
            <v>INGENIERO RESIDENTE</v>
          </cell>
          <cell r="C23" t="str">
            <v>DIA</v>
          </cell>
          <cell r="D23">
            <v>151268</v>
          </cell>
        </row>
        <row r="24">
          <cell r="B24" t="str">
            <v>MAESTRO DE CONSTRUCCION</v>
          </cell>
          <cell r="C24" t="str">
            <v>DIA</v>
          </cell>
          <cell r="D24">
            <v>106448</v>
          </cell>
        </row>
        <row r="25">
          <cell r="B25" t="str">
            <v>MENSAJERO</v>
          </cell>
          <cell r="C25" t="str">
            <v>DIA</v>
          </cell>
          <cell r="D25">
            <v>7353</v>
          </cell>
        </row>
        <row r="26">
          <cell r="B26" t="str">
            <v>OFICIAL DE CONSTRUCCION</v>
          </cell>
          <cell r="C26" t="str">
            <v>DIA</v>
          </cell>
          <cell r="D26">
            <v>112050</v>
          </cell>
        </row>
        <row r="27">
          <cell r="B27" t="str">
            <v>SECRETARIA</v>
          </cell>
          <cell r="C27" t="str">
            <v>DIA</v>
          </cell>
          <cell r="D27">
            <v>61628</v>
          </cell>
        </row>
        <row r="28">
          <cell r="B28" t="str">
            <v>SOLDADOR</v>
          </cell>
          <cell r="C28" t="str">
            <v>DIA</v>
          </cell>
          <cell r="D28">
            <v>140063</v>
          </cell>
        </row>
        <row r="29">
          <cell r="B29" t="str">
            <v>TOPOGRAFO</v>
          </cell>
          <cell r="C29" t="str">
            <v>DIA</v>
          </cell>
          <cell r="D29">
            <v>140063</v>
          </cell>
        </row>
        <row r="30">
          <cell r="B30">
            <v>0</v>
          </cell>
          <cell r="C30">
            <v>0</v>
          </cell>
          <cell r="D30">
            <v>0</v>
          </cell>
        </row>
        <row r="31">
          <cell r="B31">
            <v>0</v>
          </cell>
          <cell r="C31">
            <v>0</v>
          </cell>
          <cell r="D31">
            <v>0</v>
          </cell>
        </row>
        <row r="32">
          <cell r="B32">
            <v>0</v>
          </cell>
          <cell r="C32">
            <v>0</v>
          </cell>
          <cell r="D32">
            <v>0</v>
          </cell>
        </row>
      </sheetData>
      <sheetData sheetId="50"/>
      <sheetData sheetId="51">
        <row r="24">
          <cell r="A24" t="e">
            <v>#REF!</v>
          </cell>
          <cell r="B24">
            <v>70</v>
          </cell>
        </row>
        <row r="25">
          <cell r="A25" t="e">
            <v>#REF!</v>
          </cell>
          <cell r="B25">
            <v>100</v>
          </cell>
        </row>
        <row r="26">
          <cell r="A26" t="e">
            <v>#REF!</v>
          </cell>
          <cell r="B26">
            <v>40</v>
          </cell>
        </row>
        <row r="27">
          <cell r="A27" t="e">
            <v>#REF!</v>
          </cell>
          <cell r="B27">
            <v>20</v>
          </cell>
        </row>
        <row r="28">
          <cell r="A28" t="e">
            <v>#REF!</v>
          </cell>
          <cell r="B28">
            <v>40</v>
          </cell>
        </row>
        <row r="29">
          <cell r="A29" t="e">
            <v>#REF!</v>
          </cell>
          <cell r="B29">
            <v>20</v>
          </cell>
        </row>
        <row r="30">
          <cell r="A30" t="e">
            <v>#REF!</v>
          </cell>
          <cell r="B30">
            <v>100</v>
          </cell>
        </row>
        <row r="31">
          <cell r="A31" t="e">
            <v>#REF!</v>
          </cell>
          <cell r="B31">
            <v>50</v>
          </cell>
        </row>
        <row r="32">
          <cell r="A32" t="e">
            <v>#REF!</v>
          </cell>
          <cell r="B32">
            <v>20</v>
          </cell>
        </row>
        <row r="33">
          <cell r="A33" t="e">
            <v>#REF!</v>
          </cell>
          <cell r="B33">
            <v>30</v>
          </cell>
        </row>
        <row r="34">
          <cell r="A34" t="e">
            <v>#REF!</v>
          </cell>
          <cell r="B34">
            <v>70</v>
          </cell>
        </row>
        <row r="35">
          <cell r="A35" t="e">
            <v>#REF!</v>
          </cell>
          <cell r="B35">
            <v>150</v>
          </cell>
        </row>
        <row r="36">
          <cell r="A36" t="e">
            <v>#REF!</v>
          </cell>
          <cell r="B36">
            <v>180</v>
          </cell>
        </row>
        <row r="37">
          <cell r="A37" t="e">
            <v>#REF!</v>
          </cell>
          <cell r="B37">
            <v>120</v>
          </cell>
        </row>
        <row r="38">
          <cell r="A38" t="e">
            <v>#REF!</v>
          </cell>
          <cell r="B38">
            <v>130</v>
          </cell>
        </row>
        <row r="39">
          <cell r="A39" t="e">
            <v>#REF!</v>
          </cell>
          <cell r="B39">
            <v>70</v>
          </cell>
        </row>
        <row r="40">
          <cell r="A40" t="e">
            <v>#REF!</v>
          </cell>
          <cell r="B40">
            <v>60</v>
          </cell>
        </row>
        <row r="41">
          <cell r="A41" t="e">
            <v>#REF!</v>
          </cell>
          <cell r="B41">
            <v>70</v>
          </cell>
        </row>
        <row r="42">
          <cell r="A42" t="e">
            <v>#REF!</v>
          </cell>
          <cell r="B42">
            <v>50</v>
          </cell>
        </row>
        <row r="43">
          <cell r="A43" t="e">
            <v>#REF!</v>
          </cell>
          <cell r="B43">
            <v>120</v>
          </cell>
        </row>
        <row r="44">
          <cell r="A44" t="e">
            <v>#REF!</v>
          </cell>
          <cell r="B44">
            <v>140</v>
          </cell>
        </row>
        <row r="45">
          <cell r="A45" t="e">
            <v>#REF!</v>
          </cell>
          <cell r="B45">
            <v>60</v>
          </cell>
        </row>
        <row r="46">
          <cell r="A46" t="e">
            <v>#REF!</v>
          </cell>
          <cell r="B46">
            <v>150</v>
          </cell>
        </row>
        <row r="47">
          <cell r="A47" t="e">
            <v>#REF!</v>
          </cell>
          <cell r="B47">
            <v>60</v>
          </cell>
        </row>
        <row r="48">
          <cell r="A48" t="e">
            <v>#REF!</v>
          </cell>
          <cell r="B48">
            <v>30</v>
          </cell>
        </row>
        <row r="49">
          <cell r="A49" t="e">
            <v>#REF!</v>
          </cell>
          <cell r="B49">
            <v>120</v>
          </cell>
        </row>
        <row r="50">
          <cell r="A50" t="e">
            <v>#REF!</v>
          </cell>
          <cell r="B50">
            <v>140</v>
          </cell>
        </row>
        <row r="51">
          <cell r="A51" t="e">
            <v>#REF!</v>
          </cell>
          <cell r="B51">
            <v>80</v>
          </cell>
        </row>
        <row r="52">
          <cell r="A52" t="e">
            <v>#REF!</v>
          </cell>
          <cell r="B52">
            <v>90</v>
          </cell>
        </row>
        <row r="53">
          <cell r="A53" t="e">
            <v>#REF!</v>
          </cell>
          <cell r="B53">
            <v>90</v>
          </cell>
        </row>
        <row r="54">
          <cell r="A54" t="e">
            <v>#REF!</v>
          </cell>
          <cell r="B54">
            <v>90</v>
          </cell>
        </row>
        <row r="55">
          <cell r="A55" t="e">
            <v>#REF!</v>
          </cell>
          <cell r="B55">
            <v>90</v>
          </cell>
        </row>
        <row r="56">
          <cell r="A56" t="e">
            <v>#REF!</v>
          </cell>
          <cell r="B56">
            <v>20</v>
          </cell>
        </row>
        <row r="57">
          <cell r="A57" t="e">
            <v>#REF!</v>
          </cell>
          <cell r="B57">
            <v>80</v>
          </cell>
        </row>
        <row r="58">
          <cell r="A58" t="e">
            <v>#REF!</v>
          </cell>
          <cell r="B58">
            <v>120</v>
          </cell>
        </row>
        <row r="59">
          <cell r="A59" t="e">
            <v>#REF!</v>
          </cell>
          <cell r="B59">
            <v>20</v>
          </cell>
        </row>
        <row r="60">
          <cell r="A60" t="e">
            <v>#REF!</v>
          </cell>
          <cell r="B60">
            <v>90</v>
          </cell>
        </row>
        <row r="61">
          <cell r="A61" t="e">
            <v>#REF!</v>
          </cell>
          <cell r="B61">
            <v>110</v>
          </cell>
        </row>
        <row r="62">
          <cell r="A62" t="e">
            <v>#REF!</v>
          </cell>
          <cell r="B62">
            <v>80</v>
          </cell>
        </row>
        <row r="63">
          <cell r="A63" t="e">
            <v>#REF!</v>
          </cell>
          <cell r="B63">
            <v>40</v>
          </cell>
        </row>
        <row r="64">
          <cell r="A64" t="e">
            <v>#REF!</v>
          </cell>
          <cell r="B64">
            <v>40</v>
          </cell>
        </row>
        <row r="65">
          <cell r="A65" t="e">
            <v>#REF!</v>
          </cell>
          <cell r="B65">
            <v>60</v>
          </cell>
        </row>
        <row r="66">
          <cell r="A66" t="e">
            <v>#REF!</v>
          </cell>
          <cell r="B66">
            <v>50</v>
          </cell>
        </row>
        <row r="67">
          <cell r="A67" t="e">
            <v>#REF!</v>
          </cell>
          <cell r="B67">
            <v>60</v>
          </cell>
        </row>
        <row r="68">
          <cell r="A68" t="e">
            <v>#REF!</v>
          </cell>
          <cell r="B68">
            <v>90</v>
          </cell>
        </row>
        <row r="69">
          <cell r="A69" t="e">
            <v>#REF!</v>
          </cell>
          <cell r="B69">
            <v>70</v>
          </cell>
        </row>
        <row r="70">
          <cell r="A70" t="e">
            <v>#REF!</v>
          </cell>
          <cell r="B70">
            <v>100</v>
          </cell>
        </row>
        <row r="71">
          <cell r="A71" t="e">
            <v>#REF!</v>
          </cell>
          <cell r="B71">
            <v>40</v>
          </cell>
        </row>
        <row r="72">
          <cell r="A72" t="e">
            <v>#REF!</v>
          </cell>
          <cell r="B72">
            <v>70</v>
          </cell>
        </row>
        <row r="73">
          <cell r="A73" t="e">
            <v>#REF!</v>
          </cell>
          <cell r="B73">
            <v>90</v>
          </cell>
        </row>
        <row r="74">
          <cell r="A74" t="e">
            <v>#REF!</v>
          </cell>
          <cell r="B74">
            <v>30</v>
          </cell>
        </row>
        <row r="75">
          <cell r="A75" t="e">
            <v>#REF!</v>
          </cell>
          <cell r="B75">
            <v>70</v>
          </cell>
        </row>
        <row r="76">
          <cell r="A76" t="e">
            <v>#REF!</v>
          </cell>
          <cell r="B76">
            <v>60</v>
          </cell>
        </row>
        <row r="77">
          <cell r="A77" t="e">
            <v>#REF!</v>
          </cell>
          <cell r="B77">
            <v>70</v>
          </cell>
        </row>
        <row r="78">
          <cell r="A78" t="e">
            <v>#REF!</v>
          </cell>
          <cell r="B78">
            <v>60</v>
          </cell>
        </row>
        <row r="79">
          <cell r="A79" t="e">
            <v>#REF!</v>
          </cell>
          <cell r="B79">
            <v>80</v>
          </cell>
        </row>
        <row r="80">
          <cell r="A80" t="e">
            <v>#REF!</v>
          </cell>
          <cell r="B80">
            <v>100</v>
          </cell>
        </row>
        <row r="81">
          <cell r="A81" t="e">
            <v>#REF!</v>
          </cell>
          <cell r="B81">
            <v>50</v>
          </cell>
        </row>
        <row r="82">
          <cell r="A82" t="e">
            <v>#REF!</v>
          </cell>
          <cell r="B82">
            <v>50</v>
          </cell>
        </row>
        <row r="83">
          <cell r="A83" t="e">
            <v>#REF!</v>
          </cell>
          <cell r="B83">
            <v>50</v>
          </cell>
        </row>
        <row r="84">
          <cell r="A84" t="e">
            <v>#REF!</v>
          </cell>
          <cell r="B84">
            <v>20</v>
          </cell>
        </row>
        <row r="85">
          <cell r="A85" t="e">
            <v>#REF!</v>
          </cell>
          <cell r="B85">
            <v>20</v>
          </cell>
        </row>
        <row r="86">
          <cell r="A86" t="e">
            <v>#REF!</v>
          </cell>
          <cell r="B86">
            <v>30</v>
          </cell>
        </row>
        <row r="87">
          <cell r="A87" t="e">
            <v>#REF!</v>
          </cell>
          <cell r="B87">
            <v>120</v>
          </cell>
        </row>
        <row r="88">
          <cell r="A88" t="e">
            <v>#REF!</v>
          </cell>
          <cell r="B88">
            <v>150</v>
          </cell>
        </row>
        <row r="89">
          <cell r="A89" t="e">
            <v>#REF!</v>
          </cell>
          <cell r="B89">
            <v>30</v>
          </cell>
        </row>
        <row r="90">
          <cell r="A90" t="e">
            <v>#REF!</v>
          </cell>
          <cell r="B90">
            <v>120</v>
          </cell>
        </row>
        <row r="91">
          <cell r="A91" t="e">
            <v>#REF!</v>
          </cell>
          <cell r="B91">
            <v>70</v>
          </cell>
        </row>
        <row r="92">
          <cell r="A92" t="e">
            <v>#REF!</v>
          </cell>
          <cell r="B92">
            <v>70</v>
          </cell>
        </row>
        <row r="93">
          <cell r="A93" t="e">
            <v>#REF!</v>
          </cell>
          <cell r="B93">
            <v>30</v>
          </cell>
        </row>
        <row r="94">
          <cell r="A94" t="e">
            <v>#REF!</v>
          </cell>
          <cell r="B94">
            <v>80</v>
          </cell>
        </row>
        <row r="95">
          <cell r="A95" t="e">
            <v>#REF!</v>
          </cell>
          <cell r="B95">
            <v>30</v>
          </cell>
        </row>
        <row r="96">
          <cell r="A96" t="e">
            <v>#REF!</v>
          </cell>
          <cell r="B96">
            <v>80</v>
          </cell>
        </row>
        <row r="97">
          <cell r="A97" t="e">
            <v>#REF!</v>
          </cell>
          <cell r="B97">
            <v>110</v>
          </cell>
        </row>
        <row r="98">
          <cell r="A98" t="e">
            <v>#REF!</v>
          </cell>
          <cell r="B98">
            <v>80</v>
          </cell>
        </row>
        <row r="99">
          <cell r="A99" t="e">
            <v>#REF!</v>
          </cell>
          <cell r="B99">
            <v>160</v>
          </cell>
        </row>
        <row r="100">
          <cell r="A100" t="e">
            <v>#REF!</v>
          </cell>
          <cell r="B100">
            <v>70</v>
          </cell>
        </row>
        <row r="101">
          <cell r="A101" t="e">
            <v>#REF!</v>
          </cell>
          <cell r="B101">
            <v>30</v>
          </cell>
        </row>
        <row r="102">
          <cell r="A102" t="e">
            <v>#REF!</v>
          </cell>
          <cell r="B102">
            <v>70</v>
          </cell>
        </row>
        <row r="103">
          <cell r="A103" t="e">
            <v>#REF!</v>
          </cell>
          <cell r="B103">
            <v>80</v>
          </cell>
        </row>
        <row r="104">
          <cell r="A104" t="e">
            <v>#REF!</v>
          </cell>
          <cell r="B104">
            <v>70</v>
          </cell>
        </row>
        <row r="105">
          <cell r="A105" t="e">
            <v>#REF!</v>
          </cell>
          <cell r="B105">
            <v>70</v>
          </cell>
        </row>
        <row r="106">
          <cell r="A106" t="e">
            <v>#REF!</v>
          </cell>
          <cell r="B106">
            <v>40</v>
          </cell>
        </row>
        <row r="107">
          <cell r="A107" t="e">
            <v>#REF!</v>
          </cell>
          <cell r="B107">
            <v>40</v>
          </cell>
        </row>
        <row r="108">
          <cell r="A108" t="e">
            <v>#REF!</v>
          </cell>
          <cell r="B108">
            <v>120</v>
          </cell>
        </row>
        <row r="109">
          <cell r="A109" t="e">
            <v>#REF!</v>
          </cell>
          <cell r="B109">
            <v>130</v>
          </cell>
        </row>
        <row r="110">
          <cell r="A110" t="e">
            <v>#REF!</v>
          </cell>
          <cell r="B110">
            <v>120</v>
          </cell>
        </row>
      </sheetData>
      <sheetData sheetId="52"/>
      <sheetData sheetId="53"/>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s>
    <sheetDataSet>
      <sheetData sheetId="0">
        <row r="3">
          <cell r="V3" t="str">
            <v>Actualizacion</v>
          </cell>
        </row>
        <row r="4">
          <cell r="V4" t="str">
            <v>Registro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STOS OFICINA"/>
      <sheetName val="COSTOS CAMPAMENTO"/>
      <sheetName val="AIU"/>
      <sheetName val="FACTOR PRESTACIONAL 2009"/>
      <sheetName val="HISTORICO"/>
      <sheetName val="SALARIO CELADOR 2008"/>
      <sheetName val="TARIFAS REGISTRO DISTRITAL 2009"/>
    </sheetNames>
    <sheetDataSet>
      <sheetData sheetId="0" refreshError="1"/>
      <sheetData sheetId="1" refreshError="1"/>
      <sheetData sheetId="2"/>
      <sheetData sheetId="3" refreshError="1"/>
      <sheetData sheetId="4" refreshError="1"/>
      <sheetData sheetId="5" refreshError="1"/>
      <sheetData sheetId="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 REGIONES"/>
      <sheetName val="PRESUPUESTO DETALLADO"/>
      <sheetName val="PRESUPUESTO BASE POLIDEPORTIVO"/>
      <sheetName val="AHORROS"/>
      <sheetName val="días habiles 2015"/>
      <sheetName val="MANTENIMIENTO y OPERACIÓN"/>
      <sheetName val="PRESUPUESTO DE E&amp;D"/>
    </sheetNames>
    <sheetDataSet>
      <sheetData sheetId="0" refreshError="1"/>
      <sheetData sheetId="1" refreshError="1"/>
      <sheetData sheetId="2" refreshError="1"/>
      <sheetData sheetId="3" refreshError="1"/>
      <sheetData sheetId="4">
        <row r="1">
          <cell r="M1" t="str">
            <v>Domingo</v>
          </cell>
        </row>
        <row r="2">
          <cell r="D2">
            <v>42005</v>
          </cell>
          <cell r="M2" t="str">
            <v>Sábado y domingo</v>
          </cell>
        </row>
        <row r="3">
          <cell r="D3">
            <v>42016</v>
          </cell>
        </row>
        <row r="4">
          <cell r="D4">
            <v>42086</v>
          </cell>
        </row>
        <row r="5">
          <cell r="D5">
            <v>42096</v>
          </cell>
        </row>
        <row r="6">
          <cell r="D6">
            <v>42097</v>
          </cell>
        </row>
        <row r="7">
          <cell r="D7">
            <v>42125</v>
          </cell>
        </row>
        <row r="8">
          <cell r="D8">
            <v>42142</v>
          </cell>
        </row>
        <row r="9">
          <cell r="D9">
            <v>42166</v>
          </cell>
        </row>
        <row r="10">
          <cell r="D10">
            <v>42163</v>
          </cell>
        </row>
        <row r="11">
          <cell r="D11">
            <v>42170</v>
          </cell>
        </row>
        <row r="12">
          <cell r="D12">
            <v>42184</v>
          </cell>
        </row>
        <row r="13">
          <cell r="D13">
            <v>42187</v>
          </cell>
        </row>
        <row r="14">
          <cell r="D14">
            <v>42205</v>
          </cell>
        </row>
        <row r="15">
          <cell r="D15">
            <v>42223</v>
          </cell>
        </row>
        <row r="16">
          <cell r="D16">
            <v>42233</v>
          </cell>
        </row>
        <row r="17">
          <cell r="D17">
            <v>42289</v>
          </cell>
        </row>
        <row r="18">
          <cell r="D18">
            <v>42310</v>
          </cell>
        </row>
        <row r="19">
          <cell r="D19">
            <v>42324</v>
          </cell>
        </row>
        <row r="20">
          <cell r="D20">
            <v>42346</v>
          </cell>
        </row>
        <row r="21">
          <cell r="D21">
            <v>42363</v>
          </cell>
        </row>
      </sheetData>
      <sheetData sheetId="5" refreshError="1"/>
      <sheetData sheetId="6"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s>
    <sheetDataSet>
      <sheetData sheetId="0"/>
      <sheetData sheetId="1"/>
      <sheetData sheetId="2"/>
      <sheetData sheetId="3"/>
      <sheetData sheetId="4"/>
      <sheetData sheetId="5" refreshError="1"/>
      <sheetData sheetId="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IU"/>
      <sheetName val="Presupuesto"/>
      <sheetName val="APU's"/>
      <sheetName val="Personal"/>
      <sheetName val="Equipo y Materiales"/>
    </sheetNames>
    <sheetDataSet>
      <sheetData sheetId="0"/>
      <sheetData sheetId="1"/>
      <sheetData sheetId="2"/>
      <sheetData sheetId="3"/>
      <sheetData sheetId="4">
        <row r="4">
          <cell r="A4" t="str">
            <v>Ingeniero Director</v>
          </cell>
        </row>
        <row r="5">
          <cell r="A5" t="str">
            <v>Ingeniero Residente</v>
          </cell>
        </row>
        <row r="6">
          <cell r="A6" t="str">
            <v>Ingeniero Programador</v>
          </cell>
        </row>
        <row r="7">
          <cell r="A7" t="str">
            <v>Ingeniero QA/QC</v>
          </cell>
        </row>
        <row r="8">
          <cell r="A8" t="str">
            <v>Maestro</v>
          </cell>
        </row>
        <row r="9">
          <cell r="A9" t="str">
            <v>Oficial</v>
          </cell>
        </row>
        <row r="10">
          <cell r="A10" t="str">
            <v>Supervisor HSE</v>
          </cell>
        </row>
        <row r="11">
          <cell r="A11" t="str">
            <v>Vigia HSE</v>
          </cell>
        </row>
        <row r="12">
          <cell r="A12" t="str">
            <v>Ayudante</v>
          </cell>
        </row>
        <row r="13">
          <cell r="A13" t="str">
            <v>Topografo</v>
          </cell>
        </row>
        <row r="14">
          <cell r="A14" t="str">
            <v>Cadenero</v>
          </cell>
        </row>
        <row r="15">
          <cell r="A15" t="str">
            <v>Electricista</v>
          </cell>
        </row>
        <row r="16">
          <cell r="A16" t="str">
            <v>Ayudante electricista</v>
          </cell>
        </row>
        <row r="17">
          <cell r="A17" t="str">
            <v>Soldador</v>
          </cell>
        </row>
        <row r="18">
          <cell r="A18" t="str">
            <v>Ayudante soldador</v>
          </cell>
        </row>
      </sheetData>
      <sheetData sheetId="5"/>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INDICMICROEMP"/>
      <sheetName val="A. P. U."/>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Otros"/>
      <sheetName val="Equipo"/>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s>
    <sheetDataSet>
      <sheetData sheetId="0" refreshError="1"/>
      <sheetData sheetId="1" refreshError="1"/>
      <sheetData sheetId="2" refreshError="1"/>
      <sheetData sheetId="3" refreshError="1">
        <row r="3">
          <cell r="A3" t="str">
            <v>CODIGO</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APU's"/>
      <sheetName val="Cronograma y Flujo"/>
      <sheetName val="Lista"/>
      <sheetName val="Cantidades"/>
      <sheetName val="Concr"/>
      <sheetName val="Salarios"/>
      <sheetName val="Gavion "/>
    </sheetNames>
    <sheetDataSet>
      <sheetData sheetId="0">
        <row r="5">
          <cell r="D5" t="str">
            <v>MUNICIPIO DE RIONEGRO - SANTANDER</v>
          </cell>
        </row>
      </sheetData>
      <sheetData sheetId="1"/>
      <sheetData sheetId="2"/>
      <sheetData sheetId="3">
        <row r="12">
          <cell r="A12">
            <v>0</v>
          </cell>
        </row>
        <row r="13">
          <cell r="A13">
            <v>1</v>
          </cell>
          <cell r="B13" t="str">
            <v>FORMALETA (VARA)</v>
          </cell>
          <cell r="C13">
            <v>0</v>
          </cell>
          <cell r="D13" t="str">
            <v>DIA</v>
          </cell>
          <cell r="E13">
            <v>1</v>
          </cell>
          <cell r="F13">
            <v>1</v>
          </cell>
          <cell r="G13">
            <v>1</v>
          </cell>
          <cell r="H13">
            <v>15000</v>
          </cell>
        </row>
        <row r="14">
          <cell r="A14">
            <v>2</v>
          </cell>
          <cell r="B14" t="str">
            <v>HERRAMIENTA MENOR</v>
          </cell>
          <cell r="C14">
            <v>0</v>
          </cell>
          <cell r="D14" t="str">
            <v>DIA</v>
          </cell>
          <cell r="E14">
            <v>1</v>
          </cell>
          <cell r="F14">
            <v>2</v>
          </cell>
          <cell r="G14">
            <v>1</v>
          </cell>
          <cell r="H14">
            <v>2500</v>
          </cell>
        </row>
        <row r="15">
          <cell r="A15">
            <v>3</v>
          </cell>
          <cell r="B15" t="str">
            <v>MEZCLADORA DE CONCRETO</v>
          </cell>
          <cell r="C15">
            <v>0</v>
          </cell>
          <cell r="D15" t="str">
            <v>DIA</v>
          </cell>
          <cell r="E15">
            <v>1</v>
          </cell>
          <cell r="F15">
            <v>3</v>
          </cell>
          <cell r="G15">
            <v>1</v>
          </cell>
          <cell r="H15">
            <v>54000</v>
          </cell>
        </row>
        <row r="16">
          <cell r="A16">
            <v>4</v>
          </cell>
          <cell r="B16" t="str">
            <v>NIVEL DE PRECISION</v>
          </cell>
          <cell r="C16">
            <v>0</v>
          </cell>
          <cell r="D16" t="str">
            <v>DIA</v>
          </cell>
          <cell r="E16">
            <v>1</v>
          </cell>
          <cell r="F16">
            <v>4</v>
          </cell>
          <cell r="G16">
            <v>1</v>
          </cell>
          <cell r="H16">
            <v>12000</v>
          </cell>
        </row>
        <row r="17">
          <cell r="A17">
            <v>5</v>
          </cell>
          <cell r="B17" t="str">
            <v>PARALES 0-5 METROS / TABLERO</v>
          </cell>
          <cell r="C17">
            <v>0</v>
          </cell>
          <cell r="D17" t="str">
            <v>DIA</v>
          </cell>
          <cell r="E17">
            <v>1</v>
          </cell>
          <cell r="F17">
            <v>5</v>
          </cell>
          <cell r="G17">
            <v>3</v>
          </cell>
          <cell r="H17">
            <v>450</v>
          </cell>
        </row>
        <row r="18">
          <cell r="A18">
            <v>6</v>
          </cell>
          <cell r="B18" t="str">
            <v>PLANOS/CARTERA</v>
          </cell>
          <cell r="C18">
            <v>0</v>
          </cell>
          <cell r="D18" t="str">
            <v>GLB</v>
          </cell>
          <cell r="E18">
            <v>1</v>
          </cell>
          <cell r="F18">
            <v>6</v>
          </cell>
          <cell r="G18">
            <v>1</v>
          </cell>
          <cell r="H18">
            <v>10000</v>
          </cell>
        </row>
        <row r="19">
          <cell r="A19">
            <v>7</v>
          </cell>
          <cell r="B19" t="str">
            <v>EQUIPO PARA UNION MECANICA</v>
          </cell>
          <cell r="C19">
            <v>0</v>
          </cell>
          <cell r="D19" t="str">
            <v>DIA</v>
          </cell>
          <cell r="E19">
            <v>1</v>
          </cell>
          <cell r="F19">
            <v>7</v>
          </cell>
          <cell r="G19">
            <v>1</v>
          </cell>
          <cell r="H19">
            <v>18500</v>
          </cell>
        </row>
        <row r="20">
          <cell r="A20">
            <v>8</v>
          </cell>
          <cell r="B20" t="str">
            <v>TEODOLITO</v>
          </cell>
          <cell r="C20">
            <v>0</v>
          </cell>
          <cell r="D20" t="str">
            <v>DIA</v>
          </cell>
          <cell r="E20">
            <v>1</v>
          </cell>
          <cell r="F20">
            <v>8</v>
          </cell>
          <cell r="G20">
            <v>1</v>
          </cell>
          <cell r="H20">
            <v>18000</v>
          </cell>
        </row>
        <row r="21">
          <cell r="A21">
            <v>9</v>
          </cell>
          <cell r="B21" t="str">
            <v>VIBRADOR COMPACTADOR TIPO RANA</v>
          </cell>
          <cell r="C21">
            <v>0</v>
          </cell>
          <cell r="D21" t="str">
            <v>DIA</v>
          </cell>
          <cell r="E21">
            <v>1</v>
          </cell>
          <cell r="F21">
            <v>9</v>
          </cell>
          <cell r="G21">
            <v>1</v>
          </cell>
          <cell r="H21">
            <v>70000</v>
          </cell>
        </row>
        <row r="22">
          <cell r="A22">
            <v>10</v>
          </cell>
          <cell r="B22" t="str">
            <v>CARGADOR</v>
          </cell>
          <cell r="C22">
            <v>0</v>
          </cell>
          <cell r="D22" t="str">
            <v>DIA</v>
          </cell>
          <cell r="E22">
            <v>1</v>
          </cell>
          <cell r="F22">
            <v>10</v>
          </cell>
          <cell r="G22">
            <v>1</v>
          </cell>
          <cell r="H22">
            <v>250000</v>
          </cell>
        </row>
        <row r="23">
          <cell r="A23">
            <v>11</v>
          </cell>
          <cell r="B23" t="str">
            <v>MOTOSIERRA</v>
          </cell>
          <cell r="C23">
            <v>0</v>
          </cell>
          <cell r="D23" t="str">
            <v>DIA</v>
          </cell>
          <cell r="E23">
            <v>1</v>
          </cell>
          <cell r="F23">
            <v>11</v>
          </cell>
          <cell r="G23">
            <v>1</v>
          </cell>
          <cell r="H23">
            <v>25000</v>
          </cell>
        </row>
        <row r="24">
          <cell r="A24">
            <v>12</v>
          </cell>
          <cell r="B24" t="str">
            <v>VIBRADOR DE CONCRETO</v>
          </cell>
          <cell r="C24">
            <v>0</v>
          </cell>
          <cell r="D24" t="str">
            <v>DIA</v>
          </cell>
          <cell r="E24">
            <v>1</v>
          </cell>
          <cell r="F24">
            <v>12</v>
          </cell>
          <cell r="G24">
            <v>1</v>
          </cell>
          <cell r="H24">
            <v>70000</v>
          </cell>
        </row>
        <row r="25">
          <cell r="A25">
            <v>13</v>
          </cell>
          <cell r="B25" t="str">
            <v>BULLDOZER</v>
          </cell>
          <cell r="C25">
            <v>0</v>
          </cell>
          <cell r="D25" t="str">
            <v>DIA</v>
          </cell>
          <cell r="E25">
            <v>1</v>
          </cell>
          <cell r="F25">
            <v>13</v>
          </cell>
          <cell r="G25">
            <v>1</v>
          </cell>
          <cell r="H25">
            <v>250000</v>
          </cell>
        </row>
        <row r="26">
          <cell r="A26">
            <v>14</v>
          </cell>
          <cell r="B26" t="str">
            <v>ENSAYOS DE LABORATORIO PARA SUELOS</v>
          </cell>
          <cell r="C26">
            <v>0</v>
          </cell>
          <cell r="D26" t="str">
            <v>UND</v>
          </cell>
          <cell r="E26">
            <v>1</v>
          </cell>
          <cell r="F26">
            <v>14</v>
          </cell>
          <cell r="G26">
            <v>1</v>
          </cell>
          <cell r="H26">
            <v>150</v>
          </cell>
        </row>
        <row r="27">
          <cell r="A27">
            <v>15</v>
          </cell>
          <cell r="B27" t="str">
            <v>VIBRADOR COMPACTADOR DE RODILLO LISO</v>
          </cell>
          <cell r="C27">
            <v>0</v>
          </cell>
          <cell r="D27" t="str">
            <v>DIA</v>
          </cell>
          <cell r="E27">
            <v>1</v>
          </cell>
          <cell r="F27">
            <v>15</v>
          </cell>
          <cell r="G27">
            <v>1</v>
          </cell>
          <cell r="H27">
            <v>200000</v>
          </cell>
        </row>
        <row r="28">
          <cell r="A28">
            <v>16</v>
          </cell>
          <cell r="B28" t="str">
            <v>VOLQUETA</v>
          </cell>
          <cell r="C28">
            <v>0</v>
          </cell>
          <cell r="D28" t="str">
            <v>HH</v>
          </cell>
          <cell r="E28">
            <v>1</v>
          </cell>
          <cell r="F28">
            <v>16</v>
          </cell>
          <cell r="G28">
            <v>3</v>
          </cell>
          <cell r="H28">
            <v>40000</v>
          </cell>
        </row>
        <row r="29">
          <cell r="A29">
            <v>17</v>
          </cell>
          <cell r="B29" t="str">
            <v>RETROEXCAVADORA</v>
          </cell>
          <cell r="C29">
            <v>0</v>
          </cell>
          <cell r="D29" t="str">
            <v>HH</v>
          </cell>
          <cell r="E29">
            <v>1</v>
          </cell>
          <cell r="F29">
            <v>17</v>
          </cell>
          <cell r="G29">
            <v>3</v>
          </cell>
          <cell r="H29">
            <v>75000</v>
          </cell>
        </row>
        <row r="30">
          <cell r="A30">
            <v>18</v>
          </cell>
          <cell r="B30" t="str">
            <v>ANDAMIOS</v>
          </cell>
          <cell r="C30">
            <v>0</v>
          </cell>
          <cell r="D30" t="str">
            <v>DIA</v>
          </cell>
          <cell r="E30">
            <v>1</v>
          </cell>
          <cell r="F30">
            <v>18</v>
          </cell>
          <cell r="G30">
            <v>3</v>
          </cell>
          <cell r="H30">
            <v>5000</v>
          </cell>
        </row>
        <row r="31">
          <cell r="A31">
            <v>19</v>
          </cell>
          <cell r="B31" t="str">
            <v>EQUIPO DE SOLDADURA</v>
          </cell>
          <cell r="C31">
            <v>0</v>
          </cell>
          <cell r="D31" t="str">
            <v>DIA</v>
          </cell>
          <cell r="E31">
            <v>1</v>
          </cell>
          <cell r="F31">
            <v>19</v>
          </cell>
          <cell r="G31">
            <v>3</v>
          </cell>
          <cell r="H31">
            <v>350000</v>
          </cell>
        </row>
        <row r="32">
          <cell r="A32">
            <v>0</v>
          </cell>
          <cell r="B32">
            <v>0</v>
          </cell>
          <cell r="C32">
            <v>0</v>
          </cell>
          <cell r="D32">
            <v>0</v>
          </cell>
          <cell r="E32">
            <v>0</v>
          </cell>
          <cell r="F32">
            <v>0</v>
          </cell>
          <cell r="G32">
            <v>0</v>
          </cell>
          <cell r="H32">
            <v>0</v>
          </cell>
        </row>
        <row r="33">
          <cell r="A33">
            <v>0</v>
          </cell>
          <cell r="B33">
            <v>0</v>
          </cell>
          <cell r="C33">
            <v>0</v>
          </cell>
          <cell r="D33">
            <v>0</v>
          </cell>
          <cell r="E33">
            <v>0</v>
          </cell>
          <cell r="F33">
            <v>0</v>
          </cell>
          <cell r="G33">
            <v>0</v>
          </cell>
          <cell r="H33">
            <v>0</v>
          </cell>
        </row>
        <row r="34">
          <cell r="A34">
            <v>0</v>
          </cell>
          <cell r="B34">
            <v>0</v>
          </cell>
          <cell r="C34">
            <v>0</v>
          </cell>
          <cell r="D34">
            <v>0</v>
          </cell>
          <cell r="E34">
            <v>0</v>
          </cell>
          <cell r="F34">
            <v>0</v>
          </cell>
          <cell r="G34">
            <v>0</v>
          </cell>
          <cell r="H34">
            <v>0</v>
          </cell>
        </row>
        <row r="35">
          <cell r="A35">
            <v>0</v>
          </cell>
          <cell r="B35">
            <v>0</v>
          </cell>
          <cell r="C35">
            <v>0</v>
          </cell>
          <cell r="D35">
            <v>0</v>
          </cell>
          <cell r="E35">
            <v>0</v>
          </cell>
          <cell r="F35">
            <v>0</v>
          </cell>
          <cell r="G35">
            <v>0</v>
          </cell>
          <cell r="H35">
            <v>0</v>
          </cell>
        </row>
        <row r="36">
          <cell r="A36">
            <v>0</v>
          </cell>
          <cell r="B36">
            <v>0</v>
          </cell>
          <cell r="C36">
            <v>0</v>
          </cell>
          <cell r="D36">
            <v>0</v>
          </cell>
          <cell r="E36">
            <v>0</v>
          </cell>
          <cell r="F36">
            <v>0</v>
          </cell>
          <cell r="G36">
            <v>0</v>
          </cell>
          <cell r="H36">
            <v>0</v>
          </cell>
        </row>
        <row r="37">
          <cell r="A37">
            <v>0</v>
          </cell>
          <cell r="B37">
            <v>0</v>
          </cell>
          <cell r="C37">
            <v>0</v>
          </cell>
          <cell r="D37">
            <v>0</v>
          </cell>
          <cell r="E37">
            <v>0</v>
          </cell>
          <cell r="F37">
            <v>0</v>
          </cell>
          <cell r="G37">
            <v>0</v>
          </cell>
          <cell r="H37">
            <v>0</v>
          </cell>
        </row>
        <row r="38">
          <cell r="A38">
            <v>0</v>
          </cell>
          <cell r="B38">
            <v>0</v>
          </cell>
          <cell r="C38">
            <v>0</v>
          </cell>
          <cell r="D38">
            <v>0</v>
          </cell>
          <cell r="E38">
            <v>0</v>
          </cell>
          <cell r="F38">
            <v>0</v>
          </cell>
          <cell r="G38">
            <v>0</v>
          </cell>
          <cell r="H38">
            <v>0</v>
          </cell>
        </row>
        <row r="39">
          <cell r="A39">
            <v>0</v>
          </cell>
          <cell r="B39">
            <v>0</v>
          </cell>
          <cell r="C39">
            <v>0</v>
          </cell>
          <cell r="D39">
            <v>0</v>
          </cell>
          <cell r="E39">
            <v>0</v>
          </cell>
          <cell r="F39">
            <v>0</v>
          </cell>
          <cell r="G39">
            <v>0</v>
          </cell>
          <cell r="H39">
            <v>0</v>
          </cell>
        </row>
        <row r="40">
          <cell r="A40">
            <v>0</v>
          </cell>
          <cell r="B40">
            <v>0</v>
          </cell>
          <cell r="C40">
            <v>0</v>
          </cell>
          <cell r="D40">
            <v>0</v>
          </cell>
          <cell r="E40">
            <v>0</v>
          </cell>
          <cell r="F40">
            <v>0</v>
          </cell>
          <cell r="G40">
            <v>0</v>
          </cell>
          <cell r="H40">
            <v>0</v>
          </cell>
        </row>
        <row r="41">
          <cell r="A41">
            <v>0</v>
          </cell>
          <cell r="B41">
            <v>0</v>
          </cell>
          <cell r="C41">
            <v>0</v>
          </cell>
          <cell r="D41">
            <v>0</v>
          </cell>
          <cell r="E41">
            <v>0</v>
          </cell>
          <cell r="F41">
            <v>0</v>
          </cell>
          <cell r="G41">
            <v>0</v>
          </cell>
          <cell r="H41">
            <v>0</v>
          </cell>
        </row>
        <row r="42">
          <cell r="A42">
            <v>0</v>
          </cell>
          <cell r="B42">
            <v>0</v>
          </cell>
          <cell r="C42">
            <v>0</v>
          </cell>
          <cell r="D42">
            <v>0</v>
          </cell>
          <cell r="E42">
            <v>0</v>
          </cell>
          <cell r="F42">
            <v>0</v>
          </cell>
          <cell r="G42">
            <v>0</v>
          </cell>
          <cell r="H42">
            <v>0</v>
          </cell>
        </row>
        <row r="43">
          <cell r="A43">
            <v>0</v>
          </cell>
          <cell r="B43">
            <v>0</v>
          </cell>
          <cell r="C43">
            <v>0</v>
          </cell>
          <cell r="D43">
            <v>0</v>
          </cell>
          <cell r="E43">
            <v>0</v>
          </cell>
          <cell r="F43">
            <v>0</v>
          </cell>
          <cell r="G43">
            <v>0</v>
          </cell>
          <cell r="H43">
            <v>0</v>
          </cell>
        </row>
        <row r="44">
          <cell r="A44">
            <v>0</v>
          </cell>
          <cell r="B44">
            <v>0</v>
          </cell>
          <cell r="C44">
            <v>0</v>
          </cell>
          <cell r="D44">
            <v>0</v>
          </cell>
          <cell r="E44">
            <v>0</v>
          </cell>
          <cell r="F44">
            <v>0</v>
          </cell>
          <cell r="G44">
            <v>0</v>
          </cell>
          <cell r="H44">
            <v>0</v>
          </cell>
        </row>
        <row r="45">
          <cell r="A45">
            <v>0</v>
          </cell>
          <cell r="B45">
            <v>0</v>
          </cell>
          <cell r="C45">
            <v>0</v>
          </cell>
          <cell r="D45">
            <v>0</v>
          </cell>
          <cell r="E45">
            <v>0</v>
          </cell>
          <cell r="F45">
            <v>0</v>
          </cell>
          <cell r="G45">
            <v>0</v>
          </cell>
          <cell r="H45">
            <v>0</v>
          </cell>
        </row>
        <row r="46">
          <cell r="A46">
            <v>0</v>
          </cell>
          <cell r="B46">
            <v>0</v>
          </cell>
          <cell r="C46">
            <v>0</v>
          </cell>
          <cell r="D46">
            <v>0</v>
          </cell>
          <cell r="E46">
            <v>0</v>
          </cell>
          <cell r="F46">
            <v>0</v>
          </cell>
          <cell r="G46">
            <v>0</v>
          </cell>
          <cell r="H46">
            <v>0</v>
          </cell>
        </row>
        <row r="47">
          <cell r="A47">
            <v>0</v>
          </cell>
          <cell r="B47">
            <v>0</v>
          </cell>
          <cell r="C47">
            <v>0</v>
          </cell>
          <cell r="D47">
            <v>0</v>
          </cell>
          <cell r="E47">
            <v>0</v>
          </cell>
          <cell r="F47">
            <v>0</v>
          </cell>
          <cell r="G47">
            <v>0</v>
          </cell>
          <cell r="H47">
            <v>0</v>
          </cell>
        </row>
        <row r="48">
          <cell r="A48">
            <v>0</v>
          </cell>
          <cell r="B48">
            <v>0</v>
          </cell>
          <cell r="C48">
            <v>0</v>
          </cell>
          <cell r="D48">
            <v>0</v>
          </cell>
          <cell r="E48">
            <v>0</v>
          </cell>
          <cell r="F48">
            <v>0</v>
          </cell>
          <cell r="G48">
            <v>0</v>
          </cell>
          <cell r="H48">
            <v>0</v>
          </cell>
        </row>
        <row r="49">
          <cell r="A49">
            <v>0</v>
          </cell>
          <cell r="B49">
            <v>0</v>
          </cell>
          <cell r="C49">
            <v>0</v>
          </cell>
          <cell r="D49">
            <v>0</v>
          </cell>
          <cell r="E49">
            <v>0</v>
          </cell>
          <cell r="F49">
            <v>0</v>
          </cell>
          <cell r="G49">
            <v>0</v>
          </cell>
          <cell r="H49">
            <v>0</v>
          </cell>
        </row>
        <row r="50">
          <cell r="A50">
            <v>0</v>
          </cell>
          <cell r="B50">
            <v>0</v>
          </cell>
          <cell r="C50">
            <v>0</v>
          </cell>
          <cell r="D50">
            <v>0</v>
          </cell>
          <cell r="E50">
            <v>0</v>
          </cell>
          <cell r="F50">
            <v>0</v>
          </cell>
          <cell r="G50">
            <v>0</v>
          </cell>
          <cell r="H50">
            <v>0</v>
          </cell>
        </row>
        <row r="51">
          <cell r="A51">
            <v>0</v>
          </cell>
          <cell r="B51">
            <v>0</v>
          </cell>
          <cell r="C51">
            <v>0</v>
          </cell>
          <cell r="D51">
            <v>0</v>
          </cell>
          <cell r="E51">
            <v>0</v>
          </cell>
          <cell r="F51">
            <v>0</v>
          </cell>
          <cell r="G51">
            <v>0</v>
          </cell>
          <cell r="H51">
            <v>0</v>
          </cell>
        </row>
        <row r="52">
          <cell r="A52">
            <v>0</v>
          </cell>
          <cell r="B52">
            <v>0</v>
          </cell>
          <cell r="C52">
            <v>0</v>
          </cell>
          <cell r="D52">
            <v>0</v>
          </cell>
          <cell r="E52">
            <v>0</v>
          </cell>
          <cell r="F52">
            <v>0</v>
          </cell>
          <cell r="G52" t="str">
            <v>PAGINA:  2  de  3</v>
          </cell>
          <cell r="H52">
            <v>0</v>
          </cell>
        </row>
        <row r="53">
          <cell r="A53">
            <v>0</v>
          </cell>
          <cell r="B53">
            <v>0</v>
          </cell>
          <cell r="C53">
            <v>0</v>
          </cell>
          <cell r="D53">
            <v>0</v>
          </cell>
          <cell r="E53">
            <v>0</v>
          </cell>
          <cell r="F53">
            <v>0</v>
          </cell>
          <cell r="G53">
            <v>0</v>
          </cell>
          <cell r="H53">
            <v>0</v>
          </cell>
        </row>
        <row r="54">
          <cell r="A54" t="str">
            <v>No.</v>
          </cell>
          <cell r="B54" t="str">
            <v>DESCRIPCION</v>
          </cell>
          <cell r="C54">
            <v>0</v>
          </cell>
          <cell r="D54" t="str">
            <v>UNIDAD</v>
          </cell>
          <cell r="E54" t="str">
            <v xml:space="preserve">    COD. PRODUCTO</v>
          </cell>
          <cell r="F54">
            <v>0</v>
          </cell>
          <cell r="G54">
            <v>0</v>
          </cell>
          <cell r="H54" t="str">
            <v>VALOR</v>
          </cell>
        </row>
        <row r="57">
          <cell r="A57">
            <v>1</v>
          </cell>
          <cell r="B57" t="str">
            <v>ACERO A37</v>
          </cell>
          <cell r="C57">
            <v>0</v>
          </cell>
          <cell r="D57" t="str">
            <v>KG</v>
          </cell>
          <cell r="E57">
            <v>2</v>
          </cell>
          <cell r="F57">
            <v>1</v>
          </cell>
          <cell r="G57">
            <v>1</v>
          </cell>
          <cell r="H57">
            <v>3300</v>
          </cell>
        </row>
        <row r="58">
          <cell r="A58">
            <v>2</v>
          </cell>
          <cell r="B58" t="str">
            <v>ACERO PDR60</v>
          </cell>
          <cell r="C58">
            <v>0</v>
          </cell>
          <cell r="D58" t="str">
            <v>KG</v>
          </cell>
          <cell r="E58">
            <v>2</v>
          </cell>
          <cell r="F58">
            <v>2</v>
          </cell>
          <cell r="G58">
            <v>1</v>
          </cell>
          <cell r="H58">
            <v>3300</v>
          </cell>
        </row>
        <row r="59">
          <cell r="A59">
            <v>3</v>
          </cell>
          <cell r="B59" t="str">
            <v>AGUA</v>
          </cell>
          <cell r="C59">
            <v>0</v>
          </cell>
          <cell r="D59" t="str">
            <v>LTR</v>
          </cell>
          <cell r="E59">
            <v>2</v>
          </cell>
          <cell r="F59">
            <v>3</v>
          </cell>
          <cell r="G59">
            <v>1</v>
          </cell>
          <cell r="H59">
            <v>15</v>
          </cell>
        </row>
        <row r="60">
          <cell r="A60">
            <v>4</v>
          </cell>
          <cell r="B60" t="str">
            <v>ALAMBRE NEGRO</v>
          </cell>
          <cell r="C60">
            <v>0</v>
          </cell>
          <cell r="D60" t="str">
            <v>KG</v>
          </cell>
          <cell r="E60">
            <v>2</v>
          </cell>
          <cell r="F60">
            <v>4</v>
          </cell>
          <cell r="G60">
            <v>1</v>
          </cell>
          <cell r="H60">
            <v>2850</v>
          </cell>
        </row>
        <row r="61">
          <cell r="A61">
            <v>5</v>
          </cell>
          <cell r="B61" t="str">
            <v>ANTICORROSIVO (PINTURA)</v>
          </cell>
          <cell r="C61">
            <v>0</v>
          </cell>
          <cell r="D61" t="str">
            <v>GAL</v>
          </cell>
          <cell r="E61">
            <v>2</v>
          </cell>
          <cell r="F61">
            <v>5</v>
          </cell>
          <cell r="G61">
            <v>1</v>
          </cell>
          <cell r="H61">
            <v>35571</v>
          </cell>
        </row>
        <row r="62">
          <cell r="A62">
            <v>6</v>
          </cell>
          <cell r="B62" t="str">
            <v>ARENA DE PEÑA</v>
          </cell>
          <cell r="C62">
            <v>0</v>
          </cell>
          <cell r="D62" t="str">
            <v>M3</v>
          </cell>
          <cell r="E62">
            <v>2</v>
          </cell>
          <cell r="F62">
            <v>6</v>
          </cell>
          <cell r="G62">
            <v>1</v>
          </cell>
          <cell r="H62">
            <v>55000</v>
          </cell>
        </row>
        <row r="63">
          <cell r="A63">
            <v>7</v>
          </cell>
          <cell r="B63" t="str">
            <v>ARENA DE RIO</v>
          </cell>
          <cell r="C63">
            <v>0</v>
          </cell>
          <cell r="D63" t="str">
            <v>M3</v>
          </cell>
          <cell r="E63">
            <v>2</v>
          </cell>
          <cell r="F63">
            <v>7</v>
          </cell>
          <cell r="G63">
            <v>1</v>
          </cell>
          <cell r="H63">
            <v>55000</v>
          </cell>
        </row>
        <row r="64">
          <cell r="A64">
            <v>8</v>
          </cell>
          <cell r="B64" t="str">
            <v>CEMENTO BLANCO</v>
          </cell>
          <cell r="C64">
            <v>0</v>
          </cell>
          <cell r="D64" t="str">
            <v>KG</v>
          </cell>
          <cell r="E64">
            <v>2</v>
          </cell>
          <cell r="F64">
            <v>8</v>
          </cell>
          <cell r="G64">
            <v>1</v>
          </cell>
          <cell r="H64">
            <v>760</v>
          </cell>
        </row>
        <row r="65">
          <cell r="A65">
            <v>9</v>
          </cell>
          <cell r="B65" t="str">
            <v>CEMENTO GRIS</v>
          </cell>
          <cell r="C65">
            <v>0</v>
          </cell>
          <cell r="D65" t="str">
            <v>KG</v>
          </cell>
          <cell r="E65">
            <v>2</v>
          </cell>
          <cell r="F65">
            <v>9</v>
          </cell>
          <cell r="G65">
            <v>1</v>
          </cell>
          <cell r="H65">
            <v>440</v>
          </cell>
        </row>
        <row r="66">
          <cell r="A66">
            <v>10</v>
          </cell>
          <cell r="B66" t="str">
            <v>CONCRETO 1500 PSI TRITURADO FINO</v>
          </cell>
          <cell r="C66">
            <v>0</v>
          </cell>
          <cell r="D66" t="str">
            <v>M3</v>
          </cell>
          <cell r="E66">
            <v>2</v>
          </cell>
          <cell r="F66">
            <v>10</v>
          </cell>
          <cell r="G66">
            <v>2</v>
          </cell>
          <cell r="H66">
            <v>300120</v>
          </cell>
        </row>
        <row r="67">
          <cell r="A67">
            <v>11</v>
          </cell>
          <cell r="B67" t="str">
            <v>CONCRETO 2000 PSI TRITURADO FINO</v>
          </cell>
          <cell r="C67">
            <v>0</v>
          </cell>
          <cell r="D67" t="str">
            <v>M3</v>
          </cell>
          <cell r="E67">
            <v>2</v>
          </cell>
          <cell r="F67">
            <v>11</v>
          </cell>
          <cell r="G67">
            <v>2</v>
          </cell>
          <cell r="H67">
            <v>318285</v>
          </cell>
        </row>
        <row r="68">
          <cell r="A68">
            <v>12</v>
          </cell>
          <cell r="B68" t="str">
            <v>CONCRETO 2500 PSI TRITURADO FINO</v>
          </cell>
          <cell r="C68">
            <v>0</v>
          </cell>
          <cell r="D68" t="str">
            <v>M3</v>
          </cell>
          <cell r="E68">
            <v>2</v>
          </cell>
          <cell r="F68">
            <v>12</v>
          </cell>
          <cell r="G68">
            <v>2</v>
          </cell>
          <cell r="H68">
            <v>336765</v>
          </cell>
        </row>
        <row r="69">
          <cell r="A69">
            <v>13</v>
          </cell>
          <cell r="B69" t="str">
            <v>CONCRETO 2500 PSI TRITURADO FINO IMPERMEAB.</v>
          </cell>
          <cell r="C69">
            <v>0</v>
          </cell>
          <cell r="D69" t="str">
            <v>M3</v>
          </cell>
          <cell r="E69">
            <v>2</v>
          </cell>
          <cell r="F69">
            <v>13</v>
          </cell>
          <cell r="G69">
            <v>2</v>
          </cell>
          <cell r="H69">
            <v>343178</v>
          </cell>
        </row>
        <row r="70">
          <cell r="A70">
            <v>14</v>
          </cell>
          <cell r="B70" t="str">
            <v>CONCRETO 3000 PSI TRITURADO FINO</v>
          </cell>
          <cell r="C70">
            <v>0</v>
          </cell>
          <cell r="D70" t="str">
            <v>M3</v>
          </cell>
          <cell r="E70">
            <v>2</v>
          </cell>
          <cell r="F70">
            <v>14</v>
          </cell>
          <cell r="G70">
            <v>2</v>
          </cell>
          <cell r="H70">
            <v>355980</v>
          </cell>
        </row>
        <row r="71">
          <cell r="A71">
            <v>15</v>
          </cell>
          <cell r="B71" t="str">
            <v>CONCRETO 3000 PSI TRITURADO FINO IMPERMEAB.</v>
          </cell>
          <cell r="C71">
            <v>0</v>
          </cell>
          <cell r="D71" t="str">
            <v>M3</v>
          </cell>
          <cell r="E71">
            <v>2</v>
          </cell>
          <cell r="F71">
            <v>15</v>
          </cell>
          <cell r="G71">
            <v>2</v>
          </cell>
          <cell r="H71">
            <v>343178</v>
          </cell>
        </row>
        <row r="72">
          <cell r="A72">
            <v>16</v>
          </cell>
          <cell r="B72" t="str">
            <v>CONCRETO 3500 PSI TRITURADO FINO</v>
          </cell>
          <cell r="C72">
            <v>0</v>
          </cell>
          <cell r="D72" t="str">
            <v>M3</v>
          </cell>
          <cell r="E72">
            <v>2</v>
          </cell>
          <cell r="F72">
            <v>16</v>
          </cell>
          <cell r="G72">
            <v>2</v>
          </cell>
          <cell r="H72">
            <v>382388</v>
          </cell>
        </row>
        <row r="73">
          <cell r="A73">
            <v>17</v>
          </cell>
          <cell r="B73" t="str">
            <v>CONCRETO CICLOPEO</v>
          </cell>
          <cell r="C73">
            <v>0</v>
          </cell>
          <cell r="D73" t="str">
            <v>M3</v>
          </cell>
          <cell r="E73">
            <v>2</v>
          </cell>
          <cell r="F73">
            <v>17</v>
          </cell>
          <cell r="G73">
            <v>2</v>
          </cell>
          <cell r="H73">
            <v>237065</v>
          </cell>
        </row>
        <row r="74">
          <cell r="A74">
            <v>18</v>
          </cell>
          <cell r="B74" t="str">
            <v>GEOTEXTIL NO TEJIDO</v>
          </cell>
          <cell r="C74">
            <v>0</v>
          </cell>
          <cell r="D74" t="str">
            <v>M2</v>
          </cell>
          <cell r="E74">
            <v>2</v>
          </cell>
          <cell r="F74">
            <v>18</v>
          </cell>
          <cell r="G74">
            <v>1</v>
          </cell>
          <cell r="H74">
            <v>1100</v>
          </cell>
        </row>
        <row r="75">
          <cell r="A75">
            <v>19</v>
          </cell>
          <cell r="B75" t="str">
            <v>GRAVA PARTIDA</v>
          </cell>
          <cell r="C75">
            <v>0</v>
          </cell>
          <cell r="D75" t="str">
            <v>M3</v>
          </cell>
          <cell r="E75">
            <v>2</v>
          </cell>
          <cell r="F75">
            <v>19</v>
          </cell>
          <cell r="G75">
            <v>1</v>
          </cell>
          <cell r="H75">
            <v>12000</v>
          </cell>
        </row>
        <row r="76">
          <cell r="A76">
            <v>20</v>
          </cell>
          <cell r="B76" t="str">
            <v>MORTERO 1:2</v>
          </cell>
          <cell r="C76">
            <v>0</v>
          </cell>
          <cell r="D76" t="str">
            <v>M3</v>
          </cell>
          <cell r="E76">
            <v>2</v>
          </cell>
          <cell r="F76">
            <v>20</v>
          </cell>
          <cell r="G76">
            <v>3</v>
          </cell>
          <cell r="H76">
            <v>434730</v>
          </cell>
        </row>
        <row r="77">
          <cell r="A77">
            <v>21</v>
          </cell>
          <cell r="B77" t="str">
            <v>MORTERO 1:3</v>
          </cell>
          <cell r="C77">
            <v>0</v>
          </cell>
          <cell r="D77" t="str">
            <v>M3</v>
          </cell>
          <cell r="E77">
            <v>2</v>
          </cell>
          <cell r="F77">
            <v>21</v>
          </cell>
          <cell r="G77">
            <v>3</v>
          </cell>
          <cell r="H77">
            <v>369431</v>
          </cell>
        </row>
        <row r="78">
          <cell r="A78">
            <v>22</v>
          </cell>
          <cell r="B78" t="str">
            <v>MORTERO 1:3 IMPERMEABILIZADO</v>
          </cell>
          <cell r="C78">
            <v>0</v>
          </cell>
          <cell r="D78" t="str">
            <v>M3</v>
          </cell>
          <cell r="E78">
            <v>2</v>
          </cell>
          <cell r="F78">
            <v>22</v>
          </cell>
          <cell r="G78">
            <v>3</v>
          </cell>
          <cell r="H78">
            <v>436715</v>
          </cell>
        </row>
        <row r="79">
          <cell r="A79">
            <v>23</v>
          </cell>
          <cell r="B79" t="str">
            <v>MORTERO 1:4</v>
          </cell>
          <cell r="C79">
            <v>0</v>
          </cell>
          <cell r="D79" t="str">
            <v>M3</v>
          </cell>
          <cell r="E79">
            <v>2</v>
          </cell>
          <cell r="F79">
            <v>23</v>
          </cell>
          <cell r="G79">
            <v>3</v>
          </cell>
          <cell r="H79">
            <v>331578</v>
          </cell>
        </row>
        <row r="80">
          <cell r="A80">
            <v>24</v>
          </cell>
          <cell r="B80" t="str">
            <v>MORTERO 1:4 IMPERMEABILIZADO</v>
          </cell>
          <cell r="C80">
            <v>0</v>
          </cell>
          <cell r="D80" t="str">
            <v>M3</v>
          </cell>
          <cell r="E80">
            <v>2</v>
          </cell>
          <cell r="F80">
            <v>24</v>
          </cell>
          <cell r="G80">
            <v>3</v>
          </cell>
          <cell r="H80">
            <v>393255</v>
          </cell>
        </row>
        <row r="81">
          <cell r="A81">
            <v>25</v>
          </cell>
          <cell r="B81" t="str">
            <v>PIEDRA RAJON</v>
          </cell>
          <cell r="C81">
            <v>0</v>
          </cell>
          <cell r="D81" t="str">
            <v>M3</v>
          </cell>
          <cell r="E81">
            <v>2</v>
          </cell>
          <cell r="F81">
            <v>25</v>
          </cell>
          <cell r="G81">
            <v>1</v>
          </cell>
          <cell r="H81">
            <v>50000</v>
          </cell>
        </row>
        <row r="82">
          <cell r="A82">
            <v>26</v>
          </cell>
          <cell r="B82" t="str">
            <v>RECEBO</v>
          </cell>
          <cell r="C82">
            <v>0</v>
          </cell>
          <cell r="D82" t="str">
            <v>M3</v>
          </cell>
          <cell r="E82">
            <v>2</v>
          </cell>
          <cell r="F82">
            <v>26</v>
          </cell>
          <cell r="G82">
            <v>1</v>
          </cell>
          <cell r="H82">
            <v>60000</v>
          </cell>
        </row>
        <row r="83">
          <cell r="A83">
            <v>27</v>
          </cell>
          <cell r="B83" t="str">
            <v>RELLENO SIN CLASIFICAR</v>
          </cell>
          <cell r="C83">
            <v>0</v>
          </cell>
          <cell r="D83" t="str">
            <v>M3</v>
          </cell>
          <cell r="E83">
            <v>2</v>
          </cell>
          <cell r="F83">
            <v>27</v>
          </cell>
          <cell r="G83">
            <v>1</v>
          </cell>
          <cell r="H83">
            <v>30000</v>
          </cell>
        </row>
        <row r="84">
          <cell r="A84">
            <v>28</v>
          </cell>
          <cell r="B84" t="str">
            <v>VALLA INFORMATIVA</v>
          </cell>
          <cell r="C84">
            <v>0</v>
          </cell>
          <cell r="D84" t="str">
            <v>UND</v>
          </cell>
          <cell r="E84">
            <v>2</v>
          </cell>
          <cell r="F84">
            <v>28</v>
          </cell>
          <cell r="G84">
            <v>1</v>
          </cell>
          <cell r="H84">
            <v>535000</v>
          </cell>
        </row>
        <row r="85">
          <cell r="A85">
            <v>29</v>
          </cell>
          <cell r="B85" t="str">
            <v>ESTRUCTURA PARA VALLA INFORMATIVA</v>
          </cell>
          <cell r="C85">
            <v>0</v>
          </cell>
          <cell r="D85" t="str">
            <v>GB</v>
          </cell>
          <cell r="E85">
            <v>2</v>
          </cell>
          <cell r="F85">
            <v>29</v>
          </cell>
          <cell r="G85">
            <v>1</v>
          </cell>
          <cell r="H85">
            <v>192600</v>
          </cell>
        </row>
        <row r="86">
          <cell r="A86">
            <v>30</v>
          </cell>
          <cell r="B86" t="str">
            <v>CANTO RODADO</v>
          </cell>
          <cell r="C86">
            <v>0</v>
          </cell>
          <cell r="D86" t="str">
            <v>M3</v>
          </cell>
          <cell r="E86">
            <v>2</v>
          </cell>
          <cell r="F86">
            <v>30</v>
          </cell>
          <cell r="G86">
            <v>1</v>
          </cell>
          <cell r="H86">
            <v>35000</v>
          </cell>
        </row>
        <row r="87">
          <cell r="A87">
            <v>31</v>
          </cell>
          <cell r="B87" t="str">
            <v>SIKA 1</v>
          </cell>
          <cell r="C87">
            <v>0</v>
          </cell>
          <cell r="D87" t="str">
            <v>KG</v>
          </cell>
          <cell r="E87">
            <v>2</v>
          </cell>
          <cell r="F87">
            <v>31</v>
          </cell>
          <cell r="G87">
            <v>1</v>
          </cell>
          <cell r="H87">
            <v>2670</v>
          </cell>
        </row>
        <row r="88">
          <cell r="A88">
            <v>32</v>
          </cell>
          <cell r="B88" t="str">
            <v>TRITURADO</v>
          </cell>
          <cell r="C88">
            <v>0</v>
          </cell>
          <cell r="D88" t="str">
            <v>M3</v>
          </cell>
          <cell r="E88">
            <v>2</v>
          </cell>
          <cell r="F88">
            <v>32</v>
          </cell>
          <cell r="G88">
            <v>1</v>
          </cell>
          <cell r="H88">
            <v>75000</v>
          </cell>
        </row>
        <row r="89">
          <cell r="A89">
            <v>33</v>
          </cell>
          <cell r="B89" t="str">
            <v>PLASTOCRETE DM</v>
          </cell>
          <cell r="C89">
            <v>0</v>
          </cell>
          <cell r="D89" t="str">
            <v>KG</v>
          </cell>
          <cell r="E89">
            <v>2</v>
          </cell>
          <cell r="F89">
            <v>33</v>
          </cell>
          <cell r="G89">
            <v>1</v>
          </cell>
          <cell r="H89">
            <v>4275</v>
          </cell>
        </row>
        <row r="90">
          <cell r="A90">
            <v>34</v>
          </cell>
          <cell r="B90" t="str">
            <v>ACARREO LIBRE</v>
          </cell>
          <cell r="C90">
            <v>0</v>
          </cell>
          <cell r="D90" t="str">
            <v>M3</v>
          </cell>
          <cell r="E90">
            <v>2</v>
          </cell>
          <cell r="F90">
            <v>34</v>
          </cell>
          <cell r="G90">
            <v>1</v>
          </cell>
          <cell r="H90">
            <v>2300</v>
          </cell>
        </row>
        <row r="91">
          <cell r="A91">
            <v>35</v>
          </cell>
          <cell r="B91" t="str">
            <v>TUBERÍA DE CONCRETO REFORZADO DE 910 MM DE DIÁMETRO INTERIOR</v>
          </cell>
          <cell r="C91">
            <v>0</v>
          </cell>
          <cell r="D91" t="str">
            <v>ML</v>
          </cell>
          <cell r="E91">
            <v>2</v>
          </cell>
          <cell r="F91">
            <v>35</v>
          </cell>
          <cell r="G91">
            <v>1</v>
          </cell>
          <cell r="H91">
            <v>245000</v>
          </cell>
        </row>
        <row r="92">
          <cell r="A92">
            <v>36</v>
          </cell>
          <cell r="B92" t="str">
            <v>MATERIAL GRANULAR FILTRANTE</v>
          </cell>
          <cell r="C92">
            <v>0</v>
          </cell>
          <cell r="D92" t="str">
            <v>M3</v>
          </cell>
          <cell r="E92">
            <v>2</v>
          </cell>
          <cell r="F92">
            <v>36</v>
          </cell>
          <cell r="G92">
            <v>1</v>
          </cell>
          <cell r="H92">
            <v>58000</v>
          </cell>
        </row>
        <row r="93">
          <cell r="A93">
            <v>37</v>
          </cell>
          <cell r="B93" t="str">
            <v>MALLA GAVION TRIPLE TORSION</v>
          </cell>
          <cell r="C93">
            <v>0</v>
          </cell>
          <cell r="D93" t="str">
            <v>M2</v>
          </cell>
          <cell r="E93">
            <v>3</v>
          </cell>
          <cell r="F93">
            <v>37</v>
          </cell>
          <cell r="G93">
            <v>1</v>
          </cell>
          <cell r="H93">
            <v>6500</v>
          </cell>
        </row>
        <row r="94">
          <cell r="A94">
            <v>38</v>
          </cell>
          <cell r="B94" t="str">
            <v>ALAMBRE GALVANIZADO</v>
          </cell>
          <cell r="C94">
            <v>0</v>
          </cell>
          <cell r="D94" t="str">
            <v>KG</v>
          </cell>
          <cell r="E94">
            <v>4</v>
          </cell>
          <cell r="F94">
            <v>38</v>
          </cell>
          <cell r="G94">
            <v>1</v>
          </cell>
          <cell r="H94">
            <v>3500</v>
          </cell>
        </row>
        <row r="95">
          <cell r="A95">
            <v>39</v>
          </cell>
          <cell r="B95" t="str">
            <v>TUBERIA PVC 2"</v>
          </cell>
          <cell r="C95">
            <v>0</v>
          </cell>
          <cell r="D95" t="str">
            <v>ML</v>
          </cell>
          <cell r="E95">
            <v>5</v>
          </cell>
          <cell r="F95">
            <v>39</v>
          </cell>
          <cell r="G95">
            <v>1</v>
          </cell>
          <cell r="H95">
            <v>3000</v>
          </cell>
        </row>
        <row r="96">
          <cell r="A96">
            <v>40</v>
          </cell>
          <cell r="B96">
            <v>0</v>
          </cell>
          <cell r="C96">
            <v>0</v>
          </cell>
          <cell r="D96">
            <v>0</v>
          </cell>
          <cell r="E96">
            <v>0</v>
          </cell>
          <cell r="F96">
            <v>0</v>
          </cell>
          <cell r="G96">
            <v>0</v>
          </cell>
          <cell r="H96">
            <v>0</v>
          </cell>
        </row>
        <row r="97">
          <cell r="A97">
            <v>0</v>
          </cell>
          <cell r="B97">
            <v>0</v>
          </cell>
          <cell r="C97">
            <v>0</v>
          </cell>
          <cell r="D97">
            <v>0</v>
          </cell>
          <cell r="E97">
            <v>0</v>
          </cell>
          <cell r="F97">
            <v>0</v>
          </cell>
          <cell r="G97" t="str">
            <v>PAGINA:  3  de  3</v>
          </cell>
          <cell r="H97">
            <v>0</v>
          </cell>
        </row>
        <row r="98">
          <cell r="A98">
            <v>0</v>
          </cell>
          <cell r="B98">
            <v>0</v>
          </cell>
          <cell r="C98">
            <v>0</v>
          </cell>
          <cell r="D98">
            <v>0</v>
          </cell>
          <cell r="E98">
            <v>0</v>
          </cell>
          <cell r="F98">
            <v>0</v>
          </cell>
          <cell r="G98">
            <v>0</v>
          </cell>
          <cell r="H98">
            <v>0</v>
          </cell>
        </row>
        <row r="99">
          <cell r="A99" t="str">
            <v>No.</v>
          </cell>
          <cell r="B99" t="str">
            <v>DESCRIPCION</v>
          </cell>
          <cell r="C99">
            <v>0</v>
          </cell>
          <cell r="D99" t="str">
            <v>UNIDAD</v>
          </cell>
          <cell r="E99" t="str">
            <v xml:space="preserve">    COD. PRODUCTO</v>
          </cell>
          <cell r="F99">
            <v>0</v>
          </cell>
          <cell r="G99">
            <v>0</v>
          </cell>
          <cell r="H99" t="str">
            <v>VALOR</v>
          </cell>
        </row>
        <row r="100">
          <cell r="A100" t="str">
            <v>Art.</v>
          </cell>
          <cell r="B100">
            <v>0</v>
          </cell>
          <cell r="C100">
            <v>0</v>
          </cell>
          <cell r="D100">
            <v>0</v>
          </cell>
          <cell r="E100" t="str">
            <v>SECT</v>
          </cell>
          <cell r="F100" t="str">
            <v>CONS.</v>
          </cell>
          <cell r="G100" t="str">
            <v>PROV.</v>
          </cell>
          <cell r="H100" t="str">
            <v>UNITARIO</v>
          </cell>
        </row>
      </sheetData>
      <sheetData sheetId="4"/>
      <sheetData sheetId="5"/>
      <sheetData sheetId="6"/>
      <sheetData sheetId="7"/>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Datos del cliente"/>
      <sheetName val="2. Instalación (Presupuesto)"/>
      <sheetName val="3. Instalación (Propuesta)"/>
      <sheetName val="4. Activos"/>
      <sheetName val="5. DICAS"/>
      <sheetName val="Reporte"/>
      <sheetName val="CALCULOS"/>
      <sheetName val="Tablas"/>
      <sheetName val="MACROS"/>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o de obra"/>
      <sheetName val="mater"/>
      <sheetName val="unit-obra"/>
      <sheetName val="Pedregal"/>
      <sheetName val="analuni3"/>
      <sheetName val="Hoja11"/>
      <sheetName val="Hoja15"/>
      <sheetName val="Hoja16"/>
    </sheetNames>
    <sheetDataSet>
      <sheetData sheetId="0" refreshError="1">
        <row r="30">
          <cell r="E30">
            <v>55000</v>
          </cell>
        </row>
      </sheetData>
      <sheetData sheetId="1" refreshError="1">
        <row r="29">
          <cell r="D29">
            <v>1800</v>
          </cell>
        </row>
        <row r="31">
          <cell r="D31">
            <v>2000</v>
          </cell>
        </row>
        <row r="56">
          <cell r="D56">
            <v>2000</v>
          </cell>
        </row>
        <row r="89">
          <cell r="D89">
            <v>11000</v>
          </cell>
        </row>
        <row r="122">
          <cell r="I122">
            <v>7500</v>
          </cell>
        </row>
        <row r="175">
          <cell r="I175">
            <v>125000</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MANO DE OBRA"/>
      <sheetName val="BASE DE DATOS"/>
      <sheetName val="Hoja1"/>
      <sheetName val="ANALISIS UNITARIOS"/>
      <sheetName val="APUS NUEVOS"/>
      <sheetName val="apus electricos"/>
      <sheetName val="ITEMS"/>
      <sheetName val="Datos de ejemplo"/>
      <sheetName val="TRANSPORTE"/>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PRESUP"/>
      <sheetName val="UNITARIOS GENERALES"/>
      <sheetName val="Presupuesto"/>
      <sheetName val="List.Mat"/>
      <sheetName val="List.Equi"/>
      <sheetName val="List.M.Obra"/>
      <sheetName val="Unit"/>
      <sheetName val="PresuPDosPozos"/>
      <sheetName val="PresuVarios"/>
    </sheetNames>
    <sheetDataSet>
      <sheetData sheetId="0" refreshError="1">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ow r="1">
          <cell r="B1" t="str">
            <v>REPUBLICA DE COLOMBIA
DEPARTAMENTO DE SANTANDER
MUNICIPIO DE SABANA DE TORRES</v>
          </cell>
        </row>
      </sheetData>
      <sheetData sheetId="4">
        <row r="7">
          <cell r="A7" t="str">
            <v>ACCF</v>
          </cell>
        </row>
      </sheetData>
      <sheetData sheetId="5">
        <row r="9">
          <cell r="A9" t="str">
            <v>ANDA</v>
          </cell>
        </row>
      </sheetData>
      <sheetData sheetId="6">
        <row r="8">
          <cell r="C8">
            <v>0.8</v>
          </cell>
        </row>
      </sheetData>
      <sheetData sheetId="7"/>
      <sheetData sheetId="8"/>
      <sheetData sheetId="9"/>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s>
    <sheetDataSet>
      <sheetData sheetId="0"/>
      <sheetData sheetId="1" refreshError="1"/>
      <sheetData sheetId="2" refreshError="1"/>
      <sheetData sheetId="3" refreshError="1"/>
      <sheetData sheetId="4" refreshError="1"/>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M58"/>
  <sheetViews>
    <sheetView view="pageBreakPreview" zoomScale="70" zoomScaleNormal="70" zoomScaleSheetLayoutView="70" workbookViewId="0">
      <selection activeCell="G17" sqref="G17"/>
    </sheetView>
  </sheetViews>
  <sheetFormatPr baseColWidth="10" defaultColWidth="11.44140625" defaultRowHeight="13.2" x14ac:dyDescent="0.25"/>
  <cols>
    <col min="1" max="1" width="8.33203125" style="60" customWidth="1"/>
    <col min="2" max="2" width="39.33203125" style="60" customWidth="1"/>
    <col min="3" max="3" width="11.44140625" style="60"/>
    <col min="4" max="4" width="11.6640625" style="60" bestFit="1" customWidth="1"/>
    <col min="5" max="6" width="11.44140625" style="60"/>
    <col min="7" max="7" width="12.6640625" style="60" bestFit="1" customWidth="1"/>
    <col min="8" max="8" width="13.44140625" style="60" customWidth="1"/>
    <col min="9" max="16384" width="11.44140625" style="14"/>
  </cols>
  <sheetData>
    <row r="1" spans="1:8" ht="15.6" x14ac:dyDescent="0.3">
      <c r="A1" s="522" t="s">
        <v>0</v>
      </c>
      <c r="B1" s="523"/>
      <c r="C1" s="523"/>
      <c r="D1" s="523"/>
      <c r="E1" s="523"/>
      <c r="F1" s="523"/>
      <c r="G1" s="523"/>
      <c r="H1" s="524"/>
    </row>
    <row r="2" spans="1:8" x14ac:dyDescent="0.25">
      <c r="A2" s="525" t="s">
        <v>1</v>
      </c>
      <c r="B2" s="526"/>
      <c r="C2" s="526"/>
      <c r="D2" s="526"/>
      <c r="E2" s="526"/>
      <c r="F2" s="526"/>
      <c r="G2" s="526"/>
      <c r="H2" s="527"/>
    </row>
    <row r="3" spans="1:8" x14ac:dyDescent="0.25">
      <c r="A3" s="525" t="s">
        <v>65</v>
      </c>
      <c r="B3" s="526"/>
      <c r="C3" s="526"/>
      <c r="D3" s="526"/>
      <c r="E3" s="526"/>
      <c r="F3" s="526"/>
      <c r="G3" s="526"/>
      <c r="H3" s="527"/>
    </row>
    <row r="4" spans="1:8" x14ac:dyDescent="0.25">
      <c r="A4" s="62"/>
      <c r="E4" s="64"/>
      <c r="F4" s="64"/>
      <c r="G4" s="64"/>
      <c r="H4" s="65"/>
    </row>
    <row r="5" spans="1:8" ht="15" customHeight="1" x14ac:dyDescent="0.25">
      <c r="A5" s="528" t="s">
        <v>159</v>
      </c>
      <c r="B5" s="529"/>
      <c r="C5" s="529"/>
      <c r="D5" s="529"/>
      <c r="E5" s="529"/>
      <c r="F5" s="529"/>
      <c r="G5" s="529"/>
      <c r="H5" s="530"/>
    </row>
    <row r="6" spans="1:8" x14ac:dyDescent="0.25">
      <c r="A6" s="110"/>
      <c r="H6" s="63"/>
    </row>
    <row r="7" spans="1:8" ht="47.25" customHeight="1" x14ac:dyDescent="0.25">
      <c r="A7" s="531" t="e">
        <f>+Presupuesto!#REF!</f>
        <v>#REF!</v>
      </c>
      <c r="B7" s="532"/>
      <c r="C7" s="532"/>
      <c r="D7" s="532"/>
      <c r="E7" s="532"/>
      <c r="F7" s="532"/>
      <c r="G7" s="532"/>
      <c r="H7" s="533"/>
    </row>
    <row r="8" spans="1:8" x14ac:dyDescent="0.25">
      <c r="A8" s="62"/>
      <c r="H8" s="63"/>
    </row>
    <row r="9" spans="1:8" x14ac:dyDescent="0.25">
      <c r="A9" s="66" t="s">
        <v>27</v>
      </c>
      <c r="B9" s="67"/>
      <c r="C9" s="67"/>
      <c r="D9" s="67"/>
      <c r="E9" s="67"/>
      <c r="F9" s="67"/>
      <c r="G9" s="68"/>
      <c r="H9" s="69"/>
    </row>
    <row r="10" spans="1:8" x14ac:dyDescent="0.25">
      <c r="A10" s="70"/>
      <c r="B10" s="71" t="s">
        <v>164</v>
      </c>
      <c r="C10" s="72"/>
      <c r="D10" s="72"/>
      <c r="E10" s="72"/>
      <c r="F10" s="72"/>
      <c r="G10" s="73" t="s">
        <v>28</v>
      </c>
      <c r="H10" s="74" t="s">
        <v>17</v>
      </c>
    </row>
    <row r="11" spans="1:8" x14ac:dyDescent="0.25">
      <c r="A11" s="62"/>
      <c r="H11" s="63"/>
    </row>
    <row r="12" spans="1:8" x14ac:dyDescent="0.25">
      <c r="A12" s="75" t="s">
        <v>29</v>
      </c>
      <c r="B12" s="76" t="s">
        <v>30</v>
      </c>
      <c r="H12" s="63"/>
    </row>
    <row r="13" spans="1:8" x14ac:dyDescent="0.25">
      <c r="A13" s="77"/>
      <c r="B13" s="78" t="s">
        <v>31</v>
      </c>
      <c r="C13" s="79"/>
      <c r="D13" s="78" t="s">
        <v>32</v>
      </c>
      <c r="E13" s="80" t="s">
        <v>33</v>
      </c>
      <c r="F13" s="78" t="s">
        <v>34</v>
      </c>
      <c r="G13" s="80" t="s">
        <v>35</v>
      </c>
      <c r="H13" s="63"/>
    </row>
    <row r="14" spans="1:8" x14ac:dyDescent="0.25">
      <c r="A14" s="81"/>
      <c r="B14" s="78" t="s">
        <v>67</v>
      </c>
      <c r="C14" s="82"/>
      <c r="D14" s="83"/>
      <c r="E14" s="84"/>
      <c r="F14" s="85">
        <v>0.1</v>
      </c>
      <c r="G14" s="117">
        <f>H34*F14</f>
        <v>5130.9000000000005</v>
      </c>
      <c r="H14" s="86"/>
    </row>
    <row r="15" spans="1:8" x14ac:dyDescent="0.25">
      <c r="A15" s="81"/>
      <c r="B15" s="83"/>
      <c r="C15" s="82"/>
      <c r="D15" s="83"/>
      <c r="E15" s="84"/>
      <c r="F15" s="85"/>
      <c r="G15" s="84"/>
      <c r="H15" s="86"/>
    </row>
    <row r="16" spans="1:8" x14ac:dyDescent="0.25">
      <c r="A16" s="81"/>
      <c r="B16" s="83"/>
      <c r="C16" s="82"/>
      <c r="D16" s="83"/>
      <c r="E16" s="84"/>
      <c r="F16" s="85"/>
      <c r="G16" s="84"/>
      <c r="H16" s="87"/>
    </row>
    <row r="17" spans="1:13" x14ac:dyDescent="0.25">
      <c r="A17" s="81"/>
      <c r="B17" s="83"/>
      <c r="C17" s="82"/>
      <c r="D17" s="83"/>
      <c r="E17" s="84"/>
      <c r="F17" s="85"/>
      <c r="G17" s="84"/>
      <c r="H17" s="87"/>
    </row>
    <row r="18" spans="1:13" x14ac:dyDescent="0.25">
      <c r="A18" s="81"/>
      <c r="B18" s="83"/>
      <c r="C18" s="82"/>
      <c r="D18" s="88"/>
      <c r="E18" s="84"/>
      <c r="F18" s="84"/>
      <c r="G18" s="84"/>
      <c r="H18" s="87"/>
    </row>
    <row r="19" spans="1:13" x14ac:dyDescent="0.25">
      <c r="A19" s="89"/>
      <c r="B19" s="83"/>
      <c r="C19" s="82"/>
      <c r="D19" s="88"/>
      <c r="E19" s="84"/>
      <c r="F19" s="84"/>
      <c r="G19" s="84"/>
      <c r="H19" s="87"/>
    </row>
    <row r="20" spans="1:13" x14ac:dyDescent="0.25">
      <c r="A20" s="66"/>
      <c r="E20" s="90" t="s">
        <v>36</v>
      </c>
      <c r="F20" s="90"/>
      <c r="G20" s="90"/>
      <c r="H20" s="117">
        <f>ROUND(SUM(G14:G19),0)</f>
        <v>5131</v>
      </c>
      <c r="M20" s="16"/>
    </row>
    <row r="21" spans="1:13" x14ac:dyDescent="0.25">
      <c r="A21" s="92" t="s">
        <v>37</v>
      </c>
      <c r="B21" s="76" t="s">
        <v>38</v>
      </c>
      <c r="E21" s="90"/>
      <c r="F21" s="90"/>
      <c r="G21" s="90"/>
      <c r="H21" s="87"/>
    </row>
    <row r="22" spans="1:13" x14ac:dyDescent="0.25">
      <c r="A22" s="93"/>
      <c r="B22" s="78" t="s">
        <v>31</v>
      </c>
      <c r="C22" s="82"/>
      <c r="D22" s="83" t="s">
        <v>12</v>
      </c>
      <c r="E22" s="94" t="s">
        <v>39</v>
      </c>
      <c r="F22" s="94" t="s">
        <v>40</v>
      </c>
      <c r="G22" s="94" t="s">
        <v>35</v>
      </c>
      <c r="H22" s="87"/>
    </row>
    <row r="23" spans="1:13" x14ac:dyDescent="0.25">
      <c r="A23" s="81"/>
      <c r="B23" s="83" t="s">
        <v>132</v>
      </c>
      <c r="C23" s="82"/>
      <c r="D23" s="95" t="s">
        <v>130</v>
      </c>
      <c r="E23" s="96">
        <v>420</v>
      </c>
      <c r="F23" s="84">
        <v>650</v>
      </c>
      <c r="G23" s="117">
        <f>+F23*E23</f>
        <v>273000</v>
      </c>
      <c r="H23" s="87"/>
    </row>
    <row r="24" spans="1:13" x14ac:dyDescent="0.25">
      <c r="A24" s="81"/>
      <c r="B24" s="95" t="s">
        <v>133</v>
      </c>
      <c r="C24" s="82"/>
      <c r="D24" s="95" t="s">
        <v>17</v>
      </c>
      <c r="E24" s="84">
        <v>0.67</v>
      </c>
      <c r="F24" s="84">
        <v>60000</v>
      </c>
      <c r="G24" s="117">
        <f t="shared" ref="G24" si="0">+F24*E24</f>
        <v>40200</v>
      </c>
      <c r="H24" s="87"/>
    </row>
    <row r="25" spans="1:13" x14ac:dyDescent="0.25">
      <c r="A25" s="81"/>
      <c r="B25" s="95" t="s">
        <v>134</v>
      </c>
      <c r="C25" s="82"/>
      <c r="D25" s="95" t="s">
        <v>17</v>
      </c>
      <c r="E25" s="84">
        <v>0.67</v>
      </c>
      <c r="F25" s="84">
        <v>70000</v>
      </c>
      <c r="G25" s="117">
        <f>--E25*F25</f>
        <v>46900</v>
      </c>
      <c r="H25" s="87"/>
    </row>
    <row r="26" spans="1:13" x14ac:dyDescent="0.25">
      <c r="A26" s="81"/>
      <c r="B26" s="83" t="s">
        <v>135</v>
      </c>
      <c r="C26" s="82"/>
      <c r="D26" s="83" t="s">
        <v>136</v>
      </c>
      <c r="E26" s="84">
        <v>210</v>
      </c>
      <c r="F26" s="84">
        <v>50</v>
      </c>
      <c r="G26" s="117">
        <f>--E26*F26</f>
        <v>10500</v>
      </c>
      <c r="H26" s="87"/>
    </row>
    <row r="27" spans="1:13" x14ac:dyDescent="0.25">
      <c r="A27" s="81"/>
      <c r="B27" s="83"/>
      <c r="C27" s="82"/>
      <c r="D27" s="88"/>
      <c r="E27" s="84"/>
      <c r="F27" s="84"/>
      <c r="G27" s="84"/>
      <c r="H27" s="87"/>
    </row>
    <row r="28" spans="1:13" x14ac:dyDescent="0.25">
      <c r="A28" s="66" t="s">
        <v>41</v>
      </c>
      <c r="E28" s="90" t="s">
        <v>42</v>
      </c>
      <c r="F28" s="90"/>
      <c r="G28" s="90"/>
      <c r="H28" s="117">
        <f>(SUM(G23:G26))</f>
        <v>370600</v>
      </c>
    </row>
    <row r="29" spans="1:13" x14ac:dyDescent="0.25">
      <c r="A29" s="92" t="s">
        <v>43</v>
      </c>
      <c r="B29" s="76" t="s">
        <v>44</v>
      </c>
      <c r="E29" s="90"/>
      <c r="F29" s="90"/>
      <c r="G29" s="90"/>
      <c r="H29" s="87"/>
    </row>
    <row r="30" spans="1:13" x14ac:dyDescent="0.25">
      <c r="A30" s="81" t="s">
        <v>45</v>
      </c>
      <c r="B30" s="80" t="s">
        <v>31</v>
      </c>
      <c r="C30" s="80" t="s">
        <v>46</v>
      </c>
      <c r="D30" s="80" t="s">
        <v>47</v>
      </c>
      <c r="E30" s="94" t="s">
        <v>48</v>
      </c>
      <c r="F30" s="84" t="s">
        <v>49</v>
      </c>
      <c r="G30" s="84" t="s">
        <v>35</v>
      </c>
      <c r="H30" s="87"/>
    </row>
    <row r="31" spans="1:13" x14ac:dyDescent="0.25">
      <c r="A31" s="81">
        <v>6</v>
      </c>
      <c r="B31" s="88" t="s">
        <v>69</v>
      </c>
      <c r="C31" s="98">
        <v>30000</v>
      </c>
      <c r="D31" s="99">
        <v>0.75</v>
      </c>
      <c r="E31" s="96">
        <f>+(A31*C31)+(A31*C31*D31)</f>
        <v>315000</v>
      </c>
      <c r="F31" s="100">
        <v>7.5035875572971067</v>
      </c>
      <c r="G31" s="117">
        <f>(E31)/(F31)</f>
        <v>41979.919284565163</v>
      </c>
      <c r="H31" s="87"/>
    </row>
    <row r="32" spans="1:13" x14ac:dyDescent="0.25">
      <c r="A32" s="81">
        <v>1</v>
      </c>
      <c r="B32" s="88" t="s">
        <v>68</v>
      </c>
      <c r="C32" s="98">
        <v>40000</v>
      </c>
      <c r="D32" s="99">
        <v>0.75</v>
      </c>
      <c r="E32" s="96">
        <f>(A32*C32)+(D32*C32*A32)</f>
        <v>70000</v>
      </c>
      <c r="F32" s="100">
        <f>--F31</f>
        <v>7.5035875572971067</v>
      </c>
      <c r="G32" s="117">
        <f>E32/F32</f>
        <v>9328.8709521255914</v>
      </c>
      <c r="H32" s="87"/>
    </row>
    <row r="33" spans="1:8" x14ac:dyDescent="0.25">
      <c r="A33" s="81"/>
      <c r="B33" s="88"/>
      <c r="C33" s="88"/>
      <c r="D33" s="88"/>
      <c r="E33" s="84"/>
      <c r="F33" s="84"/>
      <c r="G33" s="84"/>
      <c r="H33" s="87"/>
    </row>
    <row r="34" spans="1:8" x14ac:dyDescent="0.25">
      <c r="A34" s="66"/>
      <c r="E34" s="90" t="s">
        <v>50</v>
      </c>
      <c r="F34" s="90"/>
      <c r="G34" s="90"/>
      <c r="H34" s="117">
        <f>ROUND(SUM(G31)+(G32),0)</f>
        <v>51309</v>
      </c>
    </row>
    <row r="35" spans="1:8" x14ac:dyDescent="0.25">
      <c r="A35" s="92" t="s">
        <v>51</v>
      </c>
      <c r="B35" s="76" t="s">
        <v>18</v>
      </c>
      <c r="E35" s="90"/>
      <c r="F35" s="90"/>
      <c r="G35" s="90"/>
      <c r="H35" s="87"/>
    </row>
    <row r="36" spans="1:8" x14ac:dyDescent="0.25">
      <c r="A36" s="81"/>
      <c r="B36" s="88" t="s">
        <v>31</v>
      </c>
      <c r="C36" s="101" t="s">
        <v>12</v>
      </c>
      <c r="D36" s="102" t="s">
        <v>13</v>
      </c>
      <c r="E36" s="102" t="s">
        <v>52</v>
      </c>
      <c r="F36" s="102"/>
      <c r="G36" s="84" t="s">
        <v>53</v>
      </c>
      <c r="H36" s="87"/>
    </row>
    <row r="37" spans="1:8" x14ac:dyDescent="0.25">
      <c r="A37" s="81"/>
      <c r="B37" s="88"/>
      <c r="C37" s="97"/>
      <c r="D37" s="88"/>
      <c r="E37" s="84"/>
      <c r="F37" s="84"/>
      <c r="G37" s="84"/>
      <c r="H37" s="87"/>
    </row>
    <row r="38" spans="1:8" x14ac:dyDescent="0.25">
      <c r="A38" s="81"/>
      <c r="B38" s="88"/>
      <c r="C38" s="96"/>
      <c r="D38" s="88"/>
      <c r="E38" s="84"/>
      <c r="F38" s="84"/>
      <c r="G38" s="84"/>
      <c r="H38" s="87"/>
    </row>
    <row r="39" spans="1:8" x14ac:dyDescent="0.25">
      <c r="A39" s="81"/>
      <c r="B39" s="88"/>
      <c r="C39" s="88"/>
      <c r="D39" s="88"/>
      <c r="E39" s="84"/>
      <c r="F39" s="84"/>
      <c r="G39" s="84"/>
      <c r="H39" s="87"/>
    </row>
    <row r="40" spans="1:8" x14ac:dyDescent="0.25">
      <c r="A40" s="66"/>
      <c r="E40" s="90" t="s">
        <v>50</v>
      </c>
      <c r="F40" s="90"/>
      <c r="G40" s="90"/>
      <c r="H40" s="91">
        <f>ROUND(SUM(G37)+(G38),0)</f>
        <v>0</v>
      </c>
    </row>
    <row r="41" spans="1:8" x14ac:dyDescent="0.25">
      <c r="A41" s="62"/>
      <c r="E41" s="90"/>
      <c r="F41" s="90"/>
      <c r="G41" s="90"/>
      <c r="H41" s="87"/>
    </row>
    <row r="42" spans="1:8" x14ac:dyDescent="0.25">
      <c r="A42" s="62"/>
      <c r="D42" s="64" t="s">
        <v>54</v>
      </c>
      <c r="E42" s="103"/>
      <c r="F42" s="103"/>
      <c r="G42" s="103"/>
      <c r="H42" s="117">
        <f>SUM(H20:H41)</f>
        <v>427040</v>
      </c>
    </row>
    <row r="43" spans="1:8" x14ac:dyDescent="0.25">
      <c r="A43" s="62"/>
      <c r="E43" s="90"/>
      <c r="F43" s="90"/>
      <c r="G43" s="90"/>
      <c r="H43" s="87"/>
    </row>
    <row r="44" spans="1:8" x14ac:dyDescent="0.25">
      <c r="A44" s="92" t="s">
        <v>55</v>
      </c>
      <c r="B44" s="76" t="s">
        <v>56</v>
      </c>
      <c r="E44" s="90"/>
      <c r="F44" s="90"/>
      <c r="G44" s="90"/>
      <c r="H44" s="87"/>
    </row>
    <row r="45" spans="1:8" x14ac:dyDescent="0.25">
      <c r="A45" s="104"/>
      <c r="B45" s="80" t="s">
        <v>31</v>
      </c>
      <c r="C45" s="80" t="s">
        <v>57</v>
      </c>
      <c r="D45" s="83" t="s">
        <v>58</v>
      </c>
      <c r="E45" s="105"/>
      <c r="F45" s="85" t="s">
        <v>59</v>
      </c>
      <c r="G45" s="105"/>
      <c r="H45" s="87"/>
    </row>
    <row r="46" spans="1:8" x14ac:dyDescent="0.25">
      <c r="A46" s="89"/>
      <c r="B46" s="80" t="s">
        <v>60</v>
      </c>
      <c r="C46" s="99">
        <v>0.23</v>
      </c>
      <c r="D46" s="83"/>
      <c r="E46" s="106"/>
      <c r="F46" s="83"/>
      <c r="G46" s="117">
        <f>+H42*C46</f>
        <v>98219.199999999997</v>
      </c>
      <c r="H46" s="87"/>
    </row>
    <row r="47" spans="1:8" x14ac:dyDescent="0.25">
      <c r="A47" s="89"/>
      <c r="B47" s="80" t="s">
        <v>61</v>
      </c>
      <c r="C47" s="99">
        <v>0.04</v>
      </c>
      <c r="D47" s="83"/>
      <c r="E47" s="106"/>
      <c r="F47" s="83"/>
      <c r="G47" s="117">
        <f>+H42*C47</f>
        <v>17081.599999999999</v>
      </c>
      <c r="H47" s="87"/>
    </row>
    <row r="48" spans="1:8" x14ac:dyDescent="0.25">
      <c r="A48" s="89"/>
      <c r="B48" s="80" t="s">
        <v>62</v>
      </c>
      <c r="C48" s="99">
        <v>0.03</v>
      </c>
      <c r="D48" s="83"/>
      <c r="E48" s="106"/>
      <c r="F48" s="83"/>
      <c r="G48" s="117">
        <f>+H42*C48</f>
        <v>12811.199999999999</v>
      </c>
      <c r="H48" s="87"/>
    </row>
    <row r="49" spans="1:9" x14ac:dyDescent="0.25">
      <c r="A49" s="62"/>
      <c r="D49" s="64" t="s">
        <v>63</v>
      </c>
      <c r="E49" s="103"/>
      <c r="F49" s="103"/>
      <c r="G49" s="103"/>
      <c r="H49" s="117">
        <f>SUM(G45:G48)</f>
        <v>128111.99999999999</v>
      </c>
    </row>
    <row r="50" spans="1:9" x14ac:dyDescent="0.25">
      <c r="A50" s="62"/>
      <c r="E50" s="90"/>
      <c r="F50" s="90"/>
      <c r="G50" s="90"/>
      <c r="H50" s="87"/>
      <c r="I50" s="15"/>
    </row>
    <row r="51" spans="1:9" x14ac:dyDescent="0.25">
      <c r="A51" s="62"/>
      <c r="D51" s="64" t="s">
        <v>64</v>
      </c>
      <c r="E51" s="103"/>
      <c r="F51" s="103"/>
      <c r="G51" s="90"/>
      <c r="H51" s="117">
        <f>H42+H49</f>
        <v>555152</v>
      </c>
    </row>
    <row r="52" spans="1:9" x14ac:dyDescent="0.25">
      <c r="A52" s="62"/>
      <c r="D52" s="64"/>
      <c r="E52" s="103"/>
      <c r="F52" s="103"/>
      <c r="G52" s="90"/>
      <c r="H52" s="87"/>
    </row>
    <row r="53" spans="1:9" x14ac:dyDescent="0.25">
      <c r="A53" s="62"/>
      <c r="D53" s="64"/>
      <c r="E53" s="103"/>
      <c r="F53" s="103"/>
      <c r="G53" s="90"/>
      <c r="H53" s="87"/>
    </row>
    <row r="54" spans="1:9" x14ac:dyDescent="0.25">
      <c r="A54" s="62"/>
      <c r="E54" s="103"/>
      <c r="F54" s="103"/>
      <c r="G54" s="90"/>
      <c r="H54" s="87"/>
    </row>
    <row r="55" spans="1:9" x14ac:dyDescent="0.25">
      <c r="A55" s="70"/>
      <c r="B55" s="72"/>
      <c r="D55" s="108"/>
      <c r="E55" s="109"/>
      <c r="F55" s="109"/>
      <c r="G55" s="71"/>
      <c r="H55" s="87"/>
    </row>
    <row r="56" spans="1:9" ht="15" x14ac:dyDescent="0.25">
      <c r="A56" s="111" t="e">
        <f>+Presupuesto!#REF!</f>
        <v>#REF!</v>
      </c>
      <c r="D56" s="112" t="e">
        <f>+Presupuesto!#REF!</f>
        <v>#REF!</v>
      </c>
      <c r="E56" s="103"/>
      <c r="F56" s="103"/>
      <c r="G56" s="90"/>
      <c r="H56" s="87"/>
    </row>
    <row r="57" spans="1:9" ht="15" x14ac:dyDescent="0.25">
      <c r="A57" s="113" t="e">
        <f>+Presupuesto!#REF!</f>
        <v>#REF!</v>
      </c>
      <c r="D57" s="112" t="e">
        <f>+Presupuesto!#REF!</f>
        <v>#REF!</v>
      </c>
      <c r="E57" s="103"/>
      <c r="F57" s="103"/>
      <c r="G57" s="90"/>
      <c r="H57" s="87"/>
    </row>
    <row r="58" spans="1:9" ht="15.6" thickBot="1" x14ac:dyDescent="0.3">
      <c r="A58" s="116" t="e">
        <f>APU!#REF!</f>
        <v>#REF!</v>
      </c>
      <c r="B58" s="61"/>
      <c r="C58" s="61"/>
      <c r="D58" s="114" t="e">
        <f>+Presupuesto!#REF!</f>
        <v>#REF!</v>
      </c>
      <c r="E58" s="107"/>
      <c r="F58" s="107"/>
      <c r="G58" s="107"/>
      <c r="H58" s="115"/>
    </row>
  </sheetData>
  <mergeCells count="5">
    <mergeCell ref="A1:H1"/>
    <mergeCell ref="A2:H2"/>
    <mergeCell ref="A3:H3"/>
    <mergeCell ref="A5:H5"/>
    <mergeCell ref="A7:H7"/>
  </mergeCells>
  <pageMargins left="0.7" right="0.7" top="0.75" bottom="0.75" header="0.3" footer="0.3"/>
  <pageSetup scale="7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AK41"/>
  <sheetViews>
    <sheetView showGridLines="0" tabSelected="1" view="pageBreakPreview" zoomScaleNormal="100" zoomScaleSheetLayoutView="100" workbookViewId="0">
      <selection activeCell="A8" sqref="A8:G9"/>
    </sheetView>
  </sheetViews>
  <sheetFormatPr baseColWidth="10" defaultColWidth="11.44140625" defaultRowHeight="13.8" outlineLevelCol="1" x14ac:dyDescent="0.3"/>
  <cols>
    <col min="1" max="1" width="6.33203125" style="57" customWidth="1"/>
    <col min="2" max="2" width="12.6640625" style="57" customWidth="1"/>
    <col min="3" max="3" width="50.21875" style="56" customWidth="1"/>
    <col min="4" max="4" width="8.88671875" style="57" customWidth="1"/>
    <col min="5" max="5" width="8.5546875" style="57" customWidth="1"/>
    <col min="6" max="6" width="14" style="189" customWidth="1"/>
    <col min="7" max="7" width="21.44140625" style="189" customWidth="1"/>
    <col min="8" max="8" width="17.88671875" style="185" customWidth="1"/>
    <col min="9" max="9" width="24.88671875" style="179" customWidth="1"/>
    <col min="10" max="10" width="25.33203125" style="179" customWidth="1"/>
    <col min="11" max="11" width="20.33203125" style="180" customWidth="1"/>
    <col min="12" max="16" width="19.88671875" style="179" customWidth="1" outlineLevel="1"/>
    <col min="17" max="17" width="23.109375" style="179" customWidth="1" outlineLevel="1"/>
    <col min="18" max="20" width="11.44140625" style="180" customWidth="1" outlineLevel="1"/>
    <col min="21" max="21" width="23.33203125" style="180" customWidth="1"/>
    <col min="22" max="22" width="24.6640625" style="180" customWidth="1"/>
    <col min="23" max="23" width="23.33203125" style="180" customWidth="1"/>
    <col min="24" max="24" width="23.6640625" style="180" customWidth="1"/>
    <col min="25" max="25" width="26.33203125" style="180" customWidth="1"/>
    <col min="26" max="26" width="23.88671875" style="180" customWidth="1"/>
    <col min="27" max="27" width="17.88671875" style="180" bestFit="1" customWidth="1"/>
    <col min="28" max="28" width="11.44140625" style="180"/>
    <col min="29" max="29" width="30" style="180" customWidth="1"/>
    <col min="30" max="30" width="22.109375" style="181" customWidth="1"/>
    <col min="31" max="16384" width="11.44140625" style="180"/>
  </cols>
  <sheetData>
    <row r="1" spans="1:37" ht="12.75" customHeight="1" x14ac:dyDescent="0.3">
      <c r="A1" s="562"/>
      <c r="B1" s="562"/>
      <c r="C1" s="552" t="s">
        <v>222</v>
      </c>
      <c r="D1" s="576" t="s">
        <v>223</v>
      </c>
      <c r="E1" s="577"/>
      <c r="F1" s="272">
        <v>103</v>
      </c>
      <c r="G1" s="547"/>
      <c r="H1"/>
      <c r="I1"/>
      <c r="J1"/>
      <c r="K1"/>
      <c r="L1"/>
      <c r="M1"/>
      <c r="N1"/>
      <c r="O1"/>
      <c r="R1" s="179"/>
      <c r="S1" s="179"/>
      <c r="AD1" s="180"/>
      <c r="AK1" s="181"/>
    </row>
    <row r="2" spans="1:37" ht="16.5" customHeight="1" x14ac:dyDescent="0.3">
      <c r="A2" s="562"/>
      <c r="B2" s="562"/>
      <c r="C2" s="553"/>
      <c r="D2" s="548" t="s">
        <v>193</v>
      </c>
      <c r="E2" s="549"/>
      <c r="F2" s="552">
        <v>51</v>
      </c>
      <c r="G2" s="547"/>
      <c r="H2"/>
      <c r="I2"/>
      <c r="J2"/>
      <c r="K2"/>
      <c r="L2"/>
      <c r="M2"/>
      <c r="N2"/>
      <c r="O2"/>
      <c r="R2" s="179"/>
      <c r="S2" s="179"/>
      <c r="AD2" s="180"/>
      <c r="AK2" s="181"/>
    </row>
    <row r="3" spans="1:37" ht="16.5" customHeight="1" x14ac:dyDescent="0.3">
      <c r="A3" s="562"/>
      <c r="B3" s="562"/>
      <c r="C3" s="306" t="s">
        <v>194</v>
      </c>
      <c r="D3" s="550"/>
      <c r="E3" s="551"/>
      <c r="F3" s="553"/>
      <c r="G3" s="547"/>
      <c r="H3"/>
      <c r="I3"/>
      <c r="J3"/>
      <c r="K3"/>
      <c r="L3"/>
      <c r="M3"/>
      <c r="N3"/>
      <c r="O3"/>
      <c r="R3" s="179"/>
      <c r="S3" s="179"/>
      <c r="AD3" s="180"/>
      <c r="AK3" s="181"/>
    </row>
    <row r="4" spans="1:37" ht="14.4" x14ac:dyDescent="0.3">
      <c r="A4" s="562"/>
      <c r="B4" s="562"/>
      <c r="C4" s="307" t="s">
        <v>195</v>
      </c>
      <c r="D4" s="554" t="s">
        <v>196</v>
      </c>
      <c r="E4" s="555"/>
      <c r="F4" s="450">
        <v>1</v>
      </c>
      <c r="G4" s="547"/>
      <c r="H4"/>
      <c r="I4"/>
      <c r="J4"/>
      <c r="K4"/>
      <c r="L4"/>
      <c r="M4"/>
      <c r="N4"/>
      <c r="O4"/>
      <c r="R4" s="179"/>
      <c r="S4" s="179"/>
      <c r="AD4" s="180"/>
      <c r="AK4" s="181"/>
    </row>
    <row r="5" spans="1:37" ht="12.75" customHeight="1" x14ac:dyDescent="0.3">
      <c r="A5" s="562"/>
      <c r="B5" s="562"/>
      <c r="C5" s="556" t="s">
        <v>197</v>
      </c>
      <c r="D5" s="556" t="s">
        <v>198</v>
      </c>
      <c r="E5" s="556"/>
      <c r="F5" s="430" t="s">
        <v>199</v>
      </c>
      <c r="G5" s="547"/>
      <c r="H5"/>
      <c r="I5"/>
      <c r="J5"/>
      <c r="K5"/>
      <c r="L5"/>
      <c r="M5"/>
      <c r="N5"/>
      <c r="O5"/>
      <c r="R5" s="179"/>
      <c r="S5" s="179"/>
      <c r="AD5" s="180"/>
      <c r="AK5" s="181"/>
    </row>
    <row r="6" spans="1:37" ht="12.75" customHeight="1" x14ac:dyDescent="0.3">
      <c r="A6" s="562"/>
      <c r="B6" s="562"/>
      <c r="C6" s="556"/>
      <c r="D6" s="556"/>
      <c r="E6" s="556"/>
      <c r="F6" s="309">
        <v>44216</v>
      </c>
      <c r="G6" s="547"/>
      <c r="H6"/>
      <c r="I6"/>
      <c r="J6"/>
      <c r="K6"/>
      <c r="L6"/>
      <c r="M6"/>
      <c r="N6"/>
      <c r="O6"/>
      <c r="R6" s="179"/>
      <c r="S6" s="179"/>
      <c r="AD6" s="180"/>
      <c r="AK6" s="181"/>
    </row>
    <row r="7" spans="1:37" ht="12.75" customHeight="1" thickBot="1" x14ac:dyDescent="0.35">
      <c r="A7" s="190"/>
      <c r="B7" s="190"/>
      <c r="C7" s="190"/>
      <c r="D7" s="190"/>
      <c r="E7" s="190"/>
      <c r="F7" s="431"/>
      <c r="G7" s="432"/>
      <c r="H7"/>
      <c r="I7"/>
      <c r="J7"/>
      <c r="K7"/>
      <c r="L7"/>
      <c r="M7"/>
      <c r="N7"/>
      <c r="O7"/>
      <c r="R7" s="179"/>
      <c r="S7" s="179"/>
      <c r="AD7" s="180"/>
      <c r="AK7" s="181"/>
    </row>
    <row r="8" spans="1:37" ht="12.75" customHeight="1" x14ac:dyDescent="0.3">
      <c r="A8" s="578" t="s">
        <v>312</v>
      </c>
      <c r="B8" s="579"/>
      <c r="C8" s="579"/>
      <c r="D8" s="579"/>
      <c r="E8" s="579"/>
      <c r="F8" s="579"/>
      <c r="G8" s="580"/>
      <c r="H8"/>
      <c r="I8"/>
      <c r="J8"/>
      <c r="K8"/>
      <c r="L8"/>
      <c r="M8"/>
      <c r="N8"/>
      <c r="O8"/>
      <c r="R8" s="179"/>
      <c r="S8" s="179"/>
      <c r="AD8" s="180"/>
      <c r="AK8" s="181"/>
    </row>
    <row r="9" spans="1:37" ht="15" thickBot="1" x14ac:dyDescent="0.35">
      <c r="A9" s="581"/>
      <c r="B9" s="582"/>
      <c r="C9" s="582"/>
      <c r="D9" s="582"/>
      <c r="E9" s="582"/>
      <c r="F9" s="582"/>
      <c r="G9" s="583"/>
      <c r="H9"/>
      <c r="I9"/>
      <c r="J9"/>
      <c r="K9"/>
      <c r="L9"/>
      <c r="M9"/>
      <c r="N9"/>
      <c r="O9"/>
      <c r="R9" s="179"/>
      <c r="S9" s="179"/>
      <c r="AD9" s="180"/>
      <c r="AK9" s="181"/>
    </row>
    <row r="10" spans="1:37" ht="12.75" customHeight="1" thickBot="1" x14ac:dyDescent="0.35">
      <c r="A10" s="190"/>
      <c r="B10" s="190"/>
      <c r="C10" s="190"/>
      <c r="D10" s="190"/>
      <c r="E10" s="190"/>
      <c r="F10" s="431"/>
      <c r="G10" s="433"/>
      <c r="H10" s="190"/>
      <c r="I10"/>
      <c r="J10" s="190"/>
      <c r="K10" s="190"/>
      <c r="L10" s="190"/>
      <c r="M10" s="190"/>
      <c r="N10" s="311"/>
      <c r="R10" s="179"/>
      <c r="S10" s="179"/>
      <c r="AD10" s="180"/>
      <c r="AK10" s="181"/>
    </row>
    <row r="11" spans="1:37" ht="12.75" customHeight="1" thickBot="1" x14ac:dyDescent="0.35">
      <c r="A11" s="567" t="s">
        <v>224</v>
      </c>
      <c r="B11" s="568"/>
      <c r="C11" s="568"/>
      <c r="D11" s="568"/>
      <c r="E11" s="568"/>
      <c r="F11" s="568"/>
      <c r="G11" s="569"/>
      <c r="H11" s="190"/>
      <c r="I11"/>
      <c r="J11"/>
      <c r="K11" s="190"/>
      <c r="L11" s="190"/>
      <c r="M11" s="190"/>
      <c r="N11" s="311"/>
      <c r="R11" s="179"/>
      <c r="S11" s="179"/>
      <c r="AD11" s="180"/>
      <c r="AK11" s="181"/>
    </row>
    <row r="12" spans="1:37" ht="12.75" customHeight="1" x14ac:dyDescent="0.3">
      <c r="A12" s="190"/>
      <c r="B12" s="190"/>
      <c r="C12" s="190"/>
      <c r="D12" s="190"/>
      <c r="E12" s="190"/>
      <c r="F12" s="431"/>
      <c r="G12" s="433"/>
      <c r="H12" s="179"/>
      <c r="I12"/>
      <c r="J12" s="190"/>
      <c r="K12" s="179"/>
      <c r="M12" s="180"/>
      <c r="N12" s="180"/>
      <c r="O12" s="180"/>
      <c r="P12" s="180"/>
      <c r="Q12" s="180"/>
    </row>
    <row r="13" spans="1:37" ht="17.100000000000001" customHeight="1" x14ac:dyDescent="0.3">
      <c r="A13" s="191" t="s">
        <v>3</v>
      </c>
      <c r="B13" s="570" t="s">
        <v>19</v>
      </c>
      <c r="C13" s="570"/>
      <c r="D13" s="191" t="s">
        <v>20</v>
      </c>
      <c r="E13" s="191" t="s">
        <v>21</v>
      </c>
      <c r="F13" s="192" t="s">
        <v>22</v>
      </c>
      <c r="G13" s="192" t="s">
        <v>23</v>
      </c>
      <c r="H13" s="183"/>
      <c r="I13"/>
      <c r="J13"/>
      <c r="K13" s="184"/>
    </row>
    <row r="14" spans="1:37" ht="17.100000000000001" customHeight="1" x14ac:dyDescent="0.3">
      <c r="A14" s="420">
        <v>1</v>
      </c>
      <c r="B14" s="571" t="s">
        <v>313</v>
      </c>
      <c r="C14" s="572"/>
      <c r="D14" s="572"/>
      <c r="E14" s="572"/>
      <c r="F14" s="572"/>
      <c r="G14" s="573"/>
      <c r="H14" s="183"/>
      <c r="I14"/>
      <c r="J14" s="190"/>
      <c r="K14" s="184"/>
    </row>
    <row r="15" spans="1:37" ht="17.100000000000001" customHeight="1" x14ac:dyDescent="0.3">
      <c r="A15" s="447">
        <v>1.1000000000000001</v>
      </c>
      <c r="B15" s="557" t="s">
        <v>307</v>
      </c>
      <c r="C15" s="558"/>
      <c r="D15" s="448" t="s">
        <v>234</v>
      </c>
      <c r="E15" s="449">
        <f>'MEMORIA DE CANTIDADES DE OBRA '!I21</f>
        <v>83.2</v>
      </c>
      <c r="F15" s="357">
        <f>APU!H42</f>
        <v>3116.66</v>
      </c>
      <c r="G15" s="438">
        <f>ROUND(E15*F15,2)</f>
        <v>259306.11</v>
      </c>
      <c r="H15" s="183"/>
      <c r="I15"/>
      <c r="J15" s="190"/>
      <c r="K15" s="184"/>
    </row>
    <row r="16" spans="1:37" ht="17.100000000000001" customHeight="1" x14ac:dyDescent="0.3">
      <c r="A16" s="447">
        <v>1.2</v>
      </c>
      <c r="B16" s="557" t="s">
        <v>279</v>
      </c>
      <c r="C16" s="558"/>
      <c r="D16" s="448" t="s">
        <v>230</v>
      </c>
      <c r="E16" s="449">
        <f>'MEMORIA DE CANTIDADES DE OBRA '!I32</f>
        <v>49.92</v>
      </c>
      <c r="F16" s="357">
        <f>APU!H99</f>
        <v>26308.34</v>
      </c>
      <c r="G16" s="438">
        <f>ROUND(E16*F16,2)</f>
        <v>1313312.33</v>
      </c>
      <c r="H16" s="183"/>
      <c r="I16"/>
      <c r="J16"/>
      <c r="K16" s="184"/>
    </row>
    <row r="17" spans="1:11" ht="26.4" customHeight="1" x14ac:dyDescent="0.3">
      <c r="A17" s="447">
        <v>1.3</v>
      </c>
      <c r="B17" s="563" t="s">
        <v>280</v>
      </c>
      <c r="C17" s="564"/>
      <c r="D17" s="448" t="s">
        <v>230</v>
      </c>
      <c r="E17" s="449">
        <f>'MEMORIA DE CANTIDADES DE OBRA '!I42</f>
        <v>24.96</v>
      </c>
      <c r="F17" s="357">
        <f>APU!H156</f>
        <v>87866</v>
      </c>
      <c r="G17" s="434">
        <f>ROUND(E17*F17,2)</f>
        <v>2193135.36</v>
      </c>
      <c r="H17" s="183"/>
      <c r="I17"/>
      <c r="J17"/>
      <c r="K17" s="184"/>
    </row>
    <row r="18" spans="1:11" ht="17.100000000000001" customHeight="1" x14ac:dyDescent="0.3">
      <c r="A18" s="191"/>
      <c r="B18" s="559" t="s">
        <v>229</v>
      </c>
      <c r="C18" s="560"/>
      <c r="D18" s="560"/>
      <c r="E18" s="560"/>
      <c r="F18" s="561"/>
      <c r="G18" s="192">
        <f>ROUND((SUM(G15:G17)),2)</f>
        <v>3765753.8</v>
      </c>
      <c r="H18" s="183"/>
      <c r="I18"/>
      <c r="J18"/>
      <c r="K18" s="184"/>
    </row>
    <row r="19" spans="1:11" ht="17.100000000000001" customHeight="1" x14ac:dyDescent="0.3">
      <c r="A19" s="420">
        <v>2</v>
      </c>
      <c r="B19" s="571" t="s">
        <v>314</v>
      </c>
      <c r="C19" s="572"/>
      <c r="D19" s="572"/>
      <c r="E19" s="572"/>
      <c r="F19" s="572"/>
      <c r="G19" s="573"/>
      <c r="H19" s="183"/>
      <c r="I19"/>
      <c r="J19" s="190"/>
      <c r="K19" s="184"/>
    </row>
    <row r="20" spans="1:11" ht="14.4" x14ac:dyDescent="0.3">
      <c r="A20" s="447">
        <v>2.1</v>
      </c>
      <c r="B20" s="565" t="s">
        <v>339</v>
      </c>
      <c r="C20" s="566"/>
      <c r="D20" s="448" t="s">
        <v>230</v>
      </c>
      <c r="E20" s="449">
        <f>'MEMORIA DE CANTIDADES DE OBRA '!I53</f>
        <v>29.12</v>
      </c>
      <c r="F20" s="357">
        <f>APU!H213</f>
        <v>156488.93</v>
      </c>
      <c r="G20" s="438">
        <f t="shared" ref="G20:G22" si="0">ROUND(E20*F20,2)</f>
        <v>4556957.6399999997</v>
      </c>
      <c r="H20" s="183"/>
      <c r="I20"/>
      <c r="J20"/>
      <c r="K20" s="184"/>
    </row>
    <row r="21" spans="1:11" ht="28.8" customHeight="1" x14ac:dyDescent="0.3">
      <c r="A21" s="447">
        <v>2.2000000000000002</v>
      </c>
      <c r="B21" s="565" t="s">
        <v>322</v>
      </c>
      <c r="C21" s="566"/>
      <c r="D21" s="448" t="s">
        <v>230</v>
      </c>
      <c r="E21" s="449">
        <f>'MEMORIA DE CANTIDADES DE OBRA '!I62</f>
        <v>16.7</v>
      </c>
      <c r="F21" s="357">
        <f>APU!H276</f>
        <v>1244892.6000000001</v>
      </c>
      <c r="G21" s="438">
        <f t="shared" si="0"/>
        <v>20789706.420000002</v>
      </c>
      <c r="H21" s="183"/>
      <c r="I21"/>
      <c r="J21"/>
      <c r="K21" s="184"/>
    </row>
    <row r="22" spans="1:11" ht="15" customHeight="1" x14ac:dyDescent="0.3">
      <c r="A22" s="447">
        <v>2.2999999999999998</v>
      </c>
      <c r="B22" s="574" t="s">
        <v>334</v>
      </c>
      <c r="C22" s="575"/>
      <c r="D22" s="448" t="s">
        <v>11</v>
      </c>
      <c r="E22" s="449">
        <f>'MEMORIA DE CANTIDADES DE OBRA '!I74</f>
        <v>79.81</v>
      </c>
      <c r="F22" s="357">
        <f>APU!H331</f>
        <v>12773.16</v>
      </c>
      <c r="G22" s="438">
        <f t="shared" si="0"/>
        <v>1019425.9</v>
      </c>
      <c r="H22" s="183"/>
      <c r="I22"/>
      <c r="K22" s="184"/>
    </row>
    <row r="23" spans="1:11" ht="17.100000000000001" customHeight="1" x14ac:dyDescent="0.3">
      <c r="A23" s="191"/>
      <c r="B23" s="559" t="s">
        <v>229</v>
      </c>
      <c r="C23" s="560"/>
      <c r="D23" s="560"/>
      <c r="E23" s="560"/>
      <c r="F23" s="561"/>
      <c r="G23" s="192">
        <f>ROUND((SUM(G20:G22)),2)</f>
        <v>26366089.960000001</v>
      </c>
      <c r="H23" s="183"/>
      <c r="I23"/>
      <c r="J23" s="182"/>
      <c r="K23" s="184"/>
    </row>
    <row r="24" spans="1:11" ht="17.100000000000001" customHeight="1" x14ac:dyDescent="0.3">
      <c r="A24" s="183"/>
      <c r="B24" s="183"/>
      <c r="C24" s="183"/>
      <c r="D24" s="183"/>
      <c r="E24" s="183"/>
      <c r="F24" s="183"/>
      <c r="G24" s="183"/>
      <c r="H24" s="183"/>
      <c r="I24"/>
      <c r="J24" s="182"/>
      <c r="K24" s="184"/>
    </row>
    <row r="25" spans="1:11" ht="17.100000000000001" customHeight="1" x14ac:dyDescent="0.3">
      <c r="A25" s="540" t="s">
        <v>25</v>
      </c>
      <c r="B25" s="541"/>
      <c r="C25" s="541"/>
      <c r="D25" s="541"/>
      <c r="E25" s="541"/>
      <c r="F25" s="542"/>
      <c r="G25" s="435">
        <f>G18+G23</f>
        <v>30131843.760000002</v>
      </c>
      <c r="H25" s="183"/>
      <c r="I25" s="419"/>
    </row>
    <row r="26" spans="1:11" ht="17.100000000000001" customHeight="1" x14ac:dyDescent="0.3">
      <c r="A26" s="543" t="s">
        <v>177</v>
      </c>
      <c r="B26" s="543"/>
      <c r="C26" s="543"/>
      <c r="D26" s="543"/>
      <c r="E26" s="543"/>
      <c r="F26" s="437">
        <v>0.27</v>
      </c>
      <c r="G26" s="434">
        <f>ROUND((G25*F26),2)</f>
        <v>8135597.8200000003</v>
      </c>
      <c r="I26" s="342" t="s">
        <v>235</v>
      </c>
    </row>
    <row r="27" spans="1:11" ht="17.100000000000001" customHeight="1" x14ac:dyDescent="0.3">
      <c r="A27" s="543" t="s">
        <v>61</v>
      </c>
      <c r="B27" s="543"/>
      <c r="C27" s="543"/>
      <c r="D27" s="543"/>
      <c r="E27" s="543"/>
      <c r="F27" s="437">
        <v>0.02</v>
      </c>
      <c r="G27" s="434">
        <f>ROUND((G25*F27),2)</f>
        <v>602636.88</v>
      </c>
      <c r="I27" s="343">
        <v>39858000</v>
      </c>
    </row>
    <row r="28" spans="1:11" ht="17.100000000000001" customHeight="1" x14ac:dyDescent="0.3">
      <c r="A28" s="543" t="s">
        <v>62</v>
      </c>
      <c r="B28" s="543"/>
      <c r="C28" s="543"/>
      <c r="D28" s="543"/>
      <c r="E28" s="543"/>
      <c r="F28" s="437">
        <v>0.03</v>
      </c>
      <c r="G28" s="434">
        <f>ROUND((G25*F28),2)</f>
        <v>903955.31</v>
      </c>
      <c r="H28" s="186"/>
      <c r="I28" s="247"/>
    </row>
    <row r="29" spans="1:11" ht="17.100000000000001" customHeight="1" x14ac:dyDescent="0.3">
      <c r="A29" s="544" t="s">
        <v>145</v>
      </c>
      <c r="B29" s="545"/>
      <c r="C29" s="545"/>
      <c r="D29" s="545"/>
      <c r="E29" s="545"/>
      <c r="F29" s="546"/>
      <c r="G29" s="435">
        <f>SUM(G26:G28)</f>
        <v>9642190.0100000016</v>
      </c>
      <c r="H29" s="186"/>
    </row>
    <row r="30" spans="1:11" ht="17.100000000000001" customHeight="1" x14ac:dyDescent="0.3">
      <c r="A30" s="536" t="s">
        <v>74</v>
      </c>
      <c r="B30" s="537"/>
      <c r="C30" s="537"/>
      <c r="D30" s="537"/>
      <c r="E30" s="537"/>
      <c r="F30" s="538"/>
      <c r="G30" s="435">
        <f>G25+G29</f>
        <v>39774033.770000003</v>
      </c>
      <c r="H30" s="344" t="s">
        <v>236</v>
      </c>
      <c r="I30" s="179">
        <f>I27-G30</f>
        <v>83966.229999996722</v>
      </c>
    </row>
    <row r="31" spans="1:11" ht="17.100000000000001" customHeight="1" x14ac:dyDescent="0.3">
      <c r="A31" s="193"/>
      <c r="B31" s="193"/>
      <c r="C31" s="193"/>
      <c r="D31" s="193"/>
      <c r="E31" s="193"/>
      <c r="F31" s="436"/>
      <c r="G31" s="194"/>
    </row>
    <row r="32" spans="1:11" x14ac:dyDescent="0.3">
      <c r="F32" s="58"/>
      <c r="G32" s="58"/>
    </row>
    <row r="33" spans="1:9" x14ac:dyDescent="0.3">
      <c r="A33" s="539"/>
      <c r="B33" s="539"/>
      <c r="C33" s="539"/>
      <c r="F33" s="59"/>
      <c r="G33" s="58"/>
      <c r="H33" s="187"/>
      <c r="I33" s="188"/>
    </row>
    <row r="36" spans="1:9" x14ac:dyDescent="0.3">
      <c r="B36" s="513" t="s">
        <v>244</v>
      </c>
      <c r="E36" s="513" t="s">
        <v>228</v>
      </c>
    </row>
    <row r="37" spans="1:9" x14ac:dyDescent="0.3">
      <c r="B37" s="57" t="s">
        <v>246</v>
      </c>
      <c r="E37" s="57" t="s">
        <v>176</v>
      </c>
    </row>
    <row r="38" spans="1:9" x14ac:dyDescent="0.3">
      <c r="B38" s="57" t="s">
        <v>245</v>
      </c>
      <c r="E38" s="57" t="s">
        <v>152</v>
      </c>
    </row>
    <row r="39" spans="1:9" ht="14.4" x14ac:dyDescent="0.3">
      <c r="C39" s="534"/>
      <c r="D39" s="534"/>
      <c r="E39" s="360"/>
      <c r="F39" s="534"/>
      <c r="G39" s="534"/>
      <c r="H39" s="534"/>
    </row>
    <row r="40" spans="1:9" ht="14.4" x14ac:dyDescent="0.3">
      <c r="C40" s="535"/>
      <c r="D40" s="535"/>
      <c r="E40" s="360"/>
      <c r="F40" s="535"/>
      <c r="G40" s="535"/>
      <c r="H40" s="535"/>
    </row>
    <row r="41" spans="1:9" ht="14.4" x14ac:dyDescent="0.3">
      <c r="C41" s="535"/>
      <c r="D41" s="535"/>
      <c r="E41" s="360"/>
      <c r="F41" s="535"/>
      <c r="G41" s="535"/>
      <c r="H41" s="535"/>
    </row>
  </sheetData>
  <mergeCells count="35">
    <mergeCell ref="B15:C15"/>
    <mergeCell ref="B23:F23"/>
    <mergeCell ref="A1:B6"/>
    <mergeCell ref="C1:C2"/>
    <mergeCell ref="B17:C17"/>
    <mergeCell ref="B21:C21"/>
    <mergeCell ref="A11:G11"/>
    <mergeCell ref="B13:C13"/>
    <mergeCell ref="B19:G19"/>
    <mergeCell ref="B20:C20"/>
    <mergeCell ref="B22:C22"/>
    <mergeCell ref="B16:C16"/>
    <mergeCell ref="B14:G14"/>
    <mergeCell ref="B18:F18"/>
    <mergeCell ref="D1:E1"/>
    <mergeCell ref="A8:G9"/>
    <mergeCell ref="G1:G6"/>
    <mergeCell ref="D2:E3"/>
    <mergeCell ref="F2:F3"/>
    <mergeCell ref="D4:E4"/>
    <mergeCell ref="C5:C6"/>
    <mergeCell ref="D5:E6"/>
    <mergeCell ref="A30:F30"/>
    <mergeCell ref="A33:C33"/>
    <mergeCell ref="A25:F25"/>
    <mergeCell ref="A26:E26"/>
    <mergeCell ref="A27:E27"/>
    <mergeCell ref="A28:E28"/>
    <mergeCell ref="A29:F29"/>
    <mergeCell ref="C39:D39"/>
    <mergeCell ref="F39:H39"/>
    <mergeCell ref="C40:D40"/>
    <mergeCell ref="F40:H40"/>
    <mergeCell ref="C41:D41"/>
    <mergeCell ref="F41:H41"/>
  </mergeCells>
  <phoneticPr fontId="29" type="noConversion"/>
  <printOptions horizontalCentered="1" verticalCentered="1"/>
  <pageMargins left="0" right="0" top="0.53" bottom="0.74803149606299213" header="0.31496062992125984" footer="0.31496062992125984"/>
  <pageSetup paperSize="9" scale="80" fitToHeight="0" orientation="portrait" horizontalDpi="360" verticalDpi="36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1"/>
  <sheetViews>
    <sheetView view="pageBreakPreview" zoomScale="85" zoomScaleNormal="100" zoomScaleSheetLayoutView="85" workbookViewId="0">
      <selection activeCell="B20" sqref="B20"/>
    </sheetView>
  </sheetViews>
  <sheetFormatPr baseColWidth="10" defaultRowHeight="14.4" x14ac:dyDescent="0.3"/>
  <cols>
    <col min="1" max="1" width="51.109375" customWidth="1"/>
    <col min="2" max="2" width="40.88671875" bestFit="1" customWidth="1"/>
    <col min="3" max="3" width="7.77734375" customWidth="1"/>
    <col min="4" max="4" width="8" customWidth="1"/>
    <col min="5" max="5" width="8.88671875" customWidth="1"/>
    <col min="6" max="6" width="6.6640625" customWidth="1"/>
    <col min="7" max="7" width="6.77734375" customWidth="1"/>
    <col min="8" max="8" width="9.88671875" customWidth="1"/>
    <col min="9" max="9" width="15.44140625" bestFit="1" customWidth="1"/>
  </cols>
  <sheetData>
    <row r="1" spans="1:9" x14ac:dyDescent="0.3">
      <c r="A1" s="602"/>
      <c r="B1" s="552" t="s">
        <v>222</v>
      </c>
      <c r="C1" s="576" t="s">
        <v>223</v>
      </c>
      <c r="D1" s="604"/>
      <c r="E1" s="605">
        <v>103</v>
      </c>
      <c r="F1" s="606"/>
      <c r="G1" s="607"/>
      <c r="H1" s="608"/>
      <c r="I1" s="609"/>
    </row>
    <row r="2" spans="1:9" x14ac:dyDescent="0.3">
      <c r="A2" s="602"/>
      <c r="B2" s="553"/>
      <c r="C2" s="548" t="s">
        <v>193</v>
      </c>
      <c r="D2" s="614"/>
      <c r="E2" s="616">
        <v>51</v>
      </c>
      <c r="F2" s="617"/>
      <c r="G2" s="618"/>
      <c r="H2" s="610"/>
      <c r="I2" s="611"/>
    </row>
    <row r="3" spans="1:9" x14ac:dyDescent="0.3">
      <c r="A3" s="602"/>
      <c r="B3" s="306" t="s">
        <v>194</v>
      </c>
      <c r="C3" s="550"/>
      <c r="D3" s="615"/>
      <c r="E3" s="616"/>
      <c r="F3" s="617"/>
      <c r="G3" s="618"/>
      <c r="H3" s="610"/>
      <c r="I3" s="611"/>
    </row>
    <row r="4" spans="1:9" x14ac:dyDescent="0.3">
      <c r="A4" s="602"/>
      <c r="B4" s="307" t="s">
        <v>195</v>
      </c>
      <c r="C4" s="554" t="s">
        <v>196</v>
      </c>
      <c r="D4" s="619"/>
      <c r="E4" s="616">
        <v>1</v>
      </c>
      <c r="F4" s="617"/>
      <c r="G4" s="618"/>
      <c r="H4" s="610"/>
      <c r="I4" s="611"/>
    </row>
    <row r="5" spans="1:9" x14ac:dyDescent="0.3">
      <c r="A5" s="602"/>
      <c r="B5" s="556" t="s">
        <v>197</v>
      </c>
      <c r="C5" s="556" t="s">
        <v>198</v>
      </c>
      <c r="D5" s="554"/>
      <c r="E5" s="584" t="s">
        <v>199</v>
      </c>
      <c r="F5" s="585"/>
      <c r="G5" s="586"/>
      <c r="H5" s="610"/>
      <c r="I5" s="611"/>
    </row>
    <row r="6" spans="1:9" ht="15" thickBot="1" x14ac:dyDescent="0.35">
      <c r="A6" s="603"/>
      <c r="B6" s="556"/>
      <c r="C6" s="556"/>
      <c r="D6" s="554"/>
      <c r="E6" s="587">
        <v>44216</v>
      </c>
      <c r="F6" s="588"/>
      <c r="G6" s="589"/>
      <c r="H6" s="612"/>
      <c r="I6" s="613"/>
    </row>
    <row r="7" spans="1:9" ht="15" thickBot="1" x14ac:dyDescent="0.35">
      <c r="A7" s="273"/>
      <c r="B7" s="274"/>
      <c r="C7" s="274"/>
      <c r="D7" s="274"/>
      <c r="E7" s="312"/>
      <c r="F7" s="312"/>
      <c r="G7" s="312"/>
      <c r="H7" s="312"/>
      <c r="I7" s="313"/>
    </row>
    <row r="8" spans="1:9" ht="19.5" customHeight="1" x14ac:dyDescent="0.3">
      <c r="A8" s="590" t="str">
        <f>Presupuesto!A8</f>
        <v xml:space="preserve">ADECUACIÓN Y MANTENIMIENTO DE LA RAMPA DE ACCESO SOBRE LA VÍA QUE CONECTA EL PUENTE VEHICULAR UBICADO EN LA VEREDA JORDAN ORTIZ DEL MUNICIPIO DE SAN MIGUEL PUTUMAYO </v>
      </c>
      <c r="B8" s="591"/>
      <c r="C8" s="591"/>
      <c r="D8" s="591"/>
      <c r="E8" s="591"/>
      <c r="F8" s="591"/>
      <c r="G8" s="591"/>
      <c r="H8" s="591"/>
      <c r="I8" s="592"/>
    </row>
    <row r="9" spans="1:9" ht="24" customHeight="1" thickBot="1" x14ac:dyDescent="0.35">
      <c r="A9" s="593"/>
      <c r="B9" s="594"/>
      <c r="C9" s="594"/>
      <c r="D9" s="594"/>
      <c r="E9" s="594"/>
      <c r="F9" s="594"/>
      <c r="G9" s="594"/>
      <c r="H9" s="594"/>
      <c r="I9" s="595"/>
    </row>
    <row r="10" spans="1:9" ht="15" thickBot="1" x14ac:dyDescent="0.35">
      <c r="A10" s="273"/>
      <c r="B10" s="274"/>
      <c r="C10" s="274"/>
      <c r="D10" s="274"/>
      <c r="E10" s="312"/>
      <c r="F10" s="312"/>
      <c r="G10" s="312"/>
      <c r="H10" s="312"/>
      <c r="I10" s="313"/>
    </row>
    <row r="11" spans="1:9" ht="15" thickBot="1" x14ac:dyDescent="0.35">
      <c r="A11" s="599" t="s">
        <v>2</v>
      </c>
      <c r="B11" s="600"/>
      <c r="C11" s="600"/>
      <c r="D11" s="600"/>
      <c r="E11" s="600"/>
      <c r="F11" s="600"/>
      <c r="G11" s="600"/>
      <c r="H11" s="600"/>
      <c r="I11" s="601"/>
    </row>
    <row r="12" spans="1:9" ht="18" customHeight="1" thickBot="1" x14ac:dyDescent="0.35">
      <c r="A12" s="32"/>
      <c r="B12" s="248"/>
      <c r="C12" s="248"/>
      <c r="D12" s="248"/>
      <c r="E12" s="248"/>
      <c r="F12" s="248"/>
      <c r="G12" s="248"/>
      <c r="H12" s="248"/>
      <c r="I12" s="250"/>
    </row>
    <row r="13" spans="1:9" ht="15" thickBot="1" x14ac:dyDescent="0.35">
      <c r="A13" s="596" t="str">
        <f>Presupuesto!B14</f>
        <v>MOVIMIENTO DE TIERRAS Y EXVACACIONES</v>
      </c>
      <c r="B13" s="597"/>
      <c r="C13" s="597"/>
      <c r="D13" s="597"/>
      <c r="E13" s="597"/>
      <c r="F13" s="597"/>
      <c r="G13" s="597"/>
      <c r="H13" s="597"/>
      <c r="I13" s="598"/>
    </row>
    <row r="14" spans="1:9" x14ac:dyDescent="0.3">
      <c r="A14" s="500"/>
      <c r="B14" s="501"/>
      <c r="C14" s="501"/>
      <c r="D14" s="501"/>
      <c r="E14" s="501"/>
      <c r="F14" s="501"/>
      <c r="G14" s="501"/>
      <c r="H14" s="501"/>
      <c r="I14" s="501"/>
    </row>
    <row r="15" spans="1:9" ht="18" customHeight="1" thickBot="1" x14ac:dyDescent="0.35">
      <c r="A15" s="32" t="s">
        <v>225</v>
      </c>
      <c r="B15" s="248"/>
      <c r="C15" s="248"/>
      <c r="D15" s="248"/>
      <c r="E15" s="248"/>
      <c r="F15" s="248"/>
      <c r="G15" s="248"/>
      <c r="H15" s="248"/>
      <c r="I15" s="250"/>
    </row>
    <row r="16" spans="1:9" x14ac:dyDescent="0.3">
      <c r="A16" s="251" t="str">
        <f>Presupuesto!B15</f>
        <v>LOCALIZACION Y REPLANTEO</v>
      </c>
      <c r="B16" s="252"/>
      <c r="C16" s="252"/>
      <c r="D16" s="253"/>
      <c r="E16" s="253"/>
      <c r="F16" s="253"/>
      <c r="G16" s="253"/>
      <c r="H16" s="253"/>
      <c r="I16" s="254" t="str">
        <f>Presupuesto!D15</f>
        <v>M2</v>
      </c>
    </row>
    <row r="17" spans="1:9" x14ac:dyDescent="0.3">
      <c r="A17" s="255" t="s">
        <v>179</v>
      </c>
      <c r="B17" s="255" t="s">
        <v>180</v>
      </c>
      <c r="C17" s="255" t="s">
        <v>181</v>
      </c>
      <c r="D17" s="255" t="s">
        <v>182</v>
      </c>
      <c r="E17" s="255" t="s">
        <v>183</v>
      </c>
      <c r="F17" s="255" t="s">
        <v>184</v>
      </c>
      <c r="G17" s="255" t="s">
        <v>185</v>
      </c>
      <c r="H17" s="255" t="s">
        <v>316</v>
      </c>
      <c r="I17" s="256" t="s">
        <v>187</v>
      </c>
    </row>
    <row r="18" spans="1:9" x14ac:dyDescent="0.3">
      <c r="A18" s="257"/>
      <c r="B18" s="341"/>
      <c r="C18" s="258"/>
      <c r="D18" s="258"/>
      <c r="E18" s="259"/>
      <c r="F18" s="259"/>
      <c r="G18" s="260"/>
      <c r="H18" s="260"/>
      <c r="I18" s="261"/>
    </row>
    <row r="19" spans="1:9" x14ac:dyDescent="0.3">
      <c r="A19" s="262"/>
      <c r="B19" s="341" t="s">
        <v>315</v>
      </c>
      <c r="C19" s="258">
        <v>1</v>
      </c>
      <c r="D19" s="258">
        <v>16</v>
      </c>
      <c r="E19" s="259">
        <v>5.2</v>
      </c>
      <c r="F19" s="259"/>
      <c r="G19" s="260"/>
      <c r="H19" s="260">
        <f>C19*D19*E19</f>
        <v>83.2</v>
      </c>
      <c r="I19" s="261">
        <f>H19</f>
        <v>83.2</v>
      </c>
    </row>
    <row r="20" spans="1:9" x14ac:dyDescent="0.3">
      <c r="A20" s="262"/>
      <c r="B20" s="341"/>
      <c r="C20" s="258"/>
      <c r="D20" s="258"/>
      <c r="E20" s="259"/>
      <c r="F20" s="259"/>
      <c r="G20" s="260"/>
      <c r="H20" s="260"/>
      <c r="I20" s="261"/>
    </row>
    <row r="21" spans="1:9" ht="15" thickBot="1" x14ac:dyDescent="0.35">
      <c r="A21" s="264" t="s">
        <v>243</v>
      </c>
      <c r="B21" s="265"/>
      <c r="C21" s="265"/>
      <c r="D21" s="265"/>
      <c r="E21" s="265"/>
      <c r="F21" s="265"/>
      <c r="G21" s="265"/>
      <c r="H21" s="265"/>
      <c r="I21" s="266">
        <f>ROUND((SUM(I18:I20)),2)</f>
        <v>83.2</v>
      </c>
    </row>
    <row r="22" spans="1:9" x14ac:dyDescent="0.3">
      <c r="A22" s="500"/>
      <c r="B22" s="501"/>
      <c r="C22" s="501"/>
      <c r="D22" s="501"/>
      <c r="E22" s="501"/>
      <c r="F22" s="501"/>
      <c r="G22" s="501"/>
      <c r="H22" s="501"/>
      <c r="I22" s="501"/>
    </row>
    <row r="23" spans="1:9" x14ac:dyDescent="0.3">
      <c r="A23" s="500"/>
      <c r="B23" s="501"/>
      <c r="C23" s="501"/>
      <c r="D23" s="501"/>
      <c r="E23" s="501"/>
      <c r="F23" s="501"/>
      <c r="G23" s="501"/>
      <c r="H23" s="501"/>
      <c r="I23" s="501"/>
    </row>
    <row r="24" spans="1:9" ht="18" customHeight="1" thickBot="1" x14ac:dyDescent="0.35">
      <c r="A24" s="32" t="s">
        <v>263</v>
      </c>
      <c r="B24" s="248"/>
      <c r="C24" s="248"/>
      <c r="D24" s="248"/>
      <c r="E24" s="248"/>
      <c r="F24" s="248"/>
      <c r="G24" s="248"/>
      <c r="H24" s="248"/>
      <c r="I24" s="250"/>
    </row>
    <row r="25" spans="1:9" x14ac:dyDescent="0.3">
      <c r="A25" s="251" t="str">
        <f>Presupuesto!B16</f>
        <v>EXCAVACIONES VARIAS EN MATERIAL COMUN EN SECO A MANO</v>
      </c>
      <c r="B25" s="252"/>
      <c r="C25" s="252"/>
      <c r="D25" s="253"/>
      <c r="E25" s="253"/>
      <c r="F25" s="253"/>
      <c r="G25" s="253"/>
      <c r="H25" s="253"/>
      <c r="I25" s="254" t="str">
        <f>Presupuesto!D16</f>
        <v>M3</v>
      </c>
    </row>
    <row r="26" spans="1:9" x14ac:dyDescent="0.3">
      <c r="A26" s="255" t="s">
        <v>179</v>
      </c>
      <c r="B26" s="255" t="s">
        <v>180</v>
      </c>
      <c r="C26" s="255" t="s">
        <v>181</v>
      </c>
      <c r="D26" s="255" t="s">
        <v>182</v>
      </c>
      <c r="E26" s="255" t="s">
        <v>183</v>
      </c>
      <c r="F26" s="255" t="s">
        <v>184</v>
      </c>
      <c r="G26" s="255" t="s">
        <v>185</v>
      </c>
      <c r="H26" s="255" t="s">
        <v>186</v>
      </c>
      <c r="I26" s="256" t="s">
        <v>187</v>
      </c>
    </row>
    <row r="27" spans="1:9" x14ac:dyDescent="0.3">
      <c r="A27" s="257"/>
      <c r="B27" s="341"/>
      <c r="C27" s="258"/>
      <c r="D27" s="258"/>
      <c r="E27" s="259"/>
      <c r="F27" s="259"/>
      <c r="G27" s="260"/>
      <c r="H27" s="260"/>
      <c r="I27" s="261"/>
    </row>
    <row r="28" spans="1:9" ht="27" x14ac:dyDescent="0.3">
      <c r="A28" s="262"/>
      <c r="B28" s="341" t="s">
        <v>317</v>
      </c>
      <c r="C28" s="258">
        <v>1</v>
      </c>
      <c r="D28" s="258">
        <f>D19</f>
        <v>16</v>
      </c>
      <c r="E28" s="259">
        <f>E19</f>
        <v>5.2</v>
      </c>
      <c r="F28" s="259">
        <v>0.6</v>
      </c>
      <c r="G28" s="260"/>
      <c r="H28" s="260">
        <f>C28*D28*E28*F28</f>
        <v>49.92</v>
      </c>
      <c r="I28" s="261">
        <f>H28</f>
        <v>49.92</v>
      </c>
    </row>
    <row r="29" spans="1:9" x14ac:dyDescent="0.3">
      <c r="A29" s="262"/>
      <c r="B29" s="341"/>
      <c r="C29" s="258"/>
      <c r="D29" s="258"/>
      <c r="E29" s="259"/>
      <c r="F29" s="259"/>
      <c r="G29" s="260"/>
      <c r="H29" s="260"/>
      <c r="I29" s="261"/>
    </row>
    <row r="30" spans="1:9" x14ac:dyDescent="0.3">
      <c r="A30" s="262"/>
      <c r="B30" s="341"/>
      <c r="C30" s="258"/>
      <c r="D30" s="258"/>
      <c r="E30" s="259"/>
      <c r="F30" s="259"/>
      <c r="G30" s="260"/>
      <c r="H30" s="260"/>
      <c r="I30" s="261"/>
    </row>
    <row r="31" spans="1:9" x14ac:dyDescent="0.3">
      <c r="A31" s="262"/>
      <c r="B31" s="341"/>
      <c r="C31" s="258"/>
      <c r="D31" s="258"/>
      <c r="E31" s="259"/>
      <c r="F31" s="259"/>
      <c r="G31" s="260"/>
      <c r="H31" s="260"/>
      <c r="I31" s="261"/>
    </row>
    <row r="32" spans="1:9" ht="15" thickBot="1" x14ac:dyDescent="0.35">
      <c r="A32" s="264" t="s">
        <v>243</v>
      </c>
      <c r="B32" s="265"/>
      <c r="C32" s="265"/>
      <c r="D32" s="265"/>
      <c r="E32" s="265"/>
      <c r="F32" s="265"/>
      <c r="G32" s="265"/>
      <c r="H32" s="265"/>
      <c r="I32" s="266">
        <f>ROUND((SUM(I27:I31)),2)</f>
        <v>49.92</v>
      </c>
    </row>
    <row r="33" spans="1:11" x14ac:dyDescent="0.3">
      <c r="A33" s="32"/>
      <c r="B33" s="32"/>
      <c r="C33" s="32"/>
      <c r="D33" s="32"/>
      <c r="E33" s="32"/>
      <c r="F33" s="32"/>
      <c r="G33" s="32"/>
      <c r="H33" s="32"/>
      <c r="I33" s="321"/>
    </row>
    <row r="34" spans="1:11" ht="18" customHeight="1" thickBot="1" x14ac:dyDescent="0.35">
      <c r="A34" s="32" t="s">
        <v>308</v>
      </c>
      <c r="B34" s="248"/>
      <c r="C34" s="248"/>
      <c r="D34" s="248"/>
      <c r="E34" s="248"/>
      <c r="F34" s="248"/>
      <c r="G34" s="248"/>
      <c r="H34" s="248"/>
      <c r="I34" s="250"/>
    </row>
    <row r="35" spans="1:11" x14ac:dyDescent="0.3">
      <c r="A35" s="251" t="str">
        <f>Presupuesto!B17</f>
        <v>RELLENOS PARA ESTRUCTURAS, CON MATERIAL SELECCIONADO PRODUCTO DE LA EXCAVACION</v>
      </c>
      <c r="B35" s="252"/>
      <c r="C35" s="252"/>
      <c r="D35" s="253"/>
      <c r="E35" s="253"/>
      <c r="F35" s="253"/>
      <c r="G35" s="253"/>
      <c r="H35" s="253"/>
      <c r="I35" s="254" t="str">
        <f>Presupuesto!D17</f>
        <v>M3</v>
      </c>
    </row>
    <row r="36" spans="1:11" x14ac:dyDescent="0.3">
      <c r="A36" s="255" t="s">
        <v>179</v>
      </c>
      <c r="B36" s="255" t="s">
        <v>180</v>
      </c>
      <c r="C36" s="255" t="s">
        <v>181</v>
      </c>
      <c r="D36" s="255" t="s">
        <v>182</v>
      </c>
      <c r="E36" s="255" t="s">
        <v>183</v>
      </c>
      <c r="F36" s="255" t="s">
        <v>184</v>
      </c>
      <c r="G36" s="255" t="s">
        <v>185</v>
      </c>
      <c r="H36" s="255" t="s">
        <v>186</v>
      </c>
      <c r="I36" s="256" t="s">
        <v>187</v>
      </c>
    </row>
    <row r="37" spans="1:11" x14ac:dyDescent="0.3">
      <c r="A37" s="262"/>
      <c r="B37" s="341"/>
      <c r="C37" s="258"/>
      <c r="D37" s="258"/>
      <c r="E37" s="259"/>
      <c r="F37" s="259"/>
      <c r="G37" s="260"/>
      <c r="H37" s="260"/>
      <c r="I37" s="261"/>
    </row>
    <row r="38" spans="1:11" ht="13.5" customHeight="1" x14ac:dyDescent="0.3">
      <c r="A38" s="262"/>
      <c r="B38" s="341" t="s">
        <v>318</v>
      </c>
      <c r="C38" s="258">
        <v>1</v>
      </c>
      <c r="D38" s="258">
        <f>D28</f>
        <v>16</v>
      </c>
      <c r="E38" s="259">
        <f>E28</f>
        <v>5.2</v>
      </c>
      <c r="F38" s="259">
        <v>0.3</v>
      </c>
      <c r="G38" s="260"/>
      <c r="H38" s="260">
        <f>C38*D38*E38*F38</f>
        <v>24.96</v>
      </c>
      <c r="I38" s="261">
        <f>H38</f>
        <v>24.96</v>
      </c>
    </row>
    <row r="39" spans="1:11" ht="13.5" customHeight="1" x14ac:dyDescent="0.3">
      <c r="A39" s="262"/>
      <c r="B39" s="341"/>
      <c r="C39" s="258"/>
      <c r="D39" s="258"/>
      <c r="E39" s="259"/>
      <c r="F39" s="259"/>
      <c r="G39" s="260"/>
      <c r="H39" s="260"/>
      <c r="I39" s="261"/>
    </row>
    <row r="40" spans="1:11" ht="13.5" customHeight="1" x14ac:dyDescent="0.3">
      <c r="A40" s="262"/>
      <c r="B40" s="341"/>
      <c r="C40" s="258"/>
      <c r="D40" s="258"/>
      <c r="E40" s="259"/>
      <c r="F40" s="259"/>
      <c r="G40" s="260"/>
      <c r="H40" s="260"/>
      <c r="I40" s="261"/>
    </row>
    <row r="41" spans="1:11" x14ac:dyDescent="0.3">
      <c r="A41" s="248"/>
      <c r="B41" s="258"/>
      <c r="C41" s="258"/>
      <c r="D41" s="258"/>
      <c r="E41" s="259"/>
      <c r="F41" s="259"/>
      <c r="G41" s="260"/>
      <c r="H41" s="260"/>
      <c r="I41" s="263"/>
    </row>
    <row r="42" spans="1:11" ht="15" thickBot="1" x14ac:dyDescent="0.35">
      <c r="A42" s="264" t="s">
        <v>243</v>
      </c>
      <c r="B42" s="265"/>
      <c r="C42" s="265"/>
      <c r="D42" s="265"/>
      <c r="E42" s="265"/>
      <c r="F42" s="265"/>
      <c r="G42" s="265"/>
      <c r="H42" s="265"/>
      <c r="I42" s="266">
        <f>ROUND((SUM(I37:I41)),2)</f>
        <v>24.96</v>
      </c>
    </row>
    <row r="43" spans="1:11" x14ac:dyDescent="0.3">
      <c r="A43" s="32"/>
      <c r="B43" s="32"/>
      <c r="C43" s="32"/>
      <c r="D43" s="32"/>
      <c r="E43" s="32"/>
      <c r="F43" s="32"/>
      <c r="G43" s="32"/>
      <c r="H43" s="32"/>
      <c r="I43" s="321"/>
    </row>
    <row r="44" spans="1:11" ht="15" thickBot="1" x14ac:dyDescent="0.35">
      <c r="A44" s="269"/>
      <c r="K44" s="249"/>
    </row>
    <row r="45" spans="1:11" ht="15" thickBot="1" x14ac:dyDescent="0.35">
      <c r="A45" s="596" t="str">
        <f>Presupuesto!B19</f>
        <v>CONCRETOS Y ACEROS</v>
      </c>
      <c r="B45" s="597"/>
      <c r="C45" s="597"/>
      <c r="D45" s="597"/>
      <c r="E45" s="597"/>
      <c r="F45" s="597"/>
      <c r="G45" s="597"/>
      <c r="H45" s="597"/>
      <c r="I45" s="598"/>
    </row>
    <row r="46" spans="1:11" x14ac:dyDescent="0.3">
      <c r="A46" s="248"/>
    </row>
    <row r="47" spans="1:11" ht="15" thickBot="1" x14ac:dyDescent="0.35">
      <c r="A47" s="32" t="s">
        <v>232</v>
      </c>
      <c r="I47" s="353" t="str">
        <f>Presupuesto!D20</f>
        <v>M3</v>
      </c>
    </row>
    <row r="48" spans="1:11" ht="16.8" customHeight="1" thickBot="1" x14ac:dyDescent="0.35">
      <c r="A48" s="267" t="str">
        <f>Presupuesto!B20</f>
        <v>SUMINISTRO, INSTALACION Y COMPACTACION DE MATERIAL TIPO BASE.</v>
      </c>
      <c r="B48" s="255" t="s">
        <v>180</v>
      </c>
      <c r="C48" s="255" t="s">
        <v>181</v>
      </c>
      <c r="D48" s="255" t="s">
        <v>182</v>
      </c>
      <c r="E48" s="255" t="s">
        <v>183</v>
      </c>
      <c r="F48" s="255" t="s">
        <v>277</v>
      </c>
      <c r="G48" s="255" t="s">
        <v>185</v>
      </c>
      <c r="H48" s="255" t="s">
        <v>186</v>
      </c>
      <c r="I48" s="339" t="s">
        <v>187</v>
      </c>
    </row>
    <row r="49" spans="1:9" x14ac:dyDescent="0.3">
      <c r="A49" s="268" t="s">
        <v>179</v>
      </c>
      <c r="B49" s="341"/>
      <c r="C49" s="258"/>
      <c r="D49" s="258"/>
      <c r="E49" s="259"/>
      <c r="F49" s="259"/>
      <c r="G49" s="260"/>
      <c r="H49" s="259"/>
      <c r="I49" s="263"/>
    </row>
    <row r="50" spans="1:9" x14ac:dyDescent="0.3">
      <c r="B50" s="341" t="s">
        <v>319</v>
      </c>
      <c r="C50" s="258">
        <v>1</v>
      </c>
      <c r="D50" s="258">
        <f>D19</f>
        <v>16</v>
      </c>
      <c r="E50" s="259">
        <f>E19</f>
        <v>5.2</v>
      </c>
      <c r="F50" s="259">
        <v>0.35</v>
      </c>
      <c r="G50" s="260"/>
      <c r="H50" s="260">
        <f>C50*D50*E50*F50</f>
        <v>29.119999999999997</v>
      </c>
      <c r="I50" s="263">
        <f>H50</f>
        <v>29.119999999999997</v>
      </c>
    </row>
    <row r="51" spans="1:9" x14ac:dyDescent="0.3">
      <c r="A51" s="269"/>
      <c r="B51" s="341"/>
      <c r="C51" s="258"/>
      <c r="D51" s="258"/>
      <c r="E51" s="259"/>
      <c r="F51" s="259"/>
      <c r="G51" s="260"/>
      <c r="H51" s="260"/>
      <c r="I51" s="263"/>
    </row>
    <row r="52" spans="1:9" x14ac:dyDescent="0.3">
      <c r="A52" s="269"/>
      <c r="B52" s="258"/>
      <c r="C52" s="258"/>
      <c r="D52" s="258"/>
      <c r="E52" s="259"/>
      <c r="F52" s="259"/>
      <c r="G52" s="260"/>
      <c r="H52" s="259"/>
      <c r="I52" s="340"/>
    </row>
    <row r="53" spans="1:9" ht="15" thickBot="1" x14ac:dyDescent="0.35">
      <c r="A53" s="264" t="s">
        <v>243</v>
      </c>
      <c r="B53" s="265"/>
      <c r="C53" s="265"/>
      <c r="D53" s="265"/>
      <c r="E53" s="265"/>
      <c r="F53" s="265"/>
      <c r="G53" s="265"/>
      <c r="H53" s="265"/>
      <c r="I53" s="266">
        <f>ROUND((SUM(I49:I52)),2)</f>
        <v>29.12</v>
      </c>
    </row>
    <row r="55" spans="1:9" ht="15" thickBot="1" x14ac:dyDescent="0.35">
      <c r="A55" s="32" t="s">
        <v>233</v>
      </c>
      <c r="I55" s="353" t="str">
        <f>Presupuesto!D21</f>
        <v>M3</v>
      </c>
    </row>
    <row r="56" spans="1:9" ht="15" thickBot="1" x14ac:dyDescent="0.35">
      <c r="A56" s="267" t="str">
        <f>Presupuesto!B21</f>
        <v>SUMINISTRO E INSTALACION DE CONCRETO DE 3.000 PSI PARA ESTRUCTURAS DE PLACA HUELLA (INCLUYE JUNTAS DE EXPANSION, SELLADO Y CURADO)</v>
      </c>
      <c r="B56" s="255" t="s">
        <v>180</v>
      </c>
      <c r="C56" s="255" t="s">
        <v>181</v>
      </c>
      <c r="D56" s="255" t="s">
        <v>182</v>
      </c>
      <c r="E56" s="255" t="s">
        <v>183</v>
      </c>
      <c r="F56" s="255" t="s">
        <v>293</v>
      </c>
      <c r="G56" s="255" t="s">
        <v>185</v>
      </c>
      <c r="H56" s="255" t="s">
        <v>186</v>
      </c>
      <c r="I56" s="339" t="s">
        <v>187</v>
      </c>
    </row>
    <row r="57" spans="1:9" x14ac:dyDescent="0.3">
      <c r="A57" s="268" t="s">
        <v>179</v>
      </c>
      <c r="B57" s="341"/>
      <c r="C57" s="258"/>
      <c r="D57" s="258"/>
      <c r="E57" s="259"/>
      <c r="F57" s="259"/>
      <c r="G57" s="260"/>
      <c r="H57" s="259"/>
      <c r="I57" s="263"/>
    </row>
    <row r="58" spans="1:9" x14ac:dyDescent="0.3">
      <c r="B58" s="482" t="s">
        <v>320</v>
      </c>
      <c r="C58" s="258">
        <v>1</v>
      </c>
      <c r="D58" s="258">
        <f>D19</f>
        <v>16</v>
      </c>
      <c r="E58" s="259">
        <v>3.6</v>
      </c>
      <c r="F58" s="259">
        <v>0.18</v>
      </c>
      <c r="G58" s="260"/>
      <c r="H58" s="260">
        <f>C58*D58*E58*F58</f>
        <v>10.368</v>
      </c>
      <c r="I58" s="263">
        <f>H58</f>
        <v>10.368</v>
      </c>
    </row>
    <row r="59" spans="1:9" x14ac:dyDescent="0.3">
      <c r="B59" s="341" t="s">
        <v>321</v>
      </c>
      <c r="C59" s="258">
        <v>2</v>
      </c>
      <c r="D59" s="258">
        <f>D19</f>
        <v>16</v>
      </c>
      <c r="E59" s="259">
        <f>0.7+0.4</f>
        <v>1.1000000000000001</v>
      </c>
      <c r="F59" s="259">
        <v>0.18</v>
      </c>
      <c r="G59" s="260"/>
      <c r="H59" s="260">
        <f>C59*D59*E59*F59</f>
        <v>6.3360000000000003</v>
      </c>
      <c r="I59" s="263">
        <f>H59</f>
        <v>6.3360000000000003</v>
      </c>
    </row>
    <row r="60" spans="1:9" x14ac:dyDescent="0.3">
      <c r="B60" s="341"/>
      <c r="C60" s="258"/>
      <c r="D60" s="258"/>
      <c r="E60" s="259"/>
      <c r="F60" s="259"/>
      <c r="G60" s="260"/>
      <c r="H60" s="260"/>
      <c r="I60" s="263"/>
    </row>
    <row r="61" spans="1:9" x14ac:dyDescent="0.3">
      <c r="A61" s="269"/>
      <c r="B61" s="258"/>
      <c r="C61" s="258"/>
      <c r="D61" s="258"/>
      <c r="E61" s="259"/>
      <c r="F61" s="259"/>
      <c r="G61" s="260"/>
      <c r="H61" s="259"/>
      <c r="I61" s="340"/>
    </row>
    <row r="62" spans="1:9" ht="15" thickBot="1" x14ac:dyDescent="0.35">
      <c r="A62" s="264" t="s">
        <v>243</v>
      </c>
      <c r="B62" s="265"/>
      <c r="C62" s="265"/>
      <c r="D62" s="265"/>
      <c r="E62" s="265"/>
      <c r="F62" s="265"/>
      <c r="G62" s="265"/>
      <c r="H62" s="265"/>
      <c r="I62" s="266">
        <f>ROUND((SUM(I57:I61)),2)</f>
        <v>16.7</v>
      </c>
    </row>
    <row r="64" spans="1:9" ht="15" thickBot="1" x14ac:dyDescent="0.35">
      <c r="A64" s="32" t="s">
        <v>242</v>
      </c>
      <c r="I64" s="353" t="str">
        <f>Presupuesto!D22</f>
        <v>Kg</v>
      </c>
    </row>
    <row r="65" spans="1:9" ht="23.4" customHeight="1" thickBot="1" x14ac:dyDescent="0.35">
      <c r="A65" s="267" t="str">
        <f>Presupuesto!B22</f>
        <v>ACERO DE REFUERZO PARA CUNETAS Y BORDILLOS.</v>
      </c>
      <c r="B65" s="255" t="s">
        <v>180</v>
      </c>
      <c r="C65" s="255" t="s">
        <v>181</v>
      </c>
      <c r="D65" s="255" t="s">
        <v>182</v>
      </c>
      <c r="E65" s="255" t="s">
        <v>183</v>
      </c>
      <c r="F65" s="255" t="s">
        <v>294</v>
      </c>
      <c r="G65" s="255" t="s">
        <v>264</v>
      </c>
      <c r="H65" s="255" t="s">
        <v>186</v>
      </c>
      <c r="I65" s="339" t="s">
        <v>187</v>
      </c>
    </row>
    <row r="66" spans="1:9" x14ac:dyDescent="0.3">
      <c r="A66" s="268" t="s">
        <v>179</v>
      </c>
      <c r="B66" s="341"/>
      <c r="C66" s="258"/>
      <c r="D66" s="258"/>
      <c r="E66" s="259"/>
      <c r="F66" s="259"/>
      <c r="G66" s="260"/>
      <c r="H66" s="259"/>
      <c r="I66" s="263"/>
    </row>
    <row r="67" spans="1:9" x14ac:dyDescent="0.3">
      <c r="A67" s="269"/>
      <c r="B67" s="482"/>
      <c r="C67" s="258"/>
      <c r="D67" s="258"/>
      <c r="E67" s="259"/>
      <c r="F67" s="259"/>
      <c r="G67" s="260"/>
      <c r="H67" s="260"/>
      <c r="I67" s="263"/>
    </row>
    <row r="68" spans="1:9" x14ac:dyDescent="0.3">
      <c r="A68" s="269"/>
      <c r="B68" s="341" t="s">
        <v>335</v>
      </c>
      <c r="C68" s="258">
        <v>3</v>
      </c>
      <c r="D68" s="258">
        <f>D19</f>
        <v>16</v>
      </c>
      <c r="E68" s="259"/>
      <c r="F68" s="259">
        <v>0.57999999999999996</v>
      </c>
      <c r="G68" s="260">
        <f>C68*D68*F68</f>
        <v>27.839999999999996</v>
      </c>
      <c r="H68" s="260"/>
      <c r="I68" s="263">
        <f>G68</f>
        <v>27.839999999999996</v>
      </c>
    </row>
    <row r="69" spans="1:9" x14ac:dyDescent="0.3">
      <c r="A69" s="269"/>
      <c r="B69" s="341" t="s">
        <v>336</v>
      </c>
      <c r="C69" s="258">
        <f>D68/0.25</f>
        <v>64</v>
      </c>
      <c r="D69" s="258">
        <v>0.5</v>
      </c>
      <c r="E69" s="259"/>
      <c r="F69" s="259">
        <v>0.57999999999999996</v>
      </c>
      <c r="G69" s="260">
        <f>C69*D69*F69</f>
        <v>18.559999999999999</v>
      </c>
      <c r="H69" s="260"/>
      <c r="I69" s="263">
        <f t="shared" ref="I69:I71" si="0">G69</f>
        <v>18.559999999999999</v>
      </c>
    </row>
    <row r="70" spans="1:9" x14ac:dyDescent="0.3">
      <c r="A70" s="269"/>
      <c r="B70" s="341" t="s">
        <v>337</v>
      </c>
      <c r="C70" s="258">
        <v>2</v>
      </c>
      <c r="D70" s="258">
        <f>D19</f>
        <v>16</v>
      </c>
      <c r="E70" s="259"/>
      <c r="F70" s="259">
        <v>0.57999999999999996</v>
      </c>
      <c r="G70" s="260">
        <f>C70*D70*F70</f>
        <v>18.559999999999999</v>
      </c>
      <c r="H70" s="260"/>
      <c r="I70" s="263">
        <f t="shared" si="0"/>
        <v>18.559999999999999</v>
      </c>
    </row>
    <row r="71" spans="1:9" x14ac:dyDescent="0.3">
      <c r="A71" s="269"/>
      <c r="B71" s="341" t="s">
        <v>338</v>
      </c>
      <c r="C71" s="258">
        <f>D70/0.25</f>
        <v>64</v>
      </c>
      <c r="D71" s="258">
        <v>0.4</v>
      </c>
      <c r="E71" s="259"/>
      <c r="F71" s="259">
        <v>0.57999999999999996</v>
      </c>
      <c r="G71" s="260">
        <f>C71*D71*F71</f>
        <v>14.847999999999999</v>
      </c>
      <c r="H71" s="260"/>
      <c r="I71" s="263">
        <f t="shared" si="0"/>
        <v>14.847999999999999</v>
      </c>
    </row>
    <row r="72" spans="1:9" x14ac:dyDescent="0.3">
      <c r="A72" s="269"/>
      <c r="B72" s="341"/>
      <c r="C72" s="258"/>
      <c r="D72" s="258"/>
      <c r="E72" s="259"/>
      <c r="F72" s="259"/>
      <c r="G72" s="260"/>
      <c r="H72" s="260"/>
      <c r="I72" s="263"/>
    </row>
    <row r="73" spans="1:9" x14ac:dyDescent="0.3">
      <c r="A73" s="269"/>
      <c r="B73" s="258"/>
      <c r="C73" s="258"/>
      <c r="D73" s="258"/>
      <c r="E73" s="259"/>
      <c r="F73" s="259"/>
      <c r="G73" s="260"/>
      <c r="H73" s="259"/>
      <c r="I73" s="263"/>
    </row>
    <row r="74" spans="1:9" ht="15" thickBot="1" x14ac:dyDescent="0.35">
      <c r="A74" s="264" t="s">
        <v>243</v>
      </c>
      <c r="B74" s="265"/>
      <c r="C74" s="265"/>
      <c r="D74" s="265"/>
      <c r="E74" s="265"/>
      <c r="F74" s="265"/>
      <c r="G74" s="265"/>
      <c r="H74" s="265"/>
      <c r="I74" s="266">
        <f>ROUND((SUM(I66:I73)),2)</f>
        <v>79.81</v>
      </c>
    </row>
    <row r="79" spans="1:9" x14ac:dyDescent="0.3">
      <c r="A79" s="514" t="str">
        <f>Presupuesto!B36</f>
        <v>ING EDISON FIGUEROA ORTIZ</v>
      </c>
      <c r="E79" s="514" t="str">
        <f>Presupuesto!E36</f>
        <v>ARQ. GUILLERMO YAMID VALLEJOS BENAVIDES</v>
      </c>
    </row>
    <row r="80" spans="1:9" x14ac:dyDescent="0.3">
      <c r="A80" s="512" t="str">
        <f>Presupuesto!B37</f>
        <v>APOYO PROFESIONAL SPOPM</v>
      </c>
      <c r="E80" s="512" t="str">
        <f>Presupuesto!E37</f>
        <v>SECRETARIO DE PLANEACION Y OBRAS PUBLICAS</v>
      </c>
    </row>
    <row r="81" spans="1:5" x14ac:dyDescent="0.3">
      <c r="A81" s="512" t="str">
        <f>Presupuesto!B38</f>
        <v>MP 54202-356581 NTS</v>
      </c>
      <c r="E81" s="512" t="str">
        <f>Presupuesto!E38</f>
        <v>SAN MIGUEL - PUTUMAYO</v>
      </c>
    </row>
  </sheetData>
  <mergeCells count="17">
    <mergeCell ref="A45:I45"/>
    <mergeCell ref="A11:I11"/>
    <mergeCell ref="A1:A6"/>
    <mergeCell ref="B1:B2"/>
    <mergeCell ref="C1:D1"/>
    <mergeCell ref="E1:G1"/>
    <mergeCell ref="H1:I6"/>
    <mergeCell ref="C2:D3"/>
    <mergeCell ref="E2:G3"/>
    <mergeCell ref="C4:D4"/>
    <mergeCell ref="E4:G4"/>
    <mergeCell ref="B5:B6"/>
    <mergeCell ref="C5:D6"/>
    <mergeCell ref="E5:G5"/>
    <mergeCell ref="E6:G6"/>
    <mergeCell ref="A8:I9"/>
    <mergeCell ref="A13:I13"/>
  </mergeCells>
  <phoneticPr fontId="29" type="noConversion"/>
  <pageMargins left="0.7" right="0.7" top="0.75" bottom="0.75" header="0.3" footer="0.3"/>
  <pageSetup paperSize="9" scale="5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tabColor theme="6" tint="-0.249977111117893"/>
  </sheetPr>
  <dimension ref="A1:AA346"/>
  <sheetViews>
    <sheetView showGridLines="0" view="pageBreakPreview" topLeftCell="A302" zoomScale="89" zoomScaleNormal="89" zoomScaleSheetLayoutView="89" workbookViewId="0">
      <selection activeCell="D1" sqref="A1:XFD1"/>
    </sheetView>
  </sheetViews>
  <sheetFormatPr baseColWidth="10" defaultColWidth="11.44140625" defaultRowHeight="17.100000000000001" customHeight="1" x14ac:dyDescent="0.25"/>
  <cols>
    <col min="1" max="1" width="8.33203125" style="198" customWidth="1"/>
    <col min="2" max="2" width="16.33203125" style="198" bestFit="1" customWidth="1"/>
    <col min="3" max="3" width="33.44140625" style="198" customWidth="1"/>
    <col min="4" max="5" width="11.44140625" style="198"/>
    <col min="6" max="6" width="13.44140625" style="198" bestFit="1" customWidth="1"/>
    <col min="7" max="7" width="13" style="198" customWidth="1"/>
    <col min="8" max="8" width="13.33203125" style="418" customWidth="1"/>
    <col min="9" max="9" width="11.44140625" style="196"/>
    <col min="10" max="10" width="12" style="196" bestFit="1" customWidth="1"/>
    <col min="11" max="16384" width="11.44140625" style="196"/>
  </cols>
  <sheetData>
    <row r="1" spans="1:27" ht="17.100000000000001" customHeight="1" x14ac:dyDescent="0.3">
      <c r="A1" s="627"/>
      <c r="B1" s="628"/>
      <c r="C1" s="552" t="s">
        <v>222</v>
      </c>
      <c r="D1" s="576" t="s">
        <v>223</v>
      </c>
      <c r="E1" s="577"/>
      <c r="F1" s="272">
        <v>103</v>
      </c>
      <c r="G1" s="636"/>
      <c r="H1" s="636"/>
      <c r="Q1"/>
      <c r="R1"/>
      <c r="S1"/>
      <c r="T1"/>
      <c r="U1"/>
      <c r="V1"/>
      <c r="W1"/>
      <c r="X1"/>
      <c r="Y1"/>
      <c r="Z1"/>
      <c r="AA1"/>
    </row>
    <row r="2" spans="1:27" ht="17.100000000000001" customHeight="1" x14ac:dyDescent="0.3">
      <c r="A2" s="629"/>
      <c r="B2" s="630"/>
      <c r="C2" s="553"/>
      <c r="D2" s="548" t="s">
        <v>193</v>
      </c>
      <c r="E2" s="549"/>
      <c r="F2" s="637">
        <v>51</v>
      </c>
      <c r="G2" s="636"/>
      <c r="H2" s="636"/>
      <c r="Q2"/>
      <c r="R2"/>
      <c r="S2"/>
      <c r="T2"/>
      <c r="U2"/>
      <c r="V2"/>
      <c r="W2"/>
      <c r="X2"/>
      <c r="Y2"/>
      <c r="Z2"/>
      <c r="AA2"/>
    </row>
    <row r="3" spans="1:27" ht="17.100000000000001" customHeight="1" x14ac:dyDescent="0.3">
      <c r="A3" s="629"/>
      <c r="B3" s="630"/>
      <c r="C3" s="306" t="s">
        <v>194</v>
      </c>
      <c r="D3" s="550"/>
      <c r="E3" s="551"/>
      <c r="F3" s="638"/>
      <c r="G3" s="636"/>
      <c r="H3" s="636"/>
      <c r="Q3"/>
      <c r="R3"/>
      <c r="S3"/>
      <c r="T3"/>
      <c r="U3"/>
      <c r="V3"/>
      <c r="W3"/>
      <c r="X3"/>
      <c r="Y3"/>
      <c r="Z3"/>
      <c r="AA3"/>
    </row>
    <row r="4" spans="1:27" ht="17.100000000000001" customHeight="1" x14ac:dyDescent="0.3">
      <c r="A4" s="629"/>
      <c r="B4" s="630"/>
      <c r="C4" s="307" t="s">
        <v>195</v>
      </c>
      <c r="D4" s="554" t="s">
        <v>196</v>
      </c>
      <c r="E4" s="555"/>
      <c r="F4" s="308">
        <v>1</v>
      </c>
      <c r="G4" s="636"/>
      <c r="H4" s="636"/>
      <c r="Q4"/>
      <c r="R4"/>
      <c r="S4"/>
      <c r="T4"/>
      <c r="U4"/>
      <c r="V4"/>
      <c r="W4"/>
      <c r="X4"/>
      <c r="Y4"/>
      <c r="Z4"/>
      <c r="AA4"/>
    </row>
    <row r="5" spans="1:27" ht="14.4" x14ac:dyDescent="0.3">
      <c r="A5" s="629"/>
      <c r="B5" s="630"/>
      <c r="C5" s="639" t="s">
        <v>197</v>
      </c>
      <c r="D5" s="641" t="s">
        <v>198</v>
      </c>
      <c r="E5" s="642"/>
      <c r="F5" s="306" t="s">
        <v>199</v>
      </c>
      <c r="G5" s="636"/>
      <c r="H5" s="636"/>
      <c r="Q5"/>
      <c r="R5"/>
      <c r="S5"/>
      <c r="T5"/>
      <c r="U5"/>
      <c r="V5"/>
      <c r="W5"/>
      <c r="X5"/>
      <c r="Y5"/>
      <c r="Z5"/>
      <c r="AA5"/>
    </row>
    <row r="6" spans="1:27" ht="17.100000000000001" customHeight="1" x14ac:dyDescent="0.3">
      <c r="A6" s="631"/>
      <c r="B6" s="632"/>
      <c r="C6" s="640"/>
      <c r="D6" s="643"/>
      <c r="E6" s="644"/>
      <c r="F6" s="309">
        <v>44216</v>
      </c>
      <c r="G6" s="636"/>
      <c r="H6" s="636"/>
      <c r="Q6"/>
      <c r="R6"/>
      <c r="S6"/>
      <c r="T6"/>
      <c r="U6"/>
      <c r="V6"/>
      <c r="W6"/>
      <c r="X6"/>
      <c r="Y6"/>
      <c r="Z6"/>
      <c r="AA6"/>
    </row>
    <row r="7" spans="1:27" ht="17.100000000000001" customHeight="1" thickBot="1" x14ac:dyDescent="0.35">
      <c r="A7" s="645"/>
      <c r="B7" s="646"/>
      <c r="C7" s="646"/>
      <c r="D7" s="646"/>
      <c r="E7" s="646"/>
      <c r="F7" s="646"/>
      <c r="G7" s="646"/>
      <c r="H7" s="647"/>
      <c r="Q7"/>
      <c r="R7"/>
      <c r="S7"/>
      <c r="T7"/>
      <c r="U7"/>
      <c r="V7"/>
      <c r="W7"/>
      <c r="X7"/>
      <c r="Y7"/>
      <c r="Z7"/>
      <c r="AA7"/>
    </row>
    <row r="8" spans="1:27" ht="24.75" customHeight="1" x14ac:dyDescent="0.3">
      <c r="A8" s="648" t="str">
        <f>Presupuesto!A8</f>
        <v xml:space="preserve">ADECUACIÓN Y MANTENIMIENTO DE LA RAMPA DE ACCESO SOBRE LA VÍA QUE CONECTA EL PUENTE VEHICULAR UBICADO EN LA VEREDA JORDAN ORTIZ DEL MUNICIPIO DE SAN MIGUEL PUTUMAYO </v>
      </c>
      <c r="B8" s="649"/>
      <c r="C8" s="649"/>
      <c r="D8" s="649"/>
      <c r="E8" s="649"/>
      <c r="F8" s="649"/>
      <c r="G8" s="649"/>
      <c r="H8" s="650"/>
      <c r="Q8"/>
      <c r="R8"/>
      <c r="S8"/>
      <c r="T8"/>
      <c r="U8"/>
      <c r="V8"/>
      <c r="W8"/>
      <c r="X8"/>
      <c r="Y8"/>
      <c r="Z8"/>
      <c r="AA8"/>
    </row>
    <row r="9" spans="1:27" ht="18" customHeight="1" thickBot="1" x14ac:dyDescent="0.35">
      <c r="A9" s="651"/>
      <c r="B9" s="652"/>
      <c r="C9" s="652"/>
      <c r="D9" s="652"/>
      <c r="E9" s="652"/>
      <c r="F9" s="652"/>
      <c r="G9" s="652"/>
      <c r="H9" s="653"/>
      <c r="Q9"/>
      <c r="R9"/>
      <c r="S9"/>
      <c r="T9"/>
      <c r="U9"/>
      <c r="V9"/>
      <c r="W9"/>
      <c r="X9"/>
      <c r="Y9"/>
      <c r="Z9"/>
      <c r="AA9"/>
    </row>
    <row r="10" spans="1:27" ht="17.100000000000001" customHeight="1" thickBot="1" x14ac:dyDescent="0.35">
      <c r="A10" s="270"/>
      <c r="B10" s="271"/>
      <c r="C10" s="271"/>
      <c r="D10" s="271"/>
      <c r="E10" s="271"/>
      <c r="F10" s="271"/>
      <c r="G10" s="271"/>
      <c r="H10" s="415"/>
      <c r="Q10"/>
      <c r="R10"/>
      <c r="S10"/>
      <c r="T10"/>
      <c r="U10"/>
      <c r="V10"/>
      <c r="W10"/>
      <c r="X10"/>
      <c r="Y10"/>
      <c r="Z10"/>
      <c r="AA10"/>
    </row>
    <row r="11" spans="1:27" ht="17.100000000000001" customHeight="1" thickBot="1" x14ac:dyDescent="0.35">
      <c r="A11" s="654" t="s">
        <v>26</v>
      </c>
      <c r="B11" s="655"/>
      <c r="C11" s="655"/>
      <c r="D11" s="655"/>
      <c r="E11" s="655"/>
      <c r="F11" s="655"/>
      <c r="G11" s="655"/>
      <c r="H11" s="656"/>
      <c r="Q11"/>
      <c r="R11"/>
      <c r="S11"/>
      <c r="T11"/>
      <c r="U11"/>
      <c r="V11"/>
      <c r="W11"/>
      <c r="X11"/>
      <c r="Y11"/>
      <c r="Z11"/>
      <c r="AA11"/>
    </row>
    <row r="12" spans="1:27" ht="17.100000000000001" customHeight="1" thickBot="1" x14ac:dyDescent="0.35">
      <c r="A12" s="242"/>
      <c r="H12" s="350"/>
      <c r="Q12"/>
      <c r="R12"/>
      <c r="S12"/>
      <c r="T12"/>
      <c r="U12"/>
      <c r="V12"/>
      <c r="W12"/>
      <c r="X12"/>
      <c r="Y12"/>
      <c r="Z12"/>
      <c r="AA12"/>
    </row>
    <row r="13" spans="1:27" ht="17.100000000000001" customHeight="1" thickBot="1" x14ac:dyDescent="0.35">
      <c r="A13" s="337">
        <f>Presupuesto!A15</f>
        <v>1.1000000000000001</v>
      </c>
      <c r="B13" s="633" t="str">
        <f>Presupuesto!B15</f>
        <v>LOCALIZACION Y REPLANTEO</v>
      </c>
      <c r="C13" s="634"/>
      <c r="D13" s="634"/>
      <c r="E13" s="634"/>
      <c r="F13" s="635"/>
      <c r="G13" s="338" t="s">
        <v>28</v>
      </c>
      <c r="H13" s="416" t="str">
        <f>Presupuesto!D15</f>
        <v>M2</v>
      </c>
      <c r="Q13"/>
      <c r="R13"/>
      <c r="S13"/>
      <c r="T13"/>
      <c r="U13"/>
      <c r="V13"/>
      <c r="W13"/>
      <c r="X13"/>
      <c r="Y13"/>
      <c r="Z13"/>
      <c r="AA13"/>
    </row>
    <row r="14" spans="1:27" ht="17.100000000000001" customHeight="1" x14ac:dyDescent="0.3">
      <c r="A14" s="242"/>
      <c r="H14" s="350"/>
      <c r="Q14"/>
      <c r="R14"/>
      <c r="S14"/>
      <c r="T14"/>
      <c r="U14"/>
      <c r="V14"/>
      <c r="W14"/>
      <c r="X14"/>
      <c r="Y14"/>
      <c r="Z14"/>
      <c r="AA14"/>
    </row>
    <row r="15" spans="1:27" ht="17.100000000000001" customHeight="1" x14ac:dyDescent="0.3">
      <c r="A15" s="202" t="s">
        <v>29</v>
      </c>
      <c r="B15" s="624" t="s">
        <v>30</v>
      </c>
      <c r="C15" s="624"/>
      <c r="D15" s="624"/>
      <c r="E15" s="624"/>
      <c r="F15" s="624"/>
      <c r="G15" s="624"/>
      <c r="H15" s="350"/>
      <c r="Q15"/>
      <c r="R15"/>
      <c r="S15"/>
      <c r="T15"/>
      <c r="U15"/>
      <c r="V15"/>
      <c r="W15"/>
      <c r="X15"/>
      <c r="Y15"/>
      <c r="Z15"/>
      <c r="AA15"/>
    </row>
    <row r="16" spans="1:27" ht="17.100000000000001" customHeight="1" x14ac:dyDescent="0.3">
      <c r="A16" s="221"/>
      <c r="B16" s="625" t="s">
        <v>31</v>
      </c>
      <c r="C16" s="626"/>
      <c r="D16" s="221" t="s">
        <v>32</v>
      </c>
      <c r="E16" s="221" t="s">
        <v>33</v>
      </c>
      <c r="F16" s="221" t="s">
        <v>34</v>
      </c>
      <c r="G16" s="221" t="s">
        <v>35</v>
      </c>
      <c r="H16" s="350"/>
      <c r="Q16"/>
      <c r="R16"/>
      <c r="S16"/>
      <c r="T16"/>
      <c r="U16"/>
      <c r="V16"/>
      <c r="W16"/>
      <c r="X16"/>
      <c r="Y16"/>
      <c r="Z16"/>
      <c r="AA16"/>
    </row>
    <row r="17" spans="1:27" ht="17.100000000000001" customHeight="1" x14ac:dyDescent="0.3">
      <c r="A17" s="195"/>
      <c r="B17" s="622" t="s">
        <v>67</v>
      </c>
      <c r="C17" s="623"/>
      <c r="D17" s="195"/>
      <c r="E17" s="203"/>
      <c r="F17" s="203">
        <v>0.1</v>
      </c>
      <c r="G17" s="214">
        <f>ROUND((H34*F17),2)</f>
        <v>283.33</v>
      </c>
      <c r="H17" s="350"/>
      <c r="Q17"/>
      <c r="R17"/>
      <c r="S17"/>
      <c r="T17"/>
      <c r="U17"/>
      <c r="V17"/>
      <c r="W17"/>
      <c r="X17"/>
      <c r="Y17"/>
      <c r="Z17"/>
      <c r="AA17"/>
    </row>
    <row r="18" spans="1:27" ht="17.100000000000001" customHeight="1" x14ac:dyDescent="0.25">
      <c r="A18" s="195"/>
      <c r="B18" s="625"/>
      <c r="C18" s="626"/>
      <c r="D18" s="195"/>
      <c r="E18" s="203"/>
      <c r="F18" s="203"/>
      <c r="G18" s="203"/>
      <c r="H18" s="350"/>
    </row>
    <row r="19" spans="1:27" ht="17.100000000000001" customHeight="1" x14ac:dyDescent="0.25">
      <c r="A19" s="195"/>
      <c r="B19" s="625"/>
      <c r="C19" s="626"/>
      <c r="D19" s="195"/>
      <c r="E19" s="203"/>
      <c r="F19" s="203"/>
      <c r="G19" s="203"/>
      <c r="H19" s="350"/>
    </row>
    <row r="20" spans="1:27" ht="17.100000000000001" customHeight="1" x14ac:dyDescent="0.25">
      <c r="A20" s="243"/>
      <c r="E20" s="204" t="s">
        <v>36</v>
      </c>
      <c r="F20" s="204"/>
      <c r="G20" s="204"/>
      <c r="H20" s="350">
        <f>SUM(G17:G19)</f>
        <v>283.33</v>
      </c>
    </row>
    <row r="21" spans="1:27" ht="17.100000000000001" customHeight="1" x14ac:dyDescent="0.25">
      <c r="A21" s="202" t="s">
        <v>37</v>
      </c>
      <c r="B21" s="624" t="s">
        <v>38</v>
      </c>
      <c r="C21" s="624"/>
      <c r="D21" s="624"/>
      <c r="E21" s="624"/>
      <c r="F21" s="624"/>
      <c r="G21" s="624"/>
      <c r="H21" s="350"/>
    </row>
    <row r="22" spans="1:27" ht="17.100000000000001" customHeight="1" x14ac:dyDescent="0.25">
      <c r="A22" s="221"/>
      <c r="B22" s="625" t="s">
        <v>31</v>
      </c>
      <c r="C22" s="626"/>
      <c r="D22" s="195" t="s">
        <v>12</v>
      </c>
      <c r="E22" s="205" t="s">
        <v>39</v>
      </c>
      <c r="F22" s="205" t="s">
        <v>40</v>
      </c>
      <c r="G22" s="205" t="s">
        <v>35</v>
      </c>
      <c r="H22" s="350"/>
    </row>
    <row r="23" spans="1:27" ht="17.100000000000001" customHeight="1" x14ac:dyDescent="0.25">
      <c r="A23" s="195"/>
      <c r="B23" s="657"/>
      <c r="C23" s="658"/>
      <c r="D23" s="217"/>
      <c r="E23" s="203"/>
      <c r="F23" s="203"/>
      <c r="G23" s="203">
        <f>ROUND((E23*F23),0)</f>
        <v>0</v>
      </c>
      <c r="H23" s="350"/>
    </row>
    <row r="24" spans="1:27" ht="17.100000000000001" customHeight="1" x14ac:dyDescent="0.25">
      <c r="A24" s="195"/>
      <c r="B24" s="657"/>
      <c r="C24" s="658"/>
      <c r="D24" s="217"/>
      <c r="E24" s="203"/>
      <c r="F24" s="203"/>
      <c r="G24" s="203">
        <f t="shared" ref="G24:G25" si="0">ROUND((E24*F24),0)</f>
        <v>0</v>
      </c>
      <c r="H24" s="350"/>
    </row>
    <row r="25" spans="1:27" ht="17.100000000000001" customHeight="1" x14ac:dyDescent="0.25">
      <c r="A25" s="195"/>
      <c r="B25" s="657"/>
      <c r="C25" s="658"/>
      <c r="D25" s="217"/>
      <c r="E25" s="217"/>
      <c r="F25" s="217"/>
      <c r="G25" s="203">
        <f t="shared" si="0"/>
        <v>0</v>
      </c>
      <c r="H25" s="350"/>
    </row>
    <row r="26" spans="1:27" ht="17.100000000000001" customHeight="1" x14ac:dyDescent="0.25">
      <c r="A26" s="195"/>
      <c r="B26" s="659"/>
      <c r="C26" s="660"/>
      <c r="D26" s="195"/>
      <c r="E26" s="203"/>
      <c r="F26" s="203"/>
      <c r="G26" s="203"/>
      <c r="H26" s="350"/>
    </row>
    <row r="27" spans="1:27" ht="17.100000000000001" customHeight="1" x14ac:dyDescent="0.25">
      <c r="A27" s="195"/>
      <c r="B27" s="659"/>
      <c r="C27" s="660"/>
      <c r="D27" s="195"/>
      <c r="E27" s="203"/>
      <c r="F27" s="203"/>
      <c r="G27" s="203"/>
      <c r="H27" s="350"/>
    </row>
    <row r="28" spans="1:27" ht="17.100000000000001" customHeight="1" x14ac:dyDescent="0.25">
      <c r="A28" s="243" t="s">
        <v>41</v>
      </c>
      <c r="E28" s="204" t="s">
        <v>42</v>
      </c>
      <c r="F28" s="204"/>
      <c r="G28" s="204"/>
      <c r="H28" s="350">
        <f>(SUM(G23:G25))</f>
        <v>0</v>
      </c>
    </row>
    <row r="29" spans="1:27" ht="17.100000000000001" customHeight="1" x14ac:dyDescent="0.25">
      <c r="A29" s="202" t="s">
        <v>43</v>
      </c>
      <c r="B29" s="624" t="s">
        <v>44</v>
      </c>
      <c r="C29" s="624"/>
      <c r="D29" s="624"/>
      <c r="E29" s="624"/>
      <c r="F29" s="624"/>
      <c r="G29" s="624"/>
      <c r="H29" s="350"/>
    </row>
    <row r="30" spans="1:27" ht="17.100000000000001" customHeight="1" x14ac:dyDescent="0.25">
      <c r="A30" s="195" t="s">
        <v>45</v>
      </c>
      <c r="B30" s="221" t="s">
        <v>31</v>
      </c>
      <c r="C30" s="221" t="s">
        <v>46</v>
      </c>
      <c r="D30" s="221" t="s">
        <v>47</v>
      </c>
      <c r="E30" s="205" t="s">
        <v>48</v>
      </c>
      <c r="F30" s="203" t="s">
        <v>34</v>
      </c>
      <c r="G30" s="203" t="s">
        <v>35</v>
      </c>
      <c r="H30" s="350"/>
    </row>
    <row r="31" spans="1:27" ht="17.100000000000001" customHeight="1" x14ac:dyDescent="0.25">
      <c r="A31" s="195">
        <v>1</v>
      </c>
      <c r="B31" s="195" t="s">
        <v>188</v>
      </c>
      <c r="C31" s="207">
        <v>60000</v>
      </c>
      <c r="D31" s="208">
        <v>0.75</v>
      </c>
      <c r="E31" s="206">
        <f>+(A31*C31)+(A31*C31*D31)</f>
        <v>105000</v>
      </c>
      <c r="F31" s="209">
        <v>105</v>
      </c>
      <c r="G31" s="214">
        <f>ROUND((E31)/(F31),2)</f>
        <v>1000</v>
      </c>
      <c r="H31" s="350"/>
    </row>
    <row r="32" spans="1:27" ht="17.100000000000001" customHeight="1" x14ac:dyDescent="0.25">
      <c r="A32" s="195">
        <v>1</v>
      </c>
      <c r="B32" s="195" t="s">
        <v>231</v>
      </c>
      <c r="C32" s="207">
        <v>110000</v>
      </c>
      <c r="D32" s="208">
        <v>0.75</v>
      </c>
      <c r="E32" s="206">
        <f>+(A32*C32)+(A32*C32*D32)</f>
        <v>192500</v>
      </c>
      <c r="F32" s="209">
        <v>105</v>
      </c>
      <c r="G32" s="214">
        <f>ROUND((E32)/(F32),2)</f>
        <v>1833.33</v>
      </c>
      <c r="H32" s="350"/>
    </row>
    <row r="33" spans="1:8" ht="17.100000000000001" customHeight="1" x14ac:dyDescent="0.25">
      <c r="A33" s="195"/>
      <c r="B33" s="195"/>
      <c r="C33" s="195"/>
      <c r="D33" s="195"/>
      <c r="E33" s="203"/>
      <c r="F33" s="203"/>
      <c r="G33" s="203"/>
      <c r="H33" s="350"/>
    </row>
    <row r="34" spans="1:8" ht="17.100000000000001" customHeight="1" x14ac:dyDescent="0.25">
      <c r="A34" s="243"/>
      <c r="E34" s="204" t="s">
        <v>50</v>
      </c>
      <c r="F34" s="204"/>
      <c r="G34" s="204"/>
      <c r="H34" s="350">
        <f>SUM(G31)+(G32)</f>
        <v>2833.33</v>
      </c>
    </row>
    <row r="35" spans="1:8" ht="17.100000000000001" customHeight="1" x14ac:dyDescent="0.25">
      <c r="A35" s="202" t="s">
        <v>51</v>
      </c>
      <c r="B35" s="624" t="s">
        <v>18</v>
      </c>
      <c r="C35" s="624"/>
      <c r="D35" s="624"/>
      <c r="E35" s="624"/>
      <c r="F35" s="624"/>
      <c r="G35" s="624"/>
      <c r="H35" s="350"/>
    </row>
    <row r="36" spans="1:8" ht="17.100000000000001" customHeight="1" x14ac:dyDescent="0.25">
      <c r="A36" s="195"/>
      <c r="B36" s="195" t="s">
        <v>31</v>
      </c>
      <c r="C36" s="221" t="s">
        <v>12</v>
      </c>
      <c r="D36" s="221" t="s">
        <v>13</v>
      </c>
      <c r="E36" s="221" t="s">
        <v>52</v>
      </c>
      <c r="F36" s="221"/>
      <c r="G36" s="203" t="s">
        <v>53</v>
      </c>
      <c r="H36" s="350"/>
    </row>
    <row r="37" spans="1:8" ht="17.100000000000001" customHeight="1" x14ac:dyDescent="0.25">
      <c r="A37" s="195"/>
      <c r="B37" s="195"/>
      <c r="C37" s="210"/>
      <c r="D37" s="195"/>
      <c r="E37" s="203"/>
      <c r="F37" s="203"/>
      <c r="G37" s="203"/>
      <c r="H37" s="350"/>
    </row>
    <row r="38" spans="1:8" ht="17.100000000000001" customHeight="1" x14ac:dyDescent="0.25">
      <c r="A38" s="195"/>
      <c r="B38" s="195"/>
      <c r="C38" s="206"/>
      <c r="D38" s="195"/>
      <c r="E38" s="203"/>
      <c r="F38" s="203"/>
      <c r="G38" s="203"/>
      <c r="H38" s="350"/>
    </row>
    <row r="39" spans="1:8" ht="17.100000000000001" customHeight="1" x14ac:dyDescent="0.25">
      <c r="A39" s="195"/>
      <c r="B39" s="195"/>
      <c r="C39" s="195"/>
      <c r="D39" s="195"/>
      <c r="E39" s="203"/>
      <c r="F39" s="203"/>
      <c r="G39" s="203"/>
      <c r="H39" s="350"/>
    </row>
    <row r="40" spans="1:8" ht="17.100000000000001" customHeight="1" x14ac:dyDescent="0.25">
      <c r="A40" s="243"/>
      <c r="E40" s="204" t="s">
        <v>50</v>
      </c>
      <c r="F40" s="204"/>
      <c r="G40" s="204"/>
      <c r="H40" s="350">
        <f>ROUND(SUM(G37)+(G38),0)</f>
        <v>0</v>
      </c>
    </row>
    <row r="41" spans="1:8" ht="17.100000000000001" customHeight="1" x14ac:dyDescent="0.25">
      <c r="A41" s="242"/>
      <c r="E41" s="204"/>
      <c r="F41" s="204"/>
      <c r="G41" s="204"/>
      <c r="H41" s="350"/>
    </row>
    <row r="42" spans="1:8" ht="17.100000000000001" customHeight="1" x14ac:dyDescent="0.25">
      <c r="A42" s="242"/>
      <c r="D42" s="211" t="s">
        <v>54</v>
      </c>
      <c r="E42" s="212"/>
      <c r="F42" s="212"/>
      <c r="G42" s="212"/>
      <c r="H42" s="350">
        <f>ROUND((SUM(H20:H41)),2)</f>
        <v>3116.66</v>
      </c>
    </row>
    <row r="43" spans="1:8" ht="17.100000000000001" customHeight="1" x14ac:dyDescent="0.25">
      <c r="A43" s="242"/>
      <c r="E43" s="204"/>
      <c r="F43" s="204"/>
      <c r="G43" s="204"/>
      <c r="H43" s="350"/>
    </row>
    <row r="44" spans="1:8" ht="17.100000000000001" customHeight="1" x14ac:dyDescent="0.25">
      <c r="A44" s="202" t="s">
        <v>55</v>
      </c>
      <c r="B44" s="624" t="s">
        <v>56</v>
      </c>
      <c r="C44" s="624"/>
      <c r="D44" s="624"/>
      <c r="E44" s="624"/>
      <c r="F44" s="624"/>
      <c r="G44" s="624"/>
      <c r="H44" s="350"/>
    </row>
    <row r="45" spans="1:8" ht="17.100000000000001" customHeight="1" x14ac:dyDescent="0.25">
      <c r="A45" s="221"/>
      <c r="B45" s="221" t="s">
        <v>31</v>
      </c>
      <c r="C45" s="221" t="s">
        <v>57</v>
      </c>
      <c r="D45" s="195" t="s">
        <v>58</v>
      </c>
      <c r="E45" s="203"/>
      <c r="F45" s="203" t="s">
        <v>59</v>
      </c>
      <c r="G45" s="203"/>
      <c r="H45" s="350"/>
    </row>
    <row r="46" spans="1:8" ht="17.100000000000001" customHeight="1" x14ac:dyDescent="0.25">
      <c r="A46" s="195"/>
      <c r="B46" s="221" t="s">
        <v>60</v>
      </c>
      <c r="C46" s="208">
        <v>0.27</v>
      </c>
      <c r="D46" s="195"/>
      <c r="E46" s="206"/>
      <c r="F46" s="195"/>
      <c r="G46" s="214">
        <f>ROUND((H42*C46),2)</f>
        <v>841.5</v>
      </c>
      <c r="H46" s="350"/>
    </row>
    <row r="47" spans="1:8" ht="17.100000000000001" customHeight="1" x14ac:dyDescent="0.25">
      <c r="A47" s="195"/>
      <c r="B47" s="221" t="s">
        <v>61</v>
      </c>
      <c r="C47" s="208">
        <v>0.02</v>
      </c>
      <c r="D47" s="195"/>
      <c r="E47" s="206"/>
      <c r="F47" s="195"/>
      <c r="G47" s="214">
        <f>ROUND((H42*C47),2)</f>
        <v>62.33</v>
      </c>
      <c r="H47" s="350"/>
    </row>
    <row r="48" spans="1:8" ht="17.100000000000001" customHeight="1" x14ac:dyDescent="0.25">
      <c r="A48" s="195"/>
      <c r="B48" s="221" t="s">
        <v>62</v>
      </c>
      <c r="C48" s="208">
        <v>0.03</v>
      </c>
      <c r="D48" s="195"/>
      <c r="E48" s="206"/>
      <c r="F48" s="195"/>
      <c r="G48" s="214">
        <f>ROUND((H42*C48),2)</f>
        <v>93.5</v>
      </c>
      <c r="H48" s="350"/>
    </row>
    <row r="49" spans="1:27" ht="17.100000000000001" customHeight="1" x14ac:dyDescent="0.25">
      <c r="A49" s="242"/>
      <c r="D49" s="211" t="s">
        <v>63</v>
      </c>
      <c r="E49" s="212"/>
      <c r="F49" s="212"/>
      <c r="G49" s="212"/>
      <c r="H49" s="350">
        <f>SUM(G45:G48)</f>
        <v>997.33</v>
      </c>
    </row>
    <row r="50" spans="1:27" ht="17.100000000000001" customHeight="1" x14ac:dyDescent="0.25">
      <c r="A50" s="242"/>
      <c r="E50" s="204"/>
      <c r="F50" s="204"/>
      <c r="G50" s="204"/>
      <c r="H50" s="350"/>
    </row>
    <row r="51" spans="1:27" ht="17.100000000000001" customHeight="1" x14ac:dyDescent="0.25">
      <c r="A51" s="242"/>
      <c r="D51" s="211" t="s">
        <v>64</v>
      </c>
      <c r="E51" s="212"/>
      <c r="F51" s="212"/>
      <c r="G51" s="204"/>
      <c r="H51" s="350">
        <f>H42+H49</f>
        <v>4113.99</v>
      </c>
    </row>
    <row r="52" spans="1:27" ht="17.100000000000001" customHeight="1" x14ac:dyDescent="0.25">
      <c r="A52" s="242"/>
      <c r="D52" s="211"/>
      <c r="E52" s="212"/>
      <c r="F52" s="212"/>
      <c r="G52" s="204"/>
      <c r="H52" s="350"/>
    </row>
    <row r="53" spans="1:27" ht="17.100000000000001" customHeight="1" x14ac:dyDescent="0.25">
      <c r="A53" s="201"/>
      <c r="B53" s="200"/>
      <c r="E53" s="215"/>
      <c r="F53" s="216"/>
      <c r="G53" s="199"/>
      <c r="H53" s="350"/>
    </row>
    <row r="54" spans="1:27" ht="17.100000000000001" customHeight="1" x14ac:dyDescent="0.25">
      <c r="A54" s="244" t="s">
        <v>244</v>
      </c>
      <c r="B54" s="213"/>
      <c r="E54" s="212" t="str">
        <f>Presupuesto!E36</f>
        <v>ARQ. GUILLERMO YAMID VALLEJOS BENAVIDES</v>
      </c>
      <c r="F54" s="204"/>
      <c r="G54" s="204"/>
      <c r="H54" s="350"/>
    </row>
    <row r="55" spans="1:27" ht="16.5" customHeight="1" x14ac:dyDescent="0.25">
      <c r="A55" s="198" t="s">
        <v>246</v>
      </c>
      <c r="B55" s="213"/>
      <c r="E55" s="204" t="str">
        <f>Presupuesto!E37</f>
        <v>SECRETARIO DE PLANEACION Y OBRAS PUBLICAS</v>
      </c>
      <c r="F55" s="204"/>
      <c r="G55" s="204"/>
      <c r="H55" s="350"/>
    </row>
    <row r="56" spans="1:27" ht="16.5" customHeight="1" x14ac:dyDescent="0.25">
      <c r="A56" s="245" t="s">
        <v>245</v>
      </c>
      <c r="B56" s="213"/>
      <c r="E56" s="204" t="str">
        <f>Presupuesto!E38</f>
        <v>SAN MIGUEL - PUTUMAYO</v>
      </c>
      <c r="F56" s="204"/>
      <c r="G56" s="204"/>
      <c r="H56" s="350"/>
    </row>
    <row r="58" spans="1:27" ht="17.100000000000001" customHeight="1" x14ac:dyDescent="0.3">
      <c r="A58" s="627"/>
      <c r="B58" s="628"/>
      <c r="C58" s="552" t="s">
        <v>222</v>
      </c>
      <c r="D58" s="576" t="s">
        <v>223</v>
      </c>
      <c r="E58" s="577"/>
      <c r="F58" s="272">
        <v>103</v>
      </c>
      <c r="G58" s="636"/>
      <c r="H58" s="636"/>
      <c r="Q58"/>
      <c r="R58"/>
      <c r="S58"/>
      <c r="T58"/>
      <c r="U58"/>
      <c r="V58"/>
      <c r="W58"/>
      <c r="X58"/>
      <c r="Y58"/>
      <c r="Z58"/>
      <c r="AA58"/>
    </row>
    <row r="59" spans="1:27" ht="17.100000000000001" customHeight="1" x14ac:dyDescent="0.3">
      <c r="A59" s="629"/>
      <c r="B59" s="630"/>
      <c r="C59" s="553"/>
      <c r="D59" s="548" t="s">
        <v>193</v>
      </c>
      <c r="E59" s="549"/>
      <c r="F59" s="637">
        <v>51</v>
      </c>
      <c r="G59" s="636"/>
      <c r="H59" s="636"/>
      <c r="Q59"/>
      <c r="R59"/>
      <c r="S59"/>
      <c r="T59"/>
      <c r="U59"/>
      <c r="V59"/>
      <c r="W59"/>
      <c r="X59"/>
      <c r="Y59"/>
      <c r="Z59"/>
      <c r="AA59"/>
    </row>
    <row r="60" spans="1:27" ht="17.100000000000001" customHeight="1" x14ac:dyDescent="0.3">
      <c r="A60" s="629"/>
      <c r="B60" s="630"/>
      <c r="C60" s="306" t="s">
        <v>194</v>
      </c>
      <c r="D60" s="550"/>
      <c r="E60" s="551"/>
      <c r="F60" s="638"/>
      <c r="G60" s="636"/>
      <c r="H60" s="636"/>
      <c r="Q60"/>
      <c r="R60"/>
      <c r="S60"/>
      <c r="T60"/>
      <c r="U60"/>
      <c r="V60"/>
      <c r="W60"/>
      <c r="X60"/>
      <c r="Y60"/>
      <c r="Z60"/>
      <c r="AA60"/>
    </row>
    <row r="61" spans="1:27" ht="17.100000000000001" customHeight="1" x14ac:dyDescent="0.3">
      <c r="A61" s="629"/>
      <c r="B61" s="630"/>
      <c r="C61" s="307" t="s">
        <v>195</v>
      </c>
      <c r="D61" s="554" t="s">
        <v>196</v>
      </c>
      <c r="E61" s="555"/>
      <c r="F61" s="308">
        <v>1</v>
      </c>
      <c r="G61" s="636"/>
      <c r="H61" s="636"/>
      <c r="Q61"/>
      <c r="R61"/>
      <c r="S61"/>
      <c r="T61"/>
      <c r="U61"/>
      <c r="V61"/>
      <c r="W61"/>
      <c r="X61"/>
      <c r="Y61"/>
      <c r="Z61"/>
      <c r="AA61"/>
    </row>
    <row r="62" spans="1:27" ht="14.4" x14ac:dyDescent="0.3">
      <c r="A62" s="629"/>
      <c r="B62" s="630"/>
      <c r="C62" s="639" t="s">
        <v>197</v>
      </c>
      <c r="D62" s="641" t="s">
        <v>198</v>
      </c>
      <c r="E62" s="642"/>
      <c r="F62" s="306" t="s">
        <v>199</v>
      </c>
      <c r="G62" s="636"/>
      <c r="H62" s="636"/>
      <c r="Q62"/>
      <c r="R62"/>
      <c r="S62"/>
      <c r="T62"/>
      <c r="U62"/>
      <c r="V62"/>
      <c r="W62"/>
      <c r="X62"/>
      <c r="Y62"/>
      <c r="Z62"/>
      <c r="AA62"/>
    </row>
    <row r="63" spans="1:27" ht="17.100000000000001" customHeight="1" x14ac:dyDescent="0.3">
      <c r="A63" s="631"/>
      <c r="B63" s="632"/>
      <c r="C63" s="640"/>
      <c r="D63" s="643"/>
      <c r="E63" s="644"/>
      <c r="F63" s="309">
        <v>44216</v>
      </c>
      <c r="G63" s="636"/>
      <c r="H63" s="636"/>
      <c r="Q63"/>
      <c r="R63"/>
      <c r="S63"/>
      <c r="T63"/>
      <c r="U63"/>
      <c r="V63"/>
      <c r="W63"/>
      <c r="X63"/>
      <c r="Y63"/>
      <c r="Z63"/>
      <c r="AA63"/>
    </row>
    <row r="64" spans="1:27" ht="17.100000000000001" customHeight="1" thickBot="1" x14ac:dyDescent="0.35">
      <c r="A64" s="645"/>
      <c r="B64" s="646"/>
      <c r="C64" s="646"/>
      <c r="D64" s="646"/>
      <c r="E64" s="646"/>
      <c r="F64" s="646"/>
      <c r="G64" s="646"/>
      <c r="H64" s="647"/>
      <c r="Q64"/>
      <c r="R64"/>
      <c r="S64"/>
      <c r="T64"/>
      <c r="U64"/>
      <c r="V64"/>
      <c r="W64"/>
      <c r="X64"/>
      <c r="Y64"/>
      <c r="Z64"/>
      <c r="AA64"/>
    </row>
    <row r="65" spans="1:27" ht="24.75" customHeight="1" x14ac:dyDescent="0.3">
      <c r="A65" s="648" t="str">
        <f>Presupuesto!A8</f>
        <v xml:space="preserve">ADECUACIÓN Y MANTENIMIENTO DE LA RAMPA DE ACCESO SOBRE LA VÍA QUE CONECTA EL PUENTE VEHICULAR UBICADO EN LA VEREDA JORDAN ORTIZ DEL MUNICIPIO DE SAN MIGUEL PUTUMAYO </v>
      </c>
      <c r="B65" s="649"/>
      <c r="C65" s="649"/>
      <c r="D65" s="649"/>
      <c r="E65" s="649"/>
      <c r="F65" s="649"/>
      <c r="G65" s="649"/>
      <c r="H65" s="650"/>
      <c r="Q65"/>
      <c r="R65"/>
      <c r="S65"/>
      <c r="T65"/>
      <c r="U65"/>
      <c r="V65"/>
      <c r="W65"/>
      <c r="X65"/>
      <c r="Y65"/>
      <c r="Z65"/>
      <c r="AA65"/>
    </row>
    <row r="66" spans="1:27" ht="18" customHeight="1" thickBot="1" x14ac:dyDescent="0.35">
      <c r="A66" s="651"/>
      <c r="B66" s="652"/>
      <c r="C66" s="652"/>
      <c r="D66" s="652"/>
      <c r="E66" s="652"/>
      <c r="F66" s="652"/>
      <c r="G66" s="652"/>
      <c r="H66" s="653"/>
      <c r="Q66"/>
      <c r="R66"/>
      <c r="S66"/>
      <c r="T66"/>
      <c r="U66"/>
      <c r="V66"/>
      <c r="W66"/>
      <c r="X66"/>
      <c r="Y66"/>
      <c r="Z66"/>
      <c r="AA66"/>
    </row>
    <row r="67" spans="1:27" ht="17.100000000000001" customHeight="1" thickBot="1" x14ac:dyDescent="0.35">
      <c r="A67" s="270"/>
      <c r="B67" s="271"/>
      <c r="C67" s="271"/>
      <c r="D67" s="271"/>
      <c r="E67" s="271"/>
      <c r="F67" s="271"/>
      <c r="G67" s="271"/>
      <c r="H67" s="415"/>
      <c r="Q67"/>
      <c r="R67"/>
      <c r="S67"/>
      <c r="T67"/>
      <c r="U67"/>
      <c r="V67"/>
      <c r="W67"/>
      <c r="X67"/>
      <c r="Y67"/>
      <c r="Z67"/>
      <c r="AA67"/>
    </row>
    <row r="68" spans="1:27" ht="17.100000000000001" customHeight="1" thickBot="1" x14ac:dyDescent="0.35">
      <c r="A68" s="654" t="s">
        <v>26</v>
      </c>
      <c r="B68" s="655"/>
      <c r="C68" s="655"/>
      <c r="D68" s="655"/>
      <c r="E68" s="655"/>
      <c r="F68" s="655"/>
      <c r="G68" s="655"/>
      <c r="H68" s="656"/>
      <c r="Q68"/>
      <c r="R68"/>
      <c r="S68"/>
      <c r="T68"/>
      <c r="U68"/>
      <c r="V68"/>
      <c r="W68"/>
      <c r="X68"/>
      <c r="Y68"/>
      <c r="Z68"/>
      <c r="AA68"/>
    </row>
    <row r="69" spans="1:27" ht="17.100000000000001" customHeight="1" thickBot="1" x14ac:dyDescent="0.35">
      <c r="A69" s="242"/>
      <c r="H69" s="350"/>
      <c r="Q69"/>
      <c r="R69"/>
      <c r="S69"/>
      <c r="T69"/>
      <c r="U69"/>
      <c r="V69"/>
      <c r="W69"/>
      <c r="X69"/>
      <c r="Y69"/>
      <c r="Z69"/>
      <c r="AA69"/>
    </row>
    <row r="70" spans="1:27" ht="17.100000000000001" customHeight="1" thickBot="1" x14ac:dyDescent="0.35">
      <c r="A70" s="337">
        <f>Presupuesto!A16</f>
        <v>1.2</v>
      </c>
      <c r="B70" s="633" t="str">
        <f>Presupuesto!B16</f>
        <v>EXCAVACIONES VARIAS EN MATERIAL COMUN EN SECO A MANO</v>
      </c>
      <c r="C70" s="634"/>
      <c r="D70" s="634"/>
      <c r="E70" s="634"/>
      <c r="F70" s="635"/>
      <c r="G70" s="338" t="s">
        <v>28</v>
      </c>
      <c r="H70" s="416" t="str">
        <f>'MEMORIA DE CANTIDADES DE OBRA '!I25</f>
        <v>M3</v>
      </c>
      <c r="Q70"/>
      <c r="R70"/>
      <c r="S70"/>
      <c r="T70"/>
      <c r="U70"/>
      <c r="V70"/>
      <c r="W70"/>
      <c r="X70"/>
      <c r="Y70"/>
      <c r="Z70"/>
      <c r="AA70"/>
    </row>
    <row r="71" spans="1:27" ht="17.100000000000001" customHeight="1" x14ac:dyDescent="0.3">
      <c r="A71" s="242"/>
      <c r="H71" s="350"/>
      <c r="Q71"/>
      <c r="R71"/>
      <c r="S71"/>
      <c r="T71"/>
      <c r="U71"/>
      <c r="V71"/>
      <c r="W71"/>
      <c r="X71"/>
      <c r="Y71"/>
      <c r="Z71"/>
      <c r="AA71"/>
    </row>
    <row r="72" spans="1:27" ht="17.100000000000001" customHeight="1" x14ac:dyDescent="0.3">
      <c r="A72" s="202" t="s">
        <v>29</v>
      </c>
      <c r="B72" s="624" t="s">
        <v>30</v>
      </c>
      <c r="C72" s="624"/>
      <c r="D72" s="624"/>
      <c r="E72" s="624"/>
      <c r="F72" s="624"/>
      <c r="G72" s="624"/>
      <c r="H72" s="350"/>
      <c r="Q72"/>
      <c r="R72"/>
      <c r="S72"/>
      <c r="T72"/>
      <c r="U72"/>
      <c r="V72"/>
      <c r="W72"/>
      <c r="X72"/>
      <c r="Y72"/>
      <c r="Z72"/>
      <c r="AA72"/>
    </row>
    <row r="73" spans="1:27" ht="17.100000000000001" customHeight="1" x14ac:dyDescent="0.3">
      <c r="A73" s="221"/>
      <c r="B73" s="625" t="s">
        <v>31</v>
      </c>
      <c r="C73" s="626"/>
      <c r="D73" s="221" t="s">
        <v>32</v>
      </c>
      <c r="E73" s="221" t="s">
        <v>33</v>
      </c>
      <c r="F73" s="221" t="s">
        <v>34</v>
      </c>
      <c r="G73" s="221" t="s">
        <v>35</v>
      </c>
      <c r="H73" s="350"/>
      <c r="Q73"/>
      <c r="R73"/>
      <c r="S73"/>
      <c r="T73"/>
      <c r="U73"/>
      <c r="V73"/>
      <c r="W73"/>
      <c r="X73"/>
      <c r="Y73"/>
      <c r="Z73"/>
      <c r="AA73"/>
    </row>
    <row r="74" spans="1:27" ht="17.100000000000001" customHeight="1" x14ac:dyDescent="0.3">
      <c r="A74" s="195"/>
      <c r="B74" s="622" t="s">
        <v>67</v>
      </c>
      <c r="C74" s="623"/>
      <c r="D74" s="195"/>
      <c r="E74" s="203"/>
      <c r="F74" s="203">
        <v>0.1</v>
      </c>
      <c r="G74" s="214">
        <f>ROUND((H91*F74),2)</f>
        <v>2391.67</v>
      </c>
      <c r="H74" s="350"/>
      <c r="Q74"/>
      <c r="R74"/>
      <c r="S74"/>
      <c r="T74"/>
      <c r="U74"/>
      <c r="V74"/>
      <c r="W74"/>
      <c r="X74"/>
      <c r="Y74"/>
      <c r="Z74"/>
      <c r="AA74"/>
    </row>
    <row r="75" spans="1:27" ht="17.100000000000001" customHeight="1" x14ac:dyDescent="0.25">
      <c r="A75" s="195"/>
      <c r="B75" s="625"/>
      <c r="C75" s="626"/>
      <c r="D75" s="195"/>
      <c r="E75" s="203"/>
      <c r="F75" s="203"/>
      <c r="G75" s="203"/>
      <c r="H75" s="350"/>
    </row>
    <row r="76" spans="1:27" ht="17.100000000000001" customHeight="1" x14ac:dyDescent="0.25">
      <c r="A76" s="195"/>
      <c r="B76" s="625"/>
      <c r="C76" s="626"/>
      <c r="D76" s="195"/>
      <c r="E76" s="203"/>
      <c r="F76" s="203"/>
      <c r="G76" s="203"/>
      <c r="H76" s="350"/>
    </row>
    <row r="77" spans="1:27" ht="17.100000000000001" customHeight="1" x14ac:dyDescent="0.25">
      <c r="A77" s="243"/>
      <c r="E77" s="204" t="s">
        <v>36</v>
      </c>
      <c r="F77" s="204"/>
      <c r="G77" s="204"/>
      <c r="H77" s="350">
        <f>SUM(G74:G76)</f>
        <v>2391.67</v>
      </c>
    </row>
    <row r="78" spans="1:27" ht="17.100000000000001" customHeight="1" x14ac:dyDescent="0.25">
      <c r="A78" s="202" t="s">
        <v>37</v>
      </c>
      <c r="B78" s="624" t="s">
        <v>38</v>
      </c>
      <c r="C78" s="624"/>
      <c r="D78" s="624"/>
      <c r="E78" s="624"/>
      <c r="F78" s="624"/>
      <c r="G78" s="624"/>
      <c r="H78" s="350"/>
    </row>
    <row r="79" spans="1:27" ht="17.100000000000001" customHeight="1" x14ac:dyDescent="0.25">
      <c r="A79" s="221"/>
      <c r="B79" s="625" t="s">
        <v>31</v>
      </c>
      <c r="C79" s="626"/>
      <c r="D79" s="195" t="s">
        <v>12</v>
      </c>
      <c r="E79" s="205" t="s">
        <v>39</v>
      </c>
      <c r="F79" s="205" t="s">
        <v>40</v>
      </c>
      <c r="G79" s="205" t="s">
        <v>35</v>
      </c>
      <c r="H79" s="350"/>
    </row>
    <row r="80" spans="1:27" ht="17.100000000000001" customHeight="1" x14ac:dyDescent="0.25">
      <c r="A80" s="195"/>
      <c r="B80" s="657"/>
      <c r="C80" s="658"/>
      <c r="D80" s="217"/>
      <c r="E80" s="203"/>
      <c r="F80" s="203"/>
      <c r="G80" s="203">
        <f>ROUND((E80*F80),0)</f>
        <v>0</v>
      </c>
      <c r="H80" s="350"/>
    </row>
    <row r="81" spans="1:8" ht="17.100000000000001" customHeight="1" x14ac:dyDescent="0.25">
      <c r="A81" s="195"/>
      <c r="B81" s="657"/>
      <c r="C81" s="658"/>
      <c r="D81" s="217"/>
      <c r="E81" s="203"/>
      <c r="F81" s="203"/>
      <c r="G81" s="203">
        <f t="shared" ref="G81:G82" si="1">ROUND((E81*F81),0)</f>
        <v>0</v>
      </c>
      <c r="H81" s="350"/>
    </row>
    <row r="82" spans="1:8" ht="17.100000000000001" customHeight="1" x14ac:dyDescent="0.25">
      <c r="A82" s="195"/>
      <c r="B82" s="657"/>
      <c r="C82" s="658"/>
      <c r="D82" s="217"/>
      <c r="E82" s="217"/>
      <c r="F82" s="217"/>
      <c r="G82" s="203">
        <f t="shared" si="1"/>
        <v>0</v>
      </c>
      <c r="H82" s="350"/>
    </row>
    <row r="83" spans="1:8" ht="17.100000000000001" customHeight="1" x14ac:dyDescent="0.25">
      <c r="A83" s="195"/>
      <c r="B83" s="659"/>
      <c r="C83" s="660"/>
      <c r="D83" s="195"/>
      <c r="E83" s="203"/>
      <c r="F83" s="203"/>
      <c r="G83" s="203"/>
      <c r="H83" s="350"/>
    </row>
    <row r="84" spans="1:8" ht="17.100000000000001" customHeight="1" x14ac:dyDescent="0.25">
      <c r="A84" s="195"/>
      <c r="B84" s="659"/>
      <c r="C84" s="660"/>
      <c r="D84" s="195"/>
      <c r="E84" s="203"/>
      <c r="F84" s="203"/>
      <c r="G84" s="203"/>
      <c r="H84" s="350"/>
    </row>
    <row r="85" spans="1:8" ht="17.100000000000001" customHeight="1" x14ac:dyDescent="0.25">
      <c r="A85" s="243" t="s">
        <v>41</v>
      </c>
      <c r="E85" s="204" t="s">
        <v>42</v>
      </c>
      <c r="F85" s="204"/>
      <c r="G85" s="204"/>
      <c r="H85" s="350">
        <f>(SUM(G80:G82))</f>
        <v>0</v>
      </c>
    </row>
    <row r="86" spans="1:8" ht="17.100000000000001" customHeight="1" x14ac:dyDescent="0.25">
      <c r="A86" s="202" t="s">
        <v>43</v>
      </c>
      <c r="B86" s="624" t="s">
        <v>44</v>
      </c>
      <c r="C86" s="624"/>
      <c r="D86" s="624"/>
      <c r="E86" s="624"/>
      <c r="F86" s="624"/>
      <c r="G86" s="624"/>
      <c r="H86" s="350"/>
    </row>
    <row r="87" spans="1:8" ht="17.100000000000001" customHeight="1" x14ac:dyDescent="0.25">
      <c r="A87" s="195" t="s">
        <v>45</v>
      </c>
      <c r="B87" s="221" t="s">
        <v>31</v>
      </c>
      <c r="C87" s="221" t="s">
        <v>46</v>
      </c>
      <c r="D87" s="221" t="s">
        <v>47</v>
      </c>
      <c r="E87" s="205" t="s">
        <v>48</v>
      </c>
      <c r="F87" s="203" t="s">
        <v>34</v>
      </c>
      <c r="G87" s="203" t="s">
        <v>35</v>
      </c>
      <c r="H87" s="350"/>
    </row>
    <row r="88" spans="1:8" ht="17.100000000000001" customHeight="1" x14ac:dyDescent="0.25">
      <c r="A88" s="195">
        <v>5</v>
      </c>
      <c r="B88" s="195" t="s">
        <v>188</v>
      </c>
      <c r="C88" s="207">
        <v>60000</v>
      </c>
      <c r="D88" s="208">
        <v>0.75</v>
      </c>
      <c r="E88" s="206">
        <f>+(A88*C88)+(A88*C88*D88)</f>
        <v>525000</v>
      </c>
      <c r="F88" s="209">
        <v>30</v>
      </c>
      <c r="G88" s="214">
        <f>ROUND((E88)/(F88),2)</f>
        <v>17500</v>
      </c>
      <c r="H88" s="350"/>
    </row>
    <row r="89" spans="1:8" ht="17.100000000000001" customHeight="1" x14ac:dyDescent="0.25">
      <c r="A89" s="195">
        <v>1</v>
      </c>
      <c r="B89" s="195" t="s">
        <v>231</v>
      </c>
      <c r="C89" s="207">
        <v>110000</v>
      </c>
      <c r="D89" s="208">
        <v>0.75</v>
      </c>
      <c r="E89" s="206">
        <f>+(A89*C89)+(A89*C89*D89)</f>
        <v>192500</v>
      </c>
      <c r="F89" s="209">
        <v>30</v>
      </c>
      <c r="G89" s="214">
        <f>ROUND((E89)/(F89),2)</f>
        <v>6416.67</v>
      </c>
      <c r="H89" s="350"/>
    </row>
    <row r="90" spans="1:8" ht="17.100000000000001" customHeight="1" x14ac:dyDescent="0.25">
      <c r="A90" s="195"/>
      <c r="B90" s="195"/>
      <c r="C90" s="195"/>
      <c r="D90" s="195"/>
      <c r="E90" s="203"/>
      <c r="F90" s="203"/>
      <c r="G90" s="203"/>
      <c r="H90" s="350"/>
    </row>
    <row r="91" spans="1:8" ht="17.100000000000001" customHeight="1" x14ac:dyDescent="0.25">
      <c r="A91" s="243"/>
      <c r="E91" s="204" t="s">
        <v>50</v>
      </c>
      <c r="F91" s="204"/>
      <c r="G91" s="204"/>
      <c r="H91" s="350">
        <f>SUM(G88)+(G89)</f>
        <v>23916.67</v>
      </c>
    </row>
    <row r="92" spans="1:8" ht="17.100000000000001" customHeight="1" x14ac:dyDescent="0.25">
      <c r="A92" s="202" t="s">
        <v>51</v>
      </c>
      <c r="B92" s="624" t="s">
        <v>18</v>
      </c>
      <c r="C92" s="624"/>
      <c r="D92" s="624"/>
      <c r="E92" s="624"/>
      <c r="F92" s="624"/>
      <c r="G92" s="624"/>
      <c r="H92" s="350"/>
    </row>
    <row r="93" spans="1:8" ht="17.100000000000001" customHeight="1" x14ac:dyDescent="0.25">
      <c r="A93" s="195"/>
      <c r="B93" s="195" t="s">
        <v>31</v>
      </c>
      <c r="C93" s="221" t="s">
        <v>12</v>
      </c>
      <c r="D93" s="221" t="s">
        <v>13</v>
      </c>
      <c r="E93" s="221" t="s">
        <v>52</v>
      </c>
      <c r="F93" s="221"/>
      <c r="G93" s="203" t="s">
        <v>53</v>
      </c>
      <c r="H93" s="350"/>
    </row>
    <row r="94" spans="1:8" ht="17.100000000000001" customHeight="1" x14ac:dyDescent="0.25">
      <c r="A94" s="195"/>
      <c r="B94" s="195"/>
      <c r="C94" s="210"/>
      <c r="D94" s="195"/>
      <c r="E94" s="203"/>
      <c r="F94" s="203"/>
      <c r="G94" s="203"/>
      <c r="H94" s="350"/>
    </row>
    <row r="95" spans="1:8" ht="17.100000000000001" customHeight="1" x14ac:dyDescent="0.25">
      <c r="A95" s="195"/>
      <c r="B95" s="195"/>
      <c r="C95" s="206"/>
      <c r="D95" s="195"/>
      <c r="E95" s="203"/>
      <c r="F95" s="203"/>
      <c r="G95" s="203"/>
      <c r="H95" s="350"/>
    </row>
    <row r="96" spans="1:8" ht="17.100000000000001" customHeight="1" x14ac:dyDescent="0.25">
      <c r="A96" s="195"/>
      <c r="B96" s="195"/>
      <c r="C96" s="195"/>
      <c r="D96" s="195"/>
      <c r="E96" s="203"/>
      <c r="F96" s="203"/>
      <c r="G96" s="203"/>
      <c r="H96" s="350"/>
    </row>
    <row r="97" spans="1:8" ht="17.100000000000001" customHeight="1" x14ac:dyDescent="0.25">
      <c r="A97" s="243"/>
      <c r="E97" s="204" t="s">
        <v>50</v>
      </c>
      <c r="F97" s="204"/>
      <c r="G97" s="204"/>
      <c r="H97" s="350">
        <f>ROUND(SUM(G94)+(G95),0)</f>
        <v>0</v>
      </c>
    </row>
    <row r="98" spans="1:8" ht="17.100000000000001" customHeight="1" x14ac:dyDescent="0.25">
      <c r="A98" s="242"/>
      <c r="E98" s="204"/>
      <c r="F98" s="204"/>
      <c r="G98" s="204"/>
      <c r="H98" s="350"/>
    </row>
    <row r="99" spans="1:8" ht="17.100000000000001" customHeight="1" x14ac:dyDescent="0.25">
      <c r="A99" s="242"/>
      <c r="D99" s="211" t="s">
        <v>54</v>
      </c>
      <c r="E99" s="212"/>
      <c r="F99" s="212"/>
      <c r="G99" s="212"/>
      <c r="H99" s="350">
        <f>ROUND((SUM(H77:H98)),2)</f>
        <v>26308.34</v>
      </c>
    </row>
    <row r="100" spans="1:8" ht="17.100000000000001" customHeight="1" x14ac:dyDescent="0.25">
      <c r="A100" s="242"/>
      <c r="E100" s="204"/>
      <c r="F100" s="204"/>
      <c r="G100" s="204"/>
      <c r="H100" s="350"/>
    </row>
    <row r="101" spans="1:8" ht="17.100000000000001" customHeight="1" x14ac:dyDescent="0.25">
      <c r="A101" s="202" t="s">
        <v>55</v>
      </c>
      <c r="B101" s="624" t="s">
        <v>56</v>
      </c>
      <c r="C101" s="624"/>
      <c r="D101" s="624"/>
      <c r="E101" s="624"/>
      <c r="F101" s="624"/>
      <c r="G101" s="624"/>
      <c r="H101" s="350"/>
    </row>
    <row r="102" spans="1:8" ht="17.100000000000001" customHeight="1" x14ac:dyDescent="0.25">
      <c r="A102" s="221"/>
      <c r="B102" s="221" t="s">
        <v>31</v>
      </c>
      <c r="C102" s="221" t="s">
        <v>57</v>
      </c>
      <c r="D102" s="195" t="s">
        <v>58</v>
      </c>
      <c r="E102" s="203"/>
      <c r="F102" s="203" t="s">
        <v>59</v>
      </c>
      <c r="G102" s="203"/>
      <c r="H102" s="350"/>
    </row>
    <row r="103" spans="1:8" ht="17.100000000000001" customHeight="1" x14ac:dyDescent="0.25">
      <c r="A103" s="195"/>
      <c r="B103" s="221" t="s">
        <v>60</v>
      </c>
      <c r="C103" s="208">
        <v>0.27</v>
      </c>
      <c r="D103" s="195"/>
      <c r="E103" s="206"/>
      <c r="F103" s="195"/>
      <c r="G103" s="214">
        <f>ROUND((H99*C103),2)</f>
        <v>7103.25</v>
      </c>
      <c r="H103" s="350"/>
    </row>
    <row r="104" spans="1:8" ht="17.100000000000001" customHeight="1" x14ac:dyDescent="0.25">
      <c r="A104" s="195"/>
      <c r="B104" s="221" t="s">
        <v>61</v>
      </c>
      <c r="C104" s="208">
        <v>0.02</v>
      </c>
      <c r="D104" s="195"/>
      <c r="E104" s="206"/>
      <c r="F104" s="195"/>
      <c r="G104" s="214">
        <f>ROUND((H99*C104),2)</f>
        <v>526.16999999999996</v>
      </c>
      <c r="H104" s="350"/>
    </row>
    <row r="105" spans="1:8" ht="17.100000000000001" customHeight="1" x14ac:dyDescent="0.25">
      <c r="A105" s="195"/>
      <c r="B105" s="221" t="s">
        <v>62</v>
      </c>
      <c r="C105" s="208">
        <v>0.03</v>
      </c>
      <c r="D105" s="195"/>
      <c r="E105" s="206"/>
      <c r="F105" s="195"/>
      <c r="G105" s="214">
        <f>ROUND((H99*C105),2)</f>
        <v>789.25</v>
      </c>
      <c r="H105" s="350"/>
    </row>
    <row r="106" spans="1:8" ht="17.100000000000001" customHeight="1" x14ac:dyDescent="0.25">
      <c r="A106" s="242"/>
      <c r="D106" s="211" t="s">
        <v>63</v>
      </c>
      <c r="E106" s="212"/>
      <c r="F106" s="212"/>
      <c r="G106" s="212"/>
      <c r="H106" s="350">
        <f>SUM(G102:G105)</f>
        <v>8418.67</v>
      </c>
    </row>
    <row r="107" spans="1:8" ht="17.100000000000001" customHeight="1" x14ac:dyDescent="0.25">
      <c r="A107" s="242"/>
      <c r="E107" s="204"/>
      <c r="F107" s="204"/>
      <c r="G107" s="204"/>
      <c r="H107" s="350"/>
    </row>
    <row r="108" spans="1:8" ht="17.100000000000001" customHeight="1" x14ac:dyDescent="0.25">
      <c r="A108" s="242"/>
      <c r="D108" s="211" t="s">
        <v>64</v>
      </c>
      <c r="E108" s="212"/>
      <c r="F108" s="212"/>
      <c r="G108" s="204"/>
      <c r="H108" s="350">
        <f>H99+H106</f>
        <v>34727.01</v>
      </c>
    </row>
    <row r="109" spans="1:8" ht="17.100000000000001" customHeight="1" x14ac:dyDescent="0.25">
      <c r="A109" s="242"/>
      <c r="D109" s="211"/>
      <c r="E109" s="212"/>
      <c r="F109" s="212"/>
      <c r="G109" s="204"/>
      <c r="H109" s="350"/>
    </row>
    <row r="110" spans="1:8" ht="17.100000000000001" customHeight="1" x14ac:dyDescent="0.25">
      <c r="A110" s="201"/>
      <c r="B110" s="200"/>
      <c r="E110" s="215"/>
      <c r="F110" s="216"/>
      <c r="G110" s="199"/>
      <c r="H110" s="350"/>
    </row>
    <row r="111" spans="1:8" ht="17.100000000000001" customHeight="1" x14ac:dyDescent="0.25">
      <c r="A111" s="244" t="s">
        <v>244</v>
      </c>
      <c r="B111" s="213"/>
      <c r="E111" s="212" t="str">
        <f>Presupuesto!E36</f>
        <v>ARQ. GUILLERMO YAMID VALLEJOS BENAVIDES</v>
      </c>
      <c r="F111" s="204"/>
      <c r="G111" s="204"/>
      <c r="H111" s="350"/>
    </row>
    <row r="112" spans="1:8" ht="16.5" customHeight="1" x14ac:dyDescent="0.25">
      <c r="A112" s="198" t="s">
        <v>246</v>
      </c>
      <c r="B112" s="213"/>
      <c r="E112" s="204" t="str">
        <f>Presupuesto!E37</f>
        <v>SECRETARIO DE PLANEACION Y OBRAS PUBLICAS</v>
      </c>
      <c r="F112" s="204"/>
      <c r="G112" s="204"/>
      <c r="H112" s="350"/>
    </row>
    <row r="113" spans="1:27" ht="16.5" customHeight="1" x14ac:dyDescent="0.25">
      <c r="A113" s="245" t="s">
        <v>245</v>
      </c>
      <c r="B113" s="213"/>
      <c r="E113" s="204" t="str">
        <f>Presupuesto!E38</f>
        <v>SAN MIGUEL - PUTUMAYO</v>
      </c>
      <c r="F113" s="204"/>
      <c r="G113" s="204"/>
      <c r="H113" s="350"/>
    </row>
    <row r="114" spans="1:27" ht="16.5" customHeight="1" x14ac:dyDescent="0.25">
      <c r="B114" s="213"/>
      <c r="E114" s="204"/>
      <c r="F114" s="204"/>
      <c r="G114" s="204"/>
      <c r="H114" s="350"/>
    </row>
    <row r="115" spans="1:27" ht="17.100000000000001" customHeight="1" x14ac:dyDescent="0.3">
      <c r="A115" s="627"/>
      <c r="B115" s="628"/>
      <c r="C115" s="552" t="s">
        <v>222</v>
      </c>
      <c r="D115" s="576" t="s">
        <v>223</v>
      </c>
      <c r="E115" s="577"/>
      <c r="F115" s="272">
        <v>103</v>
      </c>
      <c r="G115" s="636"/>
      <c r="H115" s="636"/>
      <c r="Q115"/>
      <c r="R115"/>
      <c r="S115"/>
      <c r="T115"/>
      <c r="U115"/>
      <c r="V115"/>
      <c r="W115"/>
      <c r="X115"/>
      <c r="Y115"/>
      <c r="Z115"/>
      <c r="AA115"/>
    </row>
    <row r="116" spans="1:27" ht="17.100000000000001" customHeight="1" x14ac:dyDescent="0.3">
      <c r="A116" s="629"/>
      <c r="B116" s="630"/>
      <c r="C116" s="553"/>
      <c r="D116" s="548" t="s">
        <v>193</v>
      </c>
      <c r="E116" s="549"/>
      <c r="F116" s="637">
        <v>51</v>
      </c>
      <c r="G116" s="636"/>
      <c r="H116" s="636"/>
      <c r="Q116"/>
      <c r="R116"/>
      <c r="S116"/>
      <c r="T116"/>
      <c r="U116"/>
      <c r="V116"/>
      <c r="W116"/>
      <c r="X116"/>
      <c r="Y116"/>
      <c r="Z116"/>
      <c r="AA116"/>
    </row>
    <row r="117" spans="1:27" ht="17.100000000000001" customHeight="1" x14ac:dyDescent="0.3">
      <c r="A117" s="629"/>
      <c r="B117" s="630"/>
      <c r="C117" s="306" t="s">
        <v>194</v>
      </c>
      <c r="D117" s="550"/>
      <c r="E117" s="551"/>
      <c r="F117" s="638"/>
      <c r="G117" s="636"/>
      <c r="H117" s="636"/>
      <c r="Q117"/>
      <c r="R117"/>
      <c r="S117"/>
      <c r="T117"/>
      <c r="U117"/>
      <c r="V117"/>
      <c r="W117"/>
      <c r="X117"/>
      <c r="Y117"/>
      <c r="Z117"/>
      <c r="AA117"/>
    </row>
    <row r="118" spans="1:27" ht="17.100000000000001" customHeight="1" x14ac:dyDescent="0.3">
      <c r="A118" s="629"/>
      <c r="B118" s="630"/>
      <c r="C118" s="307" t="s">
        <v>195</v>
      </c>
      <c r="D118" s="554" t="s">
        <v>196</v>
      </c>
      <c r="E118" s="555"/>
      <c r="F118" s="308">
        <v>1</v>
      </c>
      <c r="G118" s="636"/>
      <c r="H118" s="636"/>
      <c r="Q118"/>
      <c r="R118"/>
      <c r="S118"/>
      <c r="T118"/>
      <c r="U118"/>
      <c r="V118"/>
      <c r="W118"/>
      <c r="X118"/>
      <c r="Y118"/>
      <c r="Z118"/>
      <c r="AA118"/>
    </row>
    <row r="119" spans="1:27" ht="14.4" x14ac:dyDescent="0.3">
      <c r="A119" s="629"/>
      <c r="B119" s="630"/>
      <c r="C119" s="639" t="s">
        <v>197</v>
      </c>
      <c r="D119" s="641" t="s">
        <v>198</v>
      </c>
      <c r="E119" s="642"/>
      <c r="F119" s="306" t="s">
        <v>199</v>
      </c>
      <c r="G119" s="636"/>
      <c r="H119" s="636"/>
      <c r="Q119"/>
      <c r="R119"/>
      <c r="S119"/>
      <c r="T119"/>
      <c r="U119"/>
      <c r="V119"/>
      <c r="W119"/>
      <c r="X119"/>
      <c r="Y119"/>
      <c r="Z119"/>
      <c r="AA119"/>
    </row>
    <row r="120" spans="1:27" ht="17.100000000000001" customHeight="1" x14ac:dyDescent="0.3">
      <c r="A120" s="631"/>
      <c r="B120" s="632"/>
      <c r="C120" s="640"/>
      <c r="D120" s="643"/>
      <c r="E120" s="644"/>
      <c r="F120" s="309">
        <v>44216</v>
      </c>
      <c r="G120" s="636"/>
      <c r="H120" s="636"/>
      <c r="Q120"/>
      <c r="R120"/>
      <c r="S120"/>
      <c r="T120"/>
      <c r="U120"/>
      <c r="V120"/>
      <c r="W120"/>
      <c r="X120"/>
      <c r="Y120"/>
      <c r="Z120"/>
      <c r="AA120"/>
    </row>
    <row r="121" spans="1:27" ht="17.100000000000001" customHeight="1" thickBot="1" x14ac:dyDescent="0.35">
      <c r="A121" s="645"/>
      <c r="B121" s="646"/>
      <c r="C121" s="646"/>
      <c r="D121" s="646"/>
      <c r="E121" s="646"/>
      <c r="F121" s="646"/>
      <c r="G121" s="646"/>
      <c r="H121" s="647"/>
      <c r="Q121"/>
      <c r="R121"/>
      <c r="S121"/>
      <c r="T121"/>
      <c r="U121"/>
      <c r="V121"/>
      <c r="W121"/>
      <c r="X121"/>
      <c r="Y121"/>
      <c r="Z121"/>
      <c r="AA121"/>
    </row>
    <row r="122" spans="1:27" ht="24.75" customHeight="1" x14ac:dyDescent="0.3">
      <c r="A122" s="648" t="str">
        <f>Presupuesto!A8</f>
        <v xml:space="preserve">ADECUACIÓN Y MANTENIMIENTO DE LA RAMPA DE ACCESO SOBRE LA VÍA QUE CONECTA EL PUENTE VEHICULAR UBICADO EN LA VEREDA JORDAN ORTIZ DEL MUNICIPIO DE SAN MIGUEL PUTUMAYO </v>
      </c>
      <c r="B122" s="649"/>
      <c r="C122" s="649"/>
      <c r="D122" s="649"/>
      <c r="E122" s="649"/>
      <c r="F122" s="649"/>
      <c r="G122" s="649"/>
      <c r="H122" s="650"/>
      <c r="Q122"/>
      <c r="R122"/>
      <c r="S122"/>
      <c r="T122"/>
      <c r="U122"/>
      <c r="V122"/>
      <c r="W122"/>
      <c r="X122"/>
      <c r="Y122"/>
      <c r="Z122"/>
      <c r="AA122"/>
    </row>
    <row r="123" spans="1:27" ht="18" customHeight="1" thickBot="1" x14ac:dyDescent="0.35">
      <c r="A123" s="651"/>
      <c r="B123" s="652"/>
      <c r="C123" s="652"/>
      <c r="D123" s="652"/>
      <c r="E123" s="652"/>
      <c r="F123" s="652"/>
      <c r="G123" s="652"/>
      <c r="H123" s="653"/>
      <c r="Q123"/>
      <c r="R123"/>
      <c r="S123"/>
      <c r="T123"/>
      <c r="U123"/>
      <c r="V123"/>
      <c r="W123"/>
      <c r="X123"/>
      <c r="Y123"/>
      <c r="Z123"/>
      <c r="AA123"/>
    </row>
    <row r="124" spans="1:27" ht="17.100000000000001" customHeight="1" thickBot="1" x14ac:dyDescent="0.35">
      <c r="A124" s="270"/>
      <c r="B124" s="271"/>
      <c r="C124" s="271"/>
      <c r="D124" s="271"/>
      <c r="E124" s="271"/>
      <c r="F124" s="271"/>
      <c r="G124" s="271"/>
      <c r="H124" s="415"/>
      <c r="Q124"/>
      <c r="R124"/>
      <c r="S124"/>
      <c r="T124"/>
      <c r="U124"/>
      <c r="V124"/>
      <c r="W124"/>
      <c r="X124"/>
      <c r="Y124"/>
      <c r="Z124"/>
      <c r="AA124"/>
    </row>
    <row r="125" spans="1:27" ht="17.100000000000001" customHeight="1" thickBot="1" x14ac:dyDescent="0.35">
      <c r="A125" s="654" t="s">
        <v>26</v>
      </c>
      <c r="B125" s="655"/>
      <c r="C125" s="655"/>
      <c r="D125" s="655"/>
      <c r="E125" s="655"/>
      <c r="F125" s="655"/>
      <c r="G125" s="655"/>
      <c r="H125" s="656"/>
      <c r="Q125"/>
      <c r="R125"/>
      <c r="S125"/>
      <c r="T125"/>
      <c r="U125"/>
      <c r="V125"/>
      <c r="W125"/>
      <c r="X125"/>
      <c r="Y125"/>
      <c r="Z125"/>
      <c r="AA125"/>
    </row>
    <row r="126" spans="1:27" ht="17.100000000000001" customHeight="1" thickBot="1" x14ac:dyDescent="0.35">
      <c r="A126" s="242"/>
      <c r="H126" s="350"/>
      <c r="Q126"/>
      <c r="R126"/>
      <c r="S126"/>
      <c r="T126"/>
      <c r="U126"/>
      <c r="V126"/>
      <c r="W126"/>
      <c r="X126"/>
      <c r="Y126"/>
      <c r="Z126"/>
      <c r="AA126"/>
    </row>
    <row r="127" spans="1:27" ht="17.100000000000001" customHeight="1" thickBot="1" x14ac:dyDescent="0.35">
      <c r="A127" s="337">
        <f>Presupuesto!A17</f>
        <v>1.3</v>
      </c>
      <c r="B127" s="633" t="str">
        <f>Presupuesto!B17</f>
        <v>RELLENOS PARA ESTRUCTURAS, CON MATERIAL SELECCIONADO PRODUCTO DE LA EXCAVACION</v>
      </c>
      <c r="C127" s="634"/>
      <c r="D127" s="634"/>
      <c r="E127" s="634"/>
      <c r="F127" s="635"/>
      <c r="G127" s="338" t="s">
        <v>28</v>
      </c>
      <c r="H127" s="416" t="str">
        <f>Presupuesto!D17</f>
        <v>M3</v>
      </c>
      <c r="Q127"/>
      <c r="R127"/>
      <c r="S127"/>
      <c r="T127"/>
      <c r="U127"/>
      <c r="V127"/>
      <c r="W127"/>
      <c r="X127"/>
      <c r="Y127"/>
      <c r="Z127"/>
      <c r="AA127"/>
    </row>
    <row r="128" spans="1:27" ht="17.100000000000001" customHeight="1" x14ac:dyDescent="0.3">
      <c r="A128" s="242"/>
      <c r="H128" s="350"/>
      <c r="Q128"/>
      <c r="R128"/>
      <c r="S128"/>
      <c r="T128"/>
      <c r="U128"/>
      <c r="V128"/>
      <c r="W128"/>
      <c r="X128"/>
      <c r="Y128"/>
      <c r="Z128"/>
      <c r="AA128"/>
    </row>
    <row r="129" spans="1:27" ht="17.100000000000001" customHeight="1" x14ac:dyDescent="0.3">
      <c r="A129" s="202" t="s">
        <v>29</v>
      </c>
      <c r="B129" s="624" t="s">
        <v>30</v>
      </c>
      <c r="C129" s="624"/>
      <c r="D129" s="624"/>
      <c r="E129" s="624"/>
      <c r="F129" s="624"/>
      <c r="G129" s="624"/>
      <c r="H129" s="350"/>
      <c r="Q129"/>
      <c r="R129"/>
      <c r="S129"/>
      <c r="T129"/>
      <c r="U129"/>
      <c r="V129"/>
      <c r="W129"/>
      <c r="X129"/>
      <c r="Y129"/>
      <c r="Z129"/>
      <c r="AA129"/>
    </row>
    <row r="130" spans="1:27" ht="17.100000000000001" customHeight="1" x14ac:dyDescent="0.3">
      <c r="A130" s="221"/>
      <c r="B130" s="625" t="s">
        <v>31</v>
      </c>
      <c r="C130" s="626"/>
      <c r="D130" s="221" t="s">
        <v>32</v>
      </c>
      <c r="E130" s="221" t="s">
        <v>33</v>
      </c>
      <c r="F130" s="221" t="s">
        <v>34</v>
      </c>
      <c r="G130" s="221" t="s">
        <v>35</v>
      </c>
      <c r="H130" s="350"/>
      <c r="Q130"/>
      <c r="R130"/>
      <c r="S130"/>
      <c r="T130"/>
      <c r="U130"/>
      <c r="V130"/>
      <c r="W130"/>
      <c r="X130"/>
      <c r="Y130"/>
      <c r="Z130"/>
      <c r="AA130"/>
    </row>
    <row r="131" spans="1:27" ht="17.100000000000001" customHeight="1" x14ac:dyDescent="0.3">
      <c r="A131" s="195"/>
      <c r="B131" s="622" t="s">
        <v>67</v>
      </c>
      <c r="C131" s="623"/>
      <c r="D131" s="195"/>
      <c r="E131" s="203"/>
      <c r="F131" s="203">
        <v>0.1</v>
      </c>
      <c r="G131" s="214">
        <f>ROUND((H148*F131),2)</f>
        <v>1150</v>
      </c>
      <c r="H131" s="350"/>
      <c r="Q131"/>
      <c r="R131"/>
      <c r="S131"/>
      <c r="T131"/>
      <c r="U131"/>
      <c r="V131"/>
      <c r="W131"/>
      <c r="X131"/>
      <c r="Y131"/>
      <c r="Z131"/>
      <c r="AA131"/>
    </row>
    <row r="132" spans="1:27" ht="17.100000000000001" customHeight="1" x14ac:dyDescent="0.25">
      <c r="A132" s="195"/>
      <c r="B132" s="622" t="s">
        <v>340</v>
      </c>
      <c r="C132" s="623"/>
      <c r="D132" s="195" t="s">
        <v>341</v>
      </c>
      <c r="E132" s="203">
        <v>0.5</v>
      </c>
      <c r="F132" s="203">
        <v>20000</v>
      </c>
      <c r="G132" s="203">
        <f>E132*F132</f>
        <v>10000</v>
      </c>
      <c r="H132" s="350"/>
    </row>
    <row r="133" spans="1:27" ht="17.100000000000001" customHeight="1" x14ac:dyDescent="0.25">
      <c r="A133" s="195"/>
      <c r="B133" s="625"/>
      <c r="C133" s="626"/>
      <c r="D133" s="195"/>
      <c r="E133" s="203"/>
      <c r="F133" s="203"/>
      <c r="G133" s="203"/>
      <c r="H133" s="350"/>
    </row>
    <row r="134" spans="1:27" ht="17.100000000000001" customHeight="1" x14ac:dyDescent="0.25">
      <c r="A134" s="243"/>
      <c r="E134" s="204" t="s">
        <v>36</v>
      </c>
      <c r="F134" s="204"/>
      <c r="G134" s="204"/>
      <c r="H134" s="350">
        <f>SUM(G131:G133)</f>
        <v>11150</v>
      </c>
    </row>
    <row r="135" spans="1:27" ht="17.100000000000001" customHeight="1" x14ac:dyDescent="0.25">
      <c r="A135" s="202" t="s">
        <v>37</v>
      </c>
      <c r="B135" s="624" t="s">
        <v>38</v>
      </c>
      <c r="C135" s="624"/>
      <c r="D135" s="624"/>
      <c r="E135" s="624"/>
      <c r="F135" s="624"/>
      <c r="G135" s="624"/>
      <c r="H135" s="350"/>
    </row>
    <row r="136" spans="1:27" ht="17.100000000000001" customHeight="1" x14ac:dyDescent="0.25">
      <c r="A136" s="221"/>
      <c r="B136" s="625" t="s">
        <v>31</v>
      </c>
      <c r="C136" s="626"/>
      <c r="D136" s="195" t="s">
        <v>12</v>
      </c>
      <c r="E136" s="205" t="s">
        <v>39</v>
      </c>
      <c r="F136" s="205" t="s">
        <v>40</v>
      </c>
      <c r="G136" s="205" t="s">
        <v>35</v>
      </c>
      <c r="H136" s="350"/>
    </row>
    <row r="137" spans="1:27" ht="17.100000000000001" customHeight="1" x14ac:dyDescent="0.25">
      <c r="A137" s="195"/>
      <c r="B137" s="620" t="s">
        <v>281</v>
      </c>
      <c r="C137" s="621"/>
      <c r="D137" s="392" t="s">
        <v>136</v>
      </c>
      <c r="E137" s="393">
        <v>1.2</v>
      </c>
      <c r="F137" s="394">
        <v>180</v>
      </c>
      <c r="G137" s="203">
        <f>ROUND((E137*F137),2)</f>
        <v>216</v>
      </c>
      <c r="H137" s="350"/>
    </row>
    <row r="138" spans="1:27" ht="17.100000000000001" customHeight="1" x14ac:dyDescent="0.25">
      <c r="A138" s="195"/>
      <c r="B138" s="622" t="s">
        <v>282</v>
      </c>
      <c r="C138" s="623"/>
      <c r="D138" s="221" t="s">
        <v>230</v>
      </c>
      <c r="E138" s="205">
        <v>1.3</v>
      </c>
      <c r="F138" s="395">
        <f>300000/6</f>
        <v>50000</v>
      </c>
      <c r="G138" s="203">
        <f t="shared" ref="G138:G141" si="2">ROUND((E138*F138),2)</f>
        <v>65000</v>
      </c>
      <c r="H138" s="350"/>
    </row>
    <row r="139" spans="1:27" ht="17.100000000000001" customHeight="1" x14ac:dyDescent="0.25">
      <c r="A139" s="195"/>
      <c r="B139" s="622"/>
      <c r="C139" s="623"/>
      <c r="D139" s="227"/>
      <c r="E139" s="205"/>
      <c r="F139" s="396"/>
      <c r="G139" s="203">
        <f t="shared" si="2"/>
        <v>0</v>
      </c>
      <c r="H139" s="350"/>
    </row>
    <row r="140" spans="1:27" ht="17.100000000000001" customHeight="1" x14ac:dyDescent="0.25">
      <c r="A140" s="195"/>
      <c r="B140" s="622"/>
      <c r="C140" s="623"/>
      <c r="D140" s="227"/>
      <c r="E140" s="205"/>
      <c r="F140" s="396"/>
      <c r="G140" s="203">
        <f t="shared" si="2"/>
        <v>0</v>
      </c>
      <c r="H140" s="350"/>
    </row>
    <row r="141" spans="1:27" ht="17.100000000000001" customHeight="1" x14ac:dyDescent="0.25">
      <c r="A141" s="195"/>
      <c r="B141" s="622"/>
      <c r="C141" s="623"/>
      <c r="D141" s="397"/>
      <c r="E141" s="205"/>
      <c r="F141" s="396"/>
      <c r="G141" s="203">
        <f t="shared" si="2"/>
        <v>0</v>
      </c>
      <c r="H141" s="350"/>
    </row>
    <row r="142" spans="1:27" ht="17.100000000000001" customHeight="1" x14ac:dyDescent="0.25">
      <c r="A142" s="243" t="s">
        <v>41</v>
      </c>
      <c r="E142" s="204" t="s">
        <v>42</v>
      </c>
      <c r="F142" s="204"/>
      <c r="G142" s="204"/>
      <c r="H142" s="350">
        <f>(SUM(G137:G141))</f>
        <v>65216</v>
      </c>
    </row>
    <row r="143" spans="1:27" ht="17.100000000000001" customHeight="1" x14ac:dyDescent="0.25">
      <c r="A143" s="202" t="s">
        <v>43</v>
      </c>
      <c r="B143" s="624" t="s">
        <v>44</v>
      </c>
      <c r="C143" s="624"/>
      <c r="D143" s="624"/>
      <c r="E143" s="624"/>
      <c r="F143" s="624"/>
      <c r="G143" s="624"/>
      <c r="H143" s="350"/>
    </row>
    <row r="144" spans="1:27" ht="17.100000000000001" customHeight="1" x14ac:dyDescent="0.25">
      <c r="A144" s="195" t="s">
        <v>45</v>
      </c>
      <c r="B144" s="221" t="s">
        <v>31</v>
      </c>
      <c r="C144" s="221" t="s">
        <v>46</v>
      </c>
      <c r="D144" s="221" t="s">
        <v>47</v>
      </c>
      <c r="E144" s="205" t="s">
        <v>48</v>
      </c>
      <c r="F144" s="203" t="s">
        <v>34</v>
      </c>
      <c r="G144" s="203" t="s">
        <v>35</v>
      </c>
      <c r="H144" s="350"/>
    </row>
    <row r="145" spans="1:8" ht="17.100000000000001" customHeight="1" x14ac:dyDescent="0.25">
      <c r="A145" s="195">
        <v>2</v>
      </c>
      <c r="B145" s="195" t="s">
        <v>188</v>
      </c>
      <c r="C145" s="207">
        <v>60000</v>
      </c>
      <c r="D145" s="208">
        <v>0.75</v>
      </c>
      <c r="E145" s="206">
        <f>+(A145*C145)+(A145*C145*D145)</f>
        <v>210000</v>
      </c>
      <c r="F145" s="398">
        <v>35</v>
      </c>
      <c r="G145" s="214">
        <f>ROUND(((E145)/(F145)),2)</f>
        <v>6000</v>
      </c>
      <c r="H145" s="350"/>
    </row>
    <row r="146" spans="1:8" ht="17.100000000000001" customHeight="1" x14ac:dyDescent="0.25">
      <c r="A146" s="195">
        <v>1</v>
      </c>
      <c r="B146" s="195" t="s">
        <v>231</v>
      </c>
      <c r="C146" s="207">
        <v>110000</v>
      </c>
      <c r="D146" s="208">
        <v>0.75</v>
      </c>
      <c r="E146" s="206">
        <f>+(A146*C146)+(A146*C146*D146)</f>
        <v>192500</v>
      </c>
      <c r="F146" s="398">
        <v>35</v>
      </c>
      <c r="G146" s="214">
        <f>ROUND(((E146)/(F146)),2)</f>
        <v>5500</v>
      </c>
      <c r="H146" s="350"/>
    </row>
    <row r="147" spans="1:8" ht="17.100000000000001" customHeight="1" x14ac:dyDescent="0.25">
      <c r="A147" s="195"/>
      <c r="B147" s="195"/>
      <c r="C147" s="195"/>
      <c r="D147" s="195"/>
      <c r="E147" s="203"/>
      <c r="F147" s="203"/>
      <c r="G147" s="203"/>
      <c r="H147" s="350"/>
    </row>
    <row r="148" spans="1:8" ht="17.100000000000001" customHeight="1" x14ac:dyDescent="0.25">
      <c r="A148" s="243"/>
      <c r="E148" s="204" t="s">
        <v>50</v>
      </c>
      <c r="F148" s="204"/>
      <c r="G148" s="204"/>
      <c r="H148" s="350">
        <f>SUM(G145)+(G146)</f>
        <v>11500</v>
      </c>
    </row>
    <row r="149" spans="1:8" ht="17.100000000000001" customHeight="1" x14ac:dyDescent="0.25">
      <c r="A149" s="202" t="s">
        <v>51</v>
      </c>
      <c r="B149" s="624" t="s">
        <v>18</v>
      </c>
      <c r="C149" s="624"/>
      <c r="D149" s="624"/>
      <c r="E149" s="624"/>
      <c r="F149" s="624"/>
      <c r="G149" s="624"/>
      <c r="H149" s="350"/>
    </row>
    <row r="150" spans="1:8" ht="17.100000000000001" customHeight="1" x14ac:dyDescent="0.25">
      <c r="A150" s="195"/>
      <c r="B150" s="195" t="s">
        <v>31</v>
      </c>
      <c r="C150" s="221" t="s">
        <v>12</v>
      </c>
      <c r="D150" s="221" t="s">
        <v>13</v>
      </c>
      <c r="E150" s="221" t="s">
        <v>52</v>
      </c>
      <c r="F150" s="221"/>
      <c r="G150" s="203" t="s">
        <v>53</v>
      </c>
      <c r="H150" s="350"/>
    </row>
    <row r="151" spans="1:8" ht="17.100000000000001" customHeight="1" x14ac:dyDescent="0.25">
      <c r="A151" s="195"/>
      <c r="B151" s="195"/>
      <c r="C151" s="210"/>
      <c r="D151" s="195"/>
      <c r="E151" s="203"/>
      <c r="F151" s="203"/>
      <c r="G151" s="203"/>
      <c r="H151" s="350"/>
    </row>
    <row r="152" spans="1:8" ht="17.100000000000001" customHeight="1" x14ac:dyDescent="0.25">
      <c r="A152" s="195"/>
      <c r="B152" s="195"/>
      <c r="C152" s="206"/>
      <c r="D152" s="195"/>
      <c r="E152" s="203"/>
      <c r="F152" s="203"/>
      <c r="G152" s="203"/>
      <c r="H152" s="350"/>
    </row>
    <row r="153" spans="1:8" ht="17.100000000000001" customHeight="1" x14ac:dyDescent="0.25">
      <c r="A153" s="195"/>
      <c r="B153" s="195"/>
      <c r="C153" s="195"/>
      <c r="D153" s="195"/>
      <c r="E153" s="203"/>
      <c r="F153" s="203"/>
      <c r="G153" s="203"/>
      <c r="H153" s="350"/>
    </row>
    <row r="154" spans="1:8" ht="17.100000000000001" customHeight="1" x14ac:dyDescent="0.25">
      <c r="A154" s="243"/>
      <c r="E154" s="204" t="s">
        <v>50</v>
      </c>
      <c r="F154" s="204"/>
      <c r="G154" s="204"/>
      <c r="H154" s="350">
        <f>ROUND(SUM(G151)+(G152),0)</f>
        <v>0</v>
      </c>
    </row>
    <row r="155" spans="1:8" ht="17.100000000000001" customHeight="1" x14ac:dyDescent="0.25">
      <c r="A155" s="242"/>
      <c r="E155" s="204"/>
      <c r="F155" s="204"/>
      <c r="G155" s="204"/>
      <c r="H155" s="350"/>
    </row>
    <row r="156" spans="1:8" ht="17.100000000000001" customHeight="1" x14ac:dyDescent="0.25">
      <c r="A156" s="242"/>
      <c r="D156" s="211" t="s">
        <v>54</v>
      </c>
      <c r="E156" s="212"/>
      <c r="F156" s="212"/>
      <c r="G156" s="212"/>
      <c r="H156" s="350">
        <f>ROUND((SUM(H134:H155)),2)</f>
        <v>87866</v>
      </c>
    </row>
    <row r="157" spans="1:8" ht="17.100000000000001" customHeight="1" x14ac:dyDescent="0.25">
      <c r="A157" s="242"/>
      <c r="E157" s="204"/>
      <c r="F157" s="204"/>
      <c r="G157" s="204"/>
      <c r="H157" s="350"/>
    </row>
    <row r="158" spans="1:8" ht="17.100000000000001" customHeight="1" x14ac:dyDescent="0.25">
      <c r="A158" s="202" t="s">
        <v>55</v>
      </c>
      <c r="B158" s="624" t="s">
        <v>56</v>
      </c>
      <c r="C158" s="624"/>
      <c r="D158" s="624"/>
      <c r="E158" s="624"/>
      <c r="F158" s="624"/>
      <c r="G158" s="624"/>
      <c r="H158" s="350"/>
    </row>
    <row r="159" spans="1:8" ht="17.100000000000001" customHeight="1" x14ac:dyDescent="0.25">
      <c r="A159" s="221"/>
      <c r="B159" s="221" t="s">
        <v>31</v>
      </c>
      <c r="C159" s="221" t="s">
        <v>57</v>
      </c>
      <c r="D159" s="195" t="s">
        <v>58</v>
      </c>
      <c r="E159" s="203"/>
      <c r="F159" s="203" t="s">
        <v>59</v>
      </c>
      <c r="G159" s="203"/>
      <c r="H159" s="350"/>
    </row>
    <row r="160" spans="1:8" ht="17.100000000000001" customHeight="1" x14ac:dyDescent="0.25">
      <c r="A160" s="195"/>
      <c r="B160" s="221" t="s">
        <v>60</v>
      </c>
      <c r="C160" s="208">
        <v>0.27</v>
      </c>
      <c r="D160" s="195"/>
      <c r="E160" s="206"/>
      <c r="F160" s="195"/>
      <c r="G160" s="214">
        <f>ROUND((H156*C160),2)</f>
        <v>23723.82</v>
      </c>
      <c r="H160" s="350"/>
    </row>
    <row r="161" spans="1:27" ht="17.100000000000001" customHeight="1" x14ac:dyDescent="0.25">
      <c r="A161" s="195"/>
      <c r="B161" s="221" t="s">
        <v>61</v>
      </c>
      <c r="C161" s="208">
        <v>0.02</v>
      </c>
      <c r="D161" s="195"/>
      <c r="E161" s="206"/>
      <c r="F161" s="195"/>
      <c r="G161" s="214">
        <f>ROUND((H156*C161),2)</f>
        <v>1757.32</v>
      </c>
      <c r="H161" s="350"/>
    </row>
    <row r="162" spans="1:27" ht="17.100000000000001" customHeight="1" x14ac:dyDescent="0.25">
      <c r="A162" s="195"/>
      <c r="B162" s="221" t="s">
        <v>62</v>
      </c>
      <c r="C162" s="208">
        <v>0.03</v>
      </c>
      <c r="D162" s="195"/>
      <c r="E162" s="206"/>
      <c r="F162" s="195"/>
      <c r="G162" s="214">
        <f>ROUND((H156*C162),2)</f>
        <v>2635.98</v>
      </c>
      <c r="H162" s="350"/>
    </row>
    <row r="163" spans="1:27" ht="17.100000000000001" customHeight="1" x14ac:dyDescent="0.25">
      <c r="A163" s="242"/>
      <c r="D163" s="211" t="s">
        <v>63</v>
      </c>
      <c r="E163" s="212"/>
      <c r="F163" s="212"/>
      <c r="G163" s="212"/>
      <c r="H163" s="350">
        <f>SUM(G159:G162)</f>
        <v>28117.119999999999</v>
      </c>
    </row>
    <row r="164" spans="1:27" ht="17.100000000000001" customHeight="1" x14ac:dyDescent="0.25">
      <c r="A164" s="242"/>
      <c r="E164" s="204"/>
      <c r="F164" s="204"/>
      <c r="G164" s="204"/>
      <c r="H164" s="350"/>
    </row>
    <row r="165" spans="1:27" ht="17.100000000000001" customHeight="1" x14ac:dyDescent="0.25">
      <c r="A165" s="242"/>
      <c r="D165" s="211" t="s">
        <v>64</v>
      </c>
      <c r="E165" s="212"/>
      <c r="F165" s="212"/>
      <c r="G165" s="204"/>
      <c r="H165" s="350">
        <f>H156+H163</f>
        <v>115983.12</v>
      </c>
    </row>
    <row r="166" spans="1:27" ht="17.100000000000001" customHeight="1" x14ac:dyDescent="0.25">
      <c r="A166" s="242"/>
      <c r="D166" s="211"/>
      <c r="E166" s="212"/>
      <c r="F166" s="212"/>
      <c r="G166" s="204"/>
      <c r="H166" s="350"/>
    </row>
    <row r="167" spans="1:27" ht="17.100000000000001" customHeight="1" x14ac:dyDescent="0.25">
      <c r="A167" s="201"/>
      <c r="B167" s="200"/>
      <c r="E167" s="215"/>
      <c r="F167" s="216"/>
      <c r="G167" s="199"/>
      <c r="H167" s="350"/>
    </row>
    <row r="168" spans="1:27" ht="17.100000000000001" customHeight="1" x14ac:dyDescent="0.25">
      <c r="A168" s="244" t="s">
        <v>244</v>
      </c>
      <c r="B168" s="213"/>
      <c r="E168" s="212" t="str">
        <f>Presupuesto!E36</f>
        <v>ARQ. GUILLERMO YAMID VALLEJOS BENAVIDES</v>
      </c>
      <c r="F168" s="204"/>
      <c r="G168" s="204"/>
      <c r="H168" s="350"/>
    </row>
    <row r="169" spans="1:27" ht="16.5" customHeight="1" x14ac:dyDescent="0.25">
      <c r="A169" s="198" t="s">
        <v>246</v>
      </c>
      <c r="B169" s="213"/>
      <c r="E169" s="204" t="str">
        <f>Presupuesto!E37</f>
        <v>SECRETARIO DE PLANEACION Y OBRAS PUBLICAS</v>
      </c>
      <c r="F169" s="204"/>
      <c r="G169" s="204"/>
      <c r="H169" s="350"/>
    </row>
    <row r="170" spans="1:27" ht="17.100000000000001" customHeight="1" x14ac:dyDescent="0.25">
      <c r="A170" s="245" t="s">
        <v>245</v>
      </c>
      <c r="B170" s="246"/>
      <c r="C170" s="200"/>
      <c r="D170" s="200"/>
      <c r="E170" s="204" t="str">
        <f>Presupuesto!E38</f>
        <v>SAN MIGUEL - PUTUMAYO</v>
      </c>
      <c r="F170" s="199"/>
      <c r="G170" s="199"/>
      <c r="H170" s="417"/>
    </row>
    <row r="171" spans="1:27" ht="16.5" customHeight="1" x14ac:dyDescent="0.25">
      <c r="B171" s="213"/>
      <c r="E171" s="204"/>
      <c r="F171" s="204"/>
      <c r="G171" s="204"/>
      <c r="H171" s="350"/>
    </row>
    <row r="172" spans="1:27" ht="17.100000000000001" customHeight="1" x14ac:dyDescent="0.3">
      <c r="A172" s="627"/>
      <c r="B172" s="628"/>
      <c r="C172" s="552" t="s">
        <v>222</v>
      </c>
      <c r="D172" s="576" t="s">
        <v>223</v>
      </c>
      <c r="E172" s="577"/>
      <c r="F172" s="272">
        <v>103</v>
      </c>
      <c r="G172" s="636"/>
      <c r="H172" s="636"/>
      <c r="Q172"/>
      <c r="R172"/>
      <c r="S172"/>
      <c r="T172"/>
      <c r="U172"/>
      <c r="V172"/>
      <c r="W172"/>
      <c r="X172"/>
      <c r="Y172"/>
      <c r="Z172"/>
      <c r="AA172"/>
    </row>
    <row r="173" spans="1:27" ht="17.100000000000001" customHeight="1" x14ac:dyDescent="0.3">
      <c r="A173" s="629"/>
      <c r="B173" s="630"/>
      <c r="C173" s="553"/>
      <c r="D173" s="548" t="s">
        <v>193</v>
      </c>
      <c r="E173" s="549"/>
      <c r="F173" s="637">
        <v>51</v>
      </c>
      <c r="G173" s="636"/>
      <c r="H173" s="636"/>
      <c r="Q173"/>
      <c r="R173"/>
      <c r="S173"/>
      <c r="T173"/>
      <c r="U173"/>
      <c r="V173"/>
      <c r="W173"/>
      <c r="X173"/>
      <c r="Y173"/>
      <c r="Z173"/>
      <c r="AA173"/>
    </row>
    <row r="174" spans="1:27" ht="17.100000000000001" customHeight="1" x14ac:dyDescent="0.3">
      <c r="A174" s="629"/>
      <c r="B174" s="630"/>
      <c r="C174" s="306" t="s">
        <v>194</v>
      </c>
      <c r="D174" s="550"/>
      <c r="E174" s="551"/>
      <c r="F174" s="638"/>
      <c r="G174" s="636"/>
      <c r="H174" s="636"/>
      <c r="Q174"/>
      <c r="R174"/>
      <c r="S174"/>
      <c r="T174"/>
      <c r="U174"/>
      <c r="V174"/>
      <c r="W174"/>
      <c r="X174"/>
      <c r="Y174"/>
      <c r="Z174"/>
      <c r="AA174"/>
    </row>
    <row r="175" spans="1:27" ht="17.100000000000001" customHeight="1" x14ac:dyDescent="0.3">
      <c r="A175" s="629"/>
      <c r="B175" s="630"/>
      <c r="C175" s="307" t="s">
        <v>195</v>
      </c>
      <c r="D175" s="554" t="s">
        <v>196</v>
      </c>
      <c r="E175" s="555"/>
      <c r="F175" s="308">
        <v>1</v>
      </c>
      <c r="G175" s="636"/>
      <c r="H175" s="636"/>
      <c r="Q175"/>
      <c r="R175"/>
      <c r="S175"/>
      <c r="T175"/>
      <c r="U175"/>
      <c r="V175"/>
      <c r="W175"/>
      <c r="X175"/>
      <c r="Y175"/>
      <c r="Z175"/>
      <c r="AA175"/>
    </row>
    <row r="176" spans="1:27" ht="14.4" x14ac:dyDescent="0.3">
      <c r="A176" s="629"/>
      <c r="B176" s="630"/>
      <c r="C176" s="639" t="s">
        <v>197</v>
      </c>
      <c r="D176" s="641" t="s">
        <v>198</v>
      </c>
      <c r="E176" s="642"/>
      <c r="F176" s="306" t="s">
        <v>199</v>
      </c>
      <c r="G176" s="636"/>
      <c r="H176" s="636"/>
      <c r="Q176"/>
      <c r="R176"/>
      <c r="S176"/>
      <c r="T176"/>
      <c r="U176"/>
      <c r="V176"/>
      <c r="W176"/>
      <c r="X176"/>
      <c r="Y176"/>
      <c r="Z176"/>
      <c r="AA176"/>
    </row>
    <row r="177" spans="1:27" ht="17.100000000000001" customHeight="1" x14ac:dyDescent="0.3">
      <c r="A177" s="631"/>
      <c r="B177" s="632"/>
      <c r="C177" s="640"/>
      <c r="D177" s="643"/>
      <c r="E177" s="644"/>
      <c r="F177" s="309">
        <v>44216</v>
      </c>
      <c r="G177" s="636"/>
      <c r="H177" s="636"/>
      <c r="Q177"/>
      <c r="R177"/>
      <c r="S177"/>
      <c r="T177"/>
      <c r="U177"/>
      <c r="V177"/>
      <c r="W177"/>
      <c r="X177"/>
      <c r="Y177"/>
      <c r="Z177"/>
      <c r="AA177"/>
    </row>
    <row r="178" spans="1:27" ht="17.100000000000001" customHeight="1" thickBot="1" x14ac:dyDescent="0.35">
      <c r="A178" s="645"/>
      <c r="B178" s="646"/>
      <c r="C178" s="646"/>
      <c r="D178" s="646"/>
      <c r="E178" s="646"/>
      <c r="F178" s="646"/>
      <c r="G178" s="646"/>
      <c r="H178" s="647"/>
      <c r="Q178"/>
      <c r="R178"/>
      <c r="S178"/>
      <c r="T178"/>
      <c r="U178"/>
      <c r="V178"/>
      <c r="W178"/>
      <c r="X178"/>
      <c r="Y178"/>
      <c r="Z178"/>
      <c r="AA178"/>
    </row>
    <row r="179" spans="1:27" ht="24.75" customHeight="1" x14ac:dyDescent="0.3">
      <c r="A179" s="648" t="str">
        <f>Presupuesto!A8</f>
        <v xml:space="preserve">ADECUACIÓN Y MANTENIMIENTO DE LA RAMPA DE ACCESO SOBRE LA VÍA QUE CONECTA EL PUENTE VEHICULAR UBICADO EN LA VEREDA JORDAN ORTIZ DEL MUNICIPIO DE SAN MIGUEL PUTUMAYO </v>
      </c>
      <c r="B179" s="649"/>
      <c r="C179" s="649"/>
      <c r="D179" s="649"/>
      <c r="E179" s="649"/>
      <c r="F179" s="649"/>
      <c r="G179" s="649"/>
      <c r="H179" s="650"/>
      <c r="Q179"/>
      <c r="R179"/>
      <c r="S179"/>
      <c r="T179"/>
      <c r="U179"/>
      <c r="V179"/>
      <c r="W179"/>
      <c r="X179"/>
      <c r="Y179"/>
      <c r="Z179"/>
      <c r="AA179"/>
    </row>
    <row r="180" spans="1:27" ht="18" customHeight="1" thickBot="1" x14ac:dyDescent="0.35">
      <c r="A180" s="651"/>
      <c r="B180" s="652"/>
      <c r="C180" s="652"/>
      <c r="D180" s="652"/>
      <c r="E180" s="652"/>
      <c r="F180" s="652"/>
      <c r="G180" s="652"/>
      <c r="H180" s="653"/>
      <c r="Q180"/>
      <c r="R180"/>
      <c r="S180"/>
      <c r="T180"/>
      <c r="U180"/>
      <c r="V180"/>
      <c r="W180"/>
      <c r="X180"/>
      <c r="Y180"/>
      <c r="Z180"/>
      <c r="AA180"/>
    </row>
    <row r="181" spans="1:27" ht="17.100000000000001" customHeight="1" thickBot="1" x14ac:dyDescent="0.35">
      <c r="A181" s="270"/>
      <c r="B181" s="271"/>
      <c r="C181" s="271"/>
      <c r="D181" s="271"/>
      <c r="E181" s="271"/>
      <c r="F181" s="271"/>
      <c r="G181" s="271"/>
      <c r="H181" s="415"/>
      <c r="Q181"/>
      <c r="R181"/>
      <c r="S181"/>
      <c r="T181"/>
      <c r="U181"/>
      <c r="V181"/>
      <c r="W181"/>
      <c r="X181"/>
      <c r="Y181"/>
      <c r="Z181"/>
      <c r="AA181"/>
    </row>
    <row r="182" spans="1:27" ht="17.100000000000001" customHeight="1" thickBot="1" x14ac:dyDescent="0.35">
      <c r="A182" s="654" t="s">
        <v>26</v>
      </c>
      <c r="B182" s="655"/>
      <c r="C182" s="655"/>
      <c r="D182" s="655"/>
      <c r="E182" s="655"/>
      <c r="F182" s="655"/>
      <c r="G182" s="655"/>
      <c r="H182" s="656"/>
      <c r="Q182"/>
      <c r="R182"/>
      <c r="S182"/>
      <c r="T182"/>
      <c r="U182"/>
      <c r="V182"/>
      <c r="W182"/>
      <c r="X182"/>
      <c r="Y182"/>
      <c r="Z182"/>
      <c r="AA182"/>
    </row>
    <row r="183" spans="1:27" ht="17.100000000000001" customHeight="1" thickBot="1" x14ac:dyDescent="0.35">
      <c r="A183" s="242"/>
      <c r="H183" s="350"/>
      <c r="Q183"/>
      <c r="R183"/>
      <c r="S183"/>
      <c r="T183"/>
      <c r="U183"/>
      <c r="V183"/>
      <c r="W183"/>
      <c r="X183"/>
      <c r="Y183"/>
      <c r="Z183"/>
      <c r="AA183"/>
    </row>
    <row r="184" spans="1:27" ht="17.100000000000001" customHeight="1" thickBot="1" x14ac:dyDescent="0.35">
      <c r="A184" s="337">
        <f>Presupuesto!A20</f>
        <v>2.1</v>
      </c>
      <c r="B184" s="633" t="str">
        <f>Presupuesto!B20</f>
        <v>SUMINISTRO, INSTALACION Y COMPACTACION DE MATERIAL TIPO BASE.</v>
      </c>
      <c r="C184" s="634"/>
      <c r="D184" s="634"/>
      <c r="E184" s="634"/>
      <c r="F184" s="635"/>
      <c r="G184" s="338" t="s">
        <v>28</v>
      </c>
      <c r="H184" s="416" t="str">
        <f>Presupuesto!D20</f>
        <v>M3</v>
      </c>
      <c r="Q184"/>
      <c r="R184"/>
      <c r="S184"/>
      <c r="T184"/>
      <c r="U184"/>
      <c r="V184"/>
      <c r="W184"/>
      <c r="X184"/>
      <c r="Y184"/>
      <c r="Z184"/>
      <c r="AA184"/>
    </row>
    <row r="185" spans="1:27" ht="17.100000000000001" customHeight="1" x14ac:dyDescent="0.3">
      <c r="A185" s="242"/>
      <c r="H185" s="350"/>
      <c r="Q185"/>
      <c r="R185"/>
      <c r="S185"/>
      <c r="T185"/>
      <c r="U185"/>
      <c r="V185"/>
      <c r="W185"/>
      <c r="X185"/>
      <c r="Y185"/>
      <c r="Z185"/>
      <c r="AA185"/>
    </row>
    <row r="186" spans="1:27" ht="17.100000000000001" customHeight="1" x14ac:dyDescent="0.3">
      <c r="A186" s="202" t="s">
        <v>29</v>
      </c>
      <c r="B186" s="624" t="s">
        <v>30</v>
      </c>
      <c r="C186" s="624"/>
      <c r="D186" s="624"/>
      <c r="E186" s="624"/>
      <c r="F186" s="624"/>
      <c r="G186" s="624"/>
      <c r="H186" s="350"/>
      <c r="Q186"/>
      <c r="R186"/>
      <c r="S186"/>
      <c r="T186"/>
      <c r="U186"/>
      <c r="V186"/>
      <c r="W186"/>
      <c r="X186"/>
      <c r="Y186"/>
      <c r="Z186"/>
      <c r="AA186"/>
    </row>
    <row r="187" spans="1:27" ht="17.100000000000001" customHeight="1" x14ac:dyDescent="0.3">
      <c r="A187" s="221"/>
      <c r="B187" s="625" t="s">
        <v>31</v>
      </c>
      <c r="C187" s="626"/>
      <c r="D187" s="221" t="s">
        <v>32</v>
      </c>
      <c r="E187" s="221" t="s">
        <v>33</v>
      </c>
      <c r="F187" s="221" t="s">
        <v>34</v>
      </c>
      <c r="G187" s="221" t="s">
        <v>35</v>
      </c>
      <c r="H187" s="350"/>
      <c r="Q187"/>
      <c r="R187"/>
      <c r="S187"/>
      <c r="T187"/>
      <c r="U187"/>
      <c r="V187"/>
      <c r="W187"/>
      <c r="X187"/>
      <c r="Y187"/>
      <c r="Z187"/>
      <c r="AA187"/>
    </row>
    <row r="188" spans="1:27" ht="17.100000000000001" customHeight="1" x14ac:dyDescent="0.3">
      <c r="A188" s="195"/>
      <c r="B188" s="622" t="s">
        <v>67</v>
      </c>
      <c r="C188" s="623"/>
      <c r="D188" s="195"/>
      <c r="E188" s="203"/>
      <c r="F188" s="203">
        <v>0.1</v>
      </c>
      <c r="G188" s="214">
        <f>ROUND((H205*F188),2)</f>
        <v>1195.83</v>
      </c>
      <c r="H188" s="350"/>
      <c r="Q188"/>
      <c r="R188"/>
      <c r="S188"/>
      <c r="T188"/>
      <c r="U188"/>
      <c r="V188"/>
      <c r="W188"/>
      <c r="X188"/>
      <c r="Y188"/>
      <c r="Z188"/>
      <c r="AA188"/>
    </row>
    <row r="189" spans="1:27" ht="17.100000000000001" customHeight="1" x14ac:dyDescent="0.25">
      <c r="A189" s="195"/>
      <c r="B189" s="622" t="s">
        <v>340</v>
      </c>
      <c r="C189" s="623"/>
      <c r="D189" s="195" t="s">
        <v>341</v>
      </c>
      <c r="E189" s="203">
        <v>0.5</v>
      </c>
      <c r="F189" s="203">
        <v>20000</v>
      </c>
      <c r="G189" s="203">
        <f>E189*F189</f>
        <v>10000</v>
      </c>
      <c r="H189" s="350"/>
    </row>
    <row r="190" spans="1:27" ht="17.100000000000001" customHeight="1" x14ac:dyDescent="0.25">
      <c r="A190" s="195"/>
      <c r="B190" s="625"/>
      <c r="C190" s="626"/>
      <c r="D190" s="195"/>
      <c r="E190" s="203"/>
      <c r="F190" s="203"/>
      <c r="G190" s="203"/>
      <c r="H190" s="350"/>
    </row>
    <row r="191" spans="1:27" ht="17.100000000000001" customHeight="1" x14ac:dyDescent="0.25">
      <c r="A191" s="243"/>
      <c r="E191" s="204" t="s">
        <v>36</v>
      </c>
      <c r="F191" s="204"/>
      <c r="G191" s="204"/>
      <c r="H191" s="350">
        <f>SUM(G188:G190)</f>
        <v>11195.83</v>
      </c>
    </row>
    <row r="192" spans="1:27" ht="17.100000000000001" customHeight="1" x14ac:dyDescent="0.25">
      <c r="A192" s="202" t="s">
        <v>37</v>
      </c>
      <c r="B192" s="624" t="s">
        <v>38</v>
      </c>
      <c r="C192" s="624"/>
      <c r="D192" s="624"/>
      <c r="E192" s="624"/>
      <c r="F192" s="624"/>
      <c r="G192" s="624"/>
      <c r="H192" s="350"/>
    </row>
    <row r="193" spans="1:8" ht="17.100000000000001" customHeight="1" x14ac:dyDescent="0.25">
      <c r="A193" s="221"/>
      <c r="B193" s="625" t="s">
        <v>31</v>
      </c>
      <c r="C193" s="626"/>
      <c r="D193" s="195" t="s">
        <v>12</v>
      </c>
      <c r="E193" s="205" t="s">
        <v>39</v>
      </c>
      <c r="F193" s="205" t="s">
        <v>40</v>
      </c>
      <c r="G193" s="205" t="s">
        <v>35</v>
      </c>
      <c r="H193" s="350"/>
    </row>
    <row r="194" spans="1:8" ht="17.100000000000001" customHeight="1" x14ac:dyDescent="0.25">
      <c r="A194" s="195"/>
      <c r="B194" s="657" t="s">
        <v>281</v>
      </c>
      <c r="C194" s="658"/>
      <c r="D194" s="217" t="s">
        <v>136</v>
      </c>
      <c r="E194" s="203">
        <v>8.0000000000000002E-3</v>
      </c>
      <c r="F194" s="203">
        <v>180</v>
      </c>
      <c r="G194" s="203">
        <f>ROUND((E194*F194),2)</f>
        <v>1.44</v>
      </c>
      <c r="H194" s="350"/>
    </row>
    <row r="195" spans="1:8" ht="17.100000000000001" customHeight="1" x14ac:dyDescent="0.25">
      <c r="A195" s="195"/>
      <c r="B195" s="657" t="s">
        <v>283</v>
      </c>
      <c r="C195" s="658"/>
      <c r="D195" s="217" t="s">
        <v>17</v>
      </c>
      <c r="E195" s="203">
        <v>1</v>
      </c>
      <c r="F195" s="203">
        <f>800000/6</f>
        <v>133333.33333333334</v>
      </c>
      <c r="G195" s="203">
        <f t="shared" ref="G195:G196" si="3">ROUND((E195*F195),2)</f>
        <v>133333.32999999999</v>
      </c>
      <c r="H195" s="350"/>
    </row>
    <row r="196" spans="1:8" ht="17.100000000000001" customHeight="1" x14ac:dyDescent="0.25">
      <c r="A196" s="195"/>
      <c r="B196" s="657"/>
      <c r="C196" s="658"/>
      <c r="D196" s="217"/>
      <c r="E196" s="217"/>
      <c r="F196" s="217"/>
      <c r="G196" s="203">
        <f t="shared" si="3"/>
        <v>0</v>
      </c>
      <c r="H196" s="350"/>
    </row>
    <row r="197" spans="1:8" ht="17.100000000000001" customHeight="1" x14ac:dyDescent="0.25">
      <c r="A197" s="195"/>
      <c r="B197" s="659"/>
      <c r="C197" s="660"/>
      <c r="D197" s="195"/>
      <c r="E197" s="203"/>
      <c r="F197" s="203"/>
      <c r="G197" s="203"/>
      <c r="H197" s="350"/>
    </row>
    <row r="198" spans="1:8" ht="17.100000000000001" customHeight="1" x14ac:dyDescent="0.25">
      <c r="A198" s="195"/>
      <c r="B198" s="659"/>
      <c r="C198" s="660"/>
      <c r="D198" s="195"/>
      <c r="E198" s="203"/>
      <c r="F198" s="203"/>
      <c r="G198" s="203"/>
      <c r="H198" s="350"/>
    </row>
    <row r="199" spans="1:8" ht="17.100000000000001" customHeight="1" x14ac:dyDescent="0.25">
      <c r="A199" s="243" t="s">
        <v>41</v>
      </c>
      <c r="E199" s="204" t="s">
        <v>42</v>
      </c>
      <c r="F199" s="204"/>
      <c r="G199" s="204"/>
      <c r="H199" s="350">
        <f>(SUM(G194:G196))</f>
        <v>133334.76999999999</v>
      </c>
    </row>
    <row r="200" spans="1:8" ht="17.100000000000001" customHeight="1" x14ac:dyDescent="0.25">
      <c r="A200" s="202" t="s">
        <v>43</v>
      </c>
      <c r="B200" s="624" t="s">
        <v>44</v>
      </c>
      <c r="C200" s="624"/>
      <c r="D200" s="624"/>
      <c r="E200" s="624"/>
      <c r="F200" s="624"/>
      <c r="G200" s="624"/>
      <c r="H200" s="350"/>
    </row>
    <row r="201" spans="1:8" ht="17.100000000000001" customHeight="1" x14ac:dyDescent="0.25">
      <c r="A201" s="195" t="s">
        <v>45</v>
      </c>
      <c r="B201" s="221" t="s">
        <v>31</v>
      </c>
      <c r="C201" s="221" t="s">
        <v>46</v>
      </c>
      <c r="D201" s="221" t="s">
        <v>47</v>
      </c>
      <c r="E201" s="205" t="s">
        <v>48</v>
      </c>
      <c r="F201" s="203" t="s">
        <v>34</v>
      </c>
      <c r="G201" s="203" t="s">
        <v>35</v>
      </c>
      <c r="H201" s="350"/>
    </row>
    <row r="202" spans="1:8" ht="17.100000000000001" customHeight="1" x14ac:dyDescent="0.25">
      <c r="A202" s="195">
        <v>5</v>
      </c>
      <c r="B202" s="195" t="s">
        <v>188</v>
      </c>
      <c r="C202" s="207">
        <v>60000</v>
      </c>
      <c r="D202" s="208">
        <v>0.75</v>
      </c>
      <c r="E202" s="206">
        <f>+(A202*C202)+(A202*C202*D202)</f>
        <v>525000</v>
      </c>
      <c r="F202" s="209">
        <v>60</v>
      </c>
      <c r="G202" s="214">
        <f>ROUND((E202)/(F202),2)</f>
        <v>8750</v>
      </c>
      <c r="H202" s="350"/>
    </row>
    <row r="203" spans="1:8" ht="17.100000000000001" customHeight="1" x14ac:dyDescent="0.25">
      <c r="A203" s="195">
        <v>1</v>
      </c>
      <c r="B203" s="195" t="s">
        <v>231</v>
      </c>
      <c r="C203" s="207">
        <v>110000</v>
      </c>
      <c r="D203" s="208">
        <v>0.75</v>
      </c>
      <c r="E203" s="206">
        <f>+(A203*C203)+(A203*C203*D203)</f>
        <v>192500</v>
      </c>
      <c r="F203" s="209">
        <v>60</v>
      </c>
      <c r="G203" s="214">
        <f>ROUND(((E203)/(F203)),2)</f>
        <v>3208.33</v>
      </c>
      <c r="H203" s="350"/>
    </row>
    <row r="204" spans="1:8" ht="17.100000000000001" customHeight="1" x14ac:dyDescent="0.25">
      <c r="A204" s="195"/>
      <c r="B204" s="195"/>
      <c r="C204" s="195"/>
      <c r="D204" s="195"/>
      <c r="E204" s="203"/>
      <c r="F204" s="203"/>
      <c r="G204" s="203"/>
      <c r="H204" s="350"/>
    </row>
    <row r="205" spans="1:8" ht="17.100000000000001" customHeight="1" x14ac:dyDescent="0.25">
      <c r="A205" s="243"/>
      <c r="E205" s="204" t="s">
        <v>50</v>
      </c>
      <c r="F205" s="204"/>
      <c r="G205" s="204"/>
      <c r="H205" s="350">
        <f>SUM(G202)+(G203)</f>
        <v>11958.33</v>
      </c>
    </row>
    <row r="206" spans="1:8" ht="17.100000000000001" customHeight="1" x14ac:dyDescent="0.25">
      <c r="A206" s="202" t="s">
        <v>51</v>
      </c>
      <c r="B206" s="624" t="s">
        <v>18</v>
      </c>
      <c r="C206" s="624"/>
      <c r="D206" s="624"/>
      <c r="E206" s="624"/>
      <c r="F206" s="624"/>
      <c r="G206" s="624"/>
      <c r="H206" s="350"/>
    </row>
    <row r="207" spans="1:8" ht="17.100000000000001" customHeight="1" x14ac:dyDescent="0.25">
      <c r="A207" s="195"/>
      <c r="B207" s="195" t="s">
        <v>31</v>
      </c>
      <c r="C207" s="221" t="s">
        <v>12</v>
      </c>
      <c r="D207" s="221" t="s">
        <v>13</v>
      </c>
      <c r="E207" s="221" t="s">
        <v>52</v>
      </c>
      <c r="F207" s="221"/>
      <c r="G207" s="203" t="s">
        <v>53</v>
      </c>
      <c r="H207" s="350"/>
    </row>
    <row r="208" spans="1:8" ht="17.100000000000001" customHeight="1" x14ac:dyDescent="0.25">
      <c r="A208" s="195"/>
      <c r="B208" s="195"/>
      <c r="C208" s="210"/>
      <c r="D208" s="195"/>
      <c r="E208" s="203"/>
      <c r="F208" s="203"/>
      <c r="G208" s="203"/>
      <c r="H208" s="350"/>
    </row>
    <row r="209" spans="1:8" ht="17.100000000000001" customHeight="1" x14ac:dyDescent="0.25">
      <c r="A209" s="195"/>
      <c r="B209" s="195"/>
      <c r="C209" s="206"/>
      <c r="D209" s="195"/>
      <c r="E209" s="203"/>
      <c r="F209" s="203"/>
      <c r="G209" s="203"/>
      <c r="H209" s="350"/>
    </row>
    <row r="210" spans="1:8" ht="17.100000000000001" customHeight="1" x14ac:dyDescent="0.25">
      <c r="A210" s="195"/>
      <c r="B210" s="195"/>
      <c r="C210" s="195"/>
      <c r="D210" s="195"/>
      <c r="E210" s="203"/>
      <c r="F210" s="203"/>
      <c r="G210" s="203"/>
      <c r="H210" s="350"/>
    </row>
    <row r="211" spans="1:8" ht="17.100000000000001" customHeight="1" x14ac:dyDescent="0.25">
      <c r="A211" s="243"/>
      <c r="E211" s="204" t="s">
        <v>50</v>
      </c>
      <c r="F211" s="204"/>
      <c r="G211" s="204"/>
      <c r="H211" s="350">
        <f>ROUND(SUM(G208)+(G209),0)</f>
        <v>0</v>
      </c>
    </row>
    <row r="212" spans="1:8" ht="17.100000000000001" customHeight="1" x14ac:dyDescent="0.25">
      <c r="A212" s="242"/>
      <c r="E212" s="204"/>
      <c r="F212" s="204"/>
      <c r="G212" s="204"/>
      <c r="H212" s="350"/>
    </row>
    <row r="213" spans="1:8" ht="17.100000000000001" customHeight="1" x14ac:dyDescent="0.25">
      <c r="A213" s="242"/>
      <c r="D213" s="211" t="s">
        <v>54</v>
      </c>
      <c r="E213" s="212"/>
      <c r="F213" s="212"/>
      <c r="G213" s="212"/>
      <c r="H213" s="350">
        <f>ROUND((SUM(H191:H212)),2)</f>
        <v>156488.93</v>
      </c>
    </row>
    <row r="214" spans="1:8" ht="17.100000000000001" customHeight="1" x14ac:dyDescent="0.25">
      <c r="A214" s="242"/>
      <c r="E214" s="204"/>
      <c r="F214" s="204"/>
      <c r="G214" s="204"/>
      <c r="H214" s="350"/>
    </row>
    <row r="215" spans="1:8" ht="17.100000000000001" customHeight="1" x14ac:dyDescent="0.25">
      <c r="A215" s="202" t="s">
        <v>55</v>
      </c>
      <c r="B215" s="624" t="s">
        <v>56</v>
      </c>
      <c r="C215" s="624"/>
      <c r="D215" s="624"/>
      <c r="E215" s="624"/>
      <c r="F215" s="624"/>
      <c r="G215" s="624"/>
      <c r="H215" s="350"/>
    </row>
    <row r="216" spans="1:8" ht="17.100000000000001" customHeight="1" x14ac:dyDescent="0.25">
      <c r="A216" s="221"/>
      <c r="B216" s="221" t="s">
        <v>31</v>
      </c>
      <c r="C216" s="221" t="s">
        <v>57</v>
      </c>
      <c r="D216" s="195" t="s">
        <v>58</v>
      </c>
      <c r="E216" s="203"/>
      <c r="F216" s="203" t="s">
        <v>59</v>
      </c>
      <c r="G216" s="203"/>
      <c r="H216" s="350"/>
    </row>
    <row r="217" spans="1:8" ht="17.100000000000001" customHeight="1" x14ac:dyDescent="0.25">
      <c r="A217" s="195"/>
      <c r="B217" s="221" t="s">
        <v>60</v>
      </c>
      <c r="C217" s="208">
        <v>0.27</v>
      </c>
      <c r="D217" s="195"/>
      <c r="E217" s="206"/>
      <c r="F217" s="195"/>
      <c r="G217" s="214">
        <f>ROUND((H213*C217),2)</f>
        <v>42252.01</v>
      </c>
      <c r="H217" s="350"/>
    </row>
    <row r="218" spans="1:8" ht="17.100000000000001" customHeight="1" x14ac:dyDescent="0.25">
      <c r="A218" s="195"/>
      <c r="B218" s="221" t="s">
        <v>61</v>
      </c>
      <c r="C218" s="208">
        <v>0.02</v>
      </c>
      <c r="D218" s="195"/>
      <c r="E218" s="206"/>
      <c r="F218" s="195"/>
      <c r="G218" s="214">
        <f>ROUND((H213*C218),2)</f>
        <v>3129.78</v>
      </c>
      <c r="H218" s="350"/>
    </row>
    <row r="219" spans="1:8" ht="17.100000000000001" customHeight="1" x14ac:dyDescent="0.25">
      <c r="A219" s="195"/>
      <c r="B219" s="221" t="s">
        <v>62</v>
      </c>
      <c r="C219" s="208">
        <v>0.03</v>
      </c>
      <c r="D219" s="195"/>
      <c r="E219" s="206"/>
      <c r="F219" s="195"/>
      <c r="G219" s="214">
        <f>ROUND((H213*C219),2)</f>
        <v>4694.67</v>
      </c>
      <c r="H219" s="350"/>
    </row>
    <row r="220" spans="1:8" ht="17.100000000000001" customHeight="1" x14ac:dyDescent="0.25">
      <c r="A220" s="242"/>
      <c r="D220" s="211" t="s">
        <v>63</v>
      </c>
      <c r="E220" s="212"/>
      <c r="F220" s="212"/>
      <c r="G220" s="212"/>
      <c r="H220" s="350">
        <f>SUM(G216:G219)</f>
        <v>50076.46</v>
      </c>
    </row>
    <row r="221" spans="1:8" ht="17.100000000000001" customHeight="1" x14ac:dyDescent="0.25">
      <c r="A221" s="242"/>
      <c r="E221" s="204"/>
      <c r="F221" s="204"/>
      <c r="G221" s="204"/>
      <c r="H221" s="350"/>
    </row>
    <row r="222" spans="1:8" ht="17.100000000000001" customHeight="1" x14ac:dyDescent="0.25">
      <c r="A222" s="242"/>
      <c r="D222" s="211" t="s">
        <v>64</v>
      </c>
      <c r="E222" s="212"/>
      <c r="F222" s="212"/>
      <c r="G222" s="204"/>
      <c r="H222" s="350">
        <f>H213+H220</f>
        <v>206565.38999999998</v>
      </c>
    </row>
    <row r="223" spans="1:8" ht="17.100000000000001" customHeight="1" x14ac:dyDescent="0.25">
      <c r="A223" s="242"/>
      <c r="D223" s="211"/>
      <c r="E223" s="212"/>
      <c r="F223" s="212"/>
      <c r="G223" s="204"/>
      <c r="H223" s="350"/>
    </row>
    <row r="224" spans="1:8" ht="17.100000000000001" customHeight="1" x14ac:dyDescent="0.25">
      <c r="A224" s="201"/>
      <c r="B224" s="200"/>
      <c r="E224" s="215"/>
      <c r="F224" s="216"/>
      <c r="G224" s="199"/>
      <c r="H224" s="350"/>
    </row>
    <row r="225" spans="1:27" ht="17.100000000000001" customHeight="1" x14ac:dyDescent="0.25">
      <c r="A225" s="244" t="s">
        <v>244</v>
      </c>
      <c r="B225" s="213"/>
      <c r="E225" s="212" t="str">
        <f>Presupuesto!E36</f>
        <v>ARQ. GUILLERMO YAMID VALLEJOS BENAVIDES</v>
      </c>
      <c r="F225" s="204"/>
      <c r="G225" s="204"/>
      <c r="H225" s="350"/>
    </row>
    <row r="226" spans="1:27" ht="16.5" customHeight="1" x14ac:dyDescent="0.25">
      <c r="A226" s="198" t="s">
        <v>246</v>
      </c>
      <c r="B226" s="213"/>
      <c r="E226" s="204" t="str">
        <f>Presupuesto!E37</f>
        <v>SECRETARIO DE PLANEACION Y OBRAS PUBLICAS</v>
      </c>
      <c r="F226" s="204"/>
      <c r="G226" s="204"/>
      <c r="H226" s="350"/>
    </row>
    <row r="227" spans="1:27" ht="17.100000000000001" customHeight="1" x14ac:dyDescent="0.25">
      <c r="A227" s="245" t="s">
        <v>245</v>
      </c>
      <c r="B227" s="246"/>
      <c r="C227" s="200"/>
      <c r="D227" s="200"/>
      <c r="E227" s="204" t="str">
        <f>Presupuesto!E38</f>
        <v>SAN MIGUEL - PUTUMAYO</v>
      </c>
      <c r="F227" s="199"/>
      <c r="G227" s="199"/>
      <c r="H227" s="417"/>
    </row>
    <row r="228" spans="1:27" ht="17.100000000000001" customHeight="1" x14ac:dyDescent="0.3">
      <c r="A228" s="627"/>
      <c r="B228" s="628"/>
      <c r="C228" s="552" t="s">
        <v>222</v>
      </c>
      <c r="D228" s="576" t="s">
        <v>223</v>
      </c>
      <c r="E228" s="577"/>
      <c r="F228" s="272">
        <v>103</v>
      </c>
      <c r="G228" s="636"/>
      <c r="H228" s="636"/>
      <c r="Q228"/>
      <c r="R228"/>
      <c r="S228"/>
      <c r="T228"/>
      <c r="U228"/>
      <c r="V228"/>
      <c r="W228"/>
      <c r="X228"/>
      <c r="Y228"/>
      <c r="Z228"/>
      <c r="AA228"/>
    </row>
    <row r="229" spans="1:27" ht="17.100000000000001" customHeight="1" x14ac:dyDescent="0.3">
      <c r="A229" s="629"/>
      <c r="B229" s="630"/>
      <c r="C229" s="553"/>
      <c r="D229" s="548" t="s">
        <v>193</v>
      </c>
      <c r="E229" s="549"/>
      <c r="F229" s="637">
        <v>51</v>
      </c>
      <c r="G229" s="636"/>
      <c r="H229" s="636"/>
      <c r="Q229"/>
      <c r="R229"/>
      <c r="S229"/>
      <c r="T229"/>
      <c r="U229"/>
      <c r="V229"/>
      <c r="W229"/>
      <c r="X229"/>
      <c r="Y229"/>
      <c r="Z229"/>
      <c r="AA229"/>
    </row>
    <row r="230" spans="1:27" ht="17.100000000000001" customHeight="1" x14ac:dyDescent="0.3">
      <c r="A230" s="629"/>
      <c r="B230" s="630"/>
      <c r="C230" s="306" t="s">
        <v>194</v>
      </c>
      <c r="D230" s="550"/>
      <c r="E230" s="551"/>
      <c r="F230" s="638"/>
      <c r="G230" s="636"/>
      <c r="H230" s="636"/>
      <c r="Q230"/>
      <c r="R230"/>
      <c r="S230"/>
      <c r="T230"/>
      <c r="U230"/>
      <c r="V230"/>
      <c r="W230"/>
      <c r="X230"/>
      <c r="Y230"/>
      <c r="Z230"/>
      <c r="AA230"/>
    </row>
    <row r="231" spans="1:27" ht="17.100000000000001" customHeight="1" x14ac:dyDescent="0.3">
      <c r="A231" s="629"/>
      <c r="B231" s="630"/>
      <c r="C231" s="307" t="s">
        <v>195</v>
      </c>
      <c r="D231" s="554" t="s">
        <v>196</v>
      </c>
      <c r="E231" s="555"/>
      <c r="F231" s="308">
        <v>1</v>
      </c>
      <c r="G231" s="636"/>
      <c r="H231" s="636"/>
      <c r="Q231"/>
      <c r="R231"/>
      <c r="S231"/>
      <c r="T231"/>
      <c r="U231"/>
      <c r="V231"/>
      <c r="W231"/>
      <c r="X231"/>
      <c r="Y231"/>
      <c r="Z231"/>
      <c r="AA231"/>
    </row>
    <row r="232" spans="1:27" ht="14.4" x14ac:dyDescent="0.3">
      <c r="A232" s="629"/>
      <c r="B232" s="630"/>
      <c r="C232" s="639" t="s">
        <v>197</v>
      </c>
      <c r="D232" s="641" t="s">
        <v>198</v>
      </c>
      <c r="E232" s="642"/>
      <c r="F232" s="306" t="s">
        <v>199</v>
      </c>
      <c r="G232" s="636"/>
      <c r="H232" s="636"/>
      <c r="Q232"/>
      <c r="R232"/>
      <c r="S232"/>
      <c r="T232"/>
      <c r="U232"/>
      <c r="V232"/>
      <c r="W232"/>
      <c r="X232"/>
      <c r="Y232"/>
      <c r="Z232"/>
      <c r="AA232"/>
    </row>
    <row r="233" spans="1:27" ht="17.100000000000001" customHeight="1" x14ac:dyDescent="0.3">
      <c r="A233" s="631"/>
      <c r="B233" s="632"/>
      <c r="C233" s="640"/>
      <c r="D233" s="643"/>
      <c r="E233" s="644"/>
      <c r="F233" s="309">
        <v>44216</v>
      </c>
      <c r="G233" s="636"/>
      <c r="H233" s="636"/>
      <c r="Q233"/>
      <c r="R233"/>
      <c r="S233"/>
      <c r="T233"/>
      <c r="U233"/>
      <c r="V233"/>
      <c r="W233"/>
      <c r="X233"/>
      <c r="Y233"/>
      <c r="Z233"/>
      <c r="AA233"/>
    </row>
    <row r="234" spans="1:27" ht="17.100000000000001" customHeight="1" thickBot="1" x14ac:dyDescent="0.35">
      <c r="A234" s="645"/>
      <c r="B234" s="646"/>
      <c r="C234" s="646"/>
      <c r="D234" s="646"/>
      <c r="E234" s="646"/>
      <c r="F234" s="646"/>
      <c r="G234" s="646"/>
      <c r="H234" s="647"/>
      <c r="Q234"/>
      <c r="R234"/>
      <c r="S234"/>
      <c r="T234"/>
      <c r="U234"/>
      <c r="V234"/>
      <c r="W234"/>
      <c r="X234"/>
      <c r="Y234"/>
      <c r="Z234"/>
      <c r="AA234"/>
    </row>
    <row r="235" spans="1:27" ht="24.75" customHeight="1" x14ac:dyDescent="0.3">
      <c r="A235" s="648" t="str">
        <f>Presupuesto!A8</f>
        <v xml:space="preserve">ADECUACIÓN Y MANTENIMIENTO DE LA RAMPA DE ACCESO SOBRE LA VÍA QUE CONECTA EL PUENTE VEHICULAR UBICADO EN LA VEREDA JORDAN ORTIZ DEL MUNICIPIO DE SAN MIGUEL PUTUMAYO </v>
      </c>
      <c r="B235" s="649"/>
      <c r="C235" s="649"/>
      <c r="D235" s="649"/>
      <c r="E235" s="649"/>
      <c r="F235" s="649"/>
      <c r="G235" s="649"/>
      <c r="H235" s="650"/>
      <c r="Q235"/>
      <c r="R235"/>
      <c r="S235"/>
      <c r="T235"/>
      <c r="U235"/>
      <c r="V235"/>
      <c r="W235"/>
      <c r="X235"/>
      <c r="Y235"/>
      <c r="Z235"/>
      <c r="AA235"/>
    </row>
    <row r="236" spans="1:27" ht="18" customHeight="1" thickBot="1" x14ac:dyDescent="0.35">
      <c r="A236" s="651"/>
      <c r="B236" s="652"/>
      <c r="C236" s="652"/>
      <c r="D236" s="652"/>
      <c r="E236" s="652"/>
      <c r="F236" s="652"/>
      <c r="G236" s="652"/>
      <c r="H236" s="653"/>
      <c r="Q236"/>
      <c r="R236"/>
      <c r="S236"/>
      <c r="T236"/>
      <c r="U236"/>
      <c r="V236"/>
      <c r="W236"/>
      <c r="X236"/>
      <c r="Y236"/>
      <c r="Z236"/>
      <c r="AA236"/>
    </row>
    <row r="237" spans="1:27" ht="17.100000000000001" customHeight="1" thickBot="1" x14ac:dyDescent="0.35">
      <c r="A237" s="270"/>
      <c r="B237" s="271"/>
      <c r="C237" s="271"/>
      <c r="D237" s="271"/>
      <c r="E237" s="271"/>
      <c r="F237" s="271"/>
      <c r="G237" s="271"/>
      <c r="H237" s="415"/>
      <c r="Q237"/>
      <c r="R237"/>
      <c r="S237"/>
      <c r="T237"/>
      <c r="U237"/>
      <c r="V237"/>
      <c r="W237"/>
      <c r="X237"/>
      <c r="Y237"/>
      <c r="Z237"/>
      <c r="AA237"/>
    </row>
    <row r="238" spans="1:27" ht="17.100000000000001" customHeight="1" thickBot="1" x14ac:dyDescent="0.35">
      <c r="A238" s="654" t="s">
        <v>26</v>
      </c>
      <c r="B238" s="655"/>
      <c r="C238" s="655"/>
      <c r="D238" s="655"/>
      <c r="E238" s="655"/>
      <c r="F238" s="655"/>
      <c r="G238" s="655"/>
      <c r="H238" s="656"/>
      <c r="Q238"/>
      <c r="R238"/>
      <c r="S238"/>
      <c r="T238"/>
      <c r="U238"/>
      <c r="V238"/>
      <c r="W238"/>
      <c r="X238"/>
      <c r="Y238"/>
      <c r="Z238"/>
      <c r="AA238"/>
    </row>
    <row r="239" spans="1:27" ht="17.100000000000001" customHeight="1" thickBot="1" x14ac:dyDescent="0.35">
      <c r="A239" s="242"/>
      <c r="H239" s="350"/>
      <c r="Q239"/>
      <c r="R239"/>
      <c r="S239"/>
      <c r="T239"/>
      <c r="U239"/>
      <c r="V239"/>
      <c r="W239"/>
      <c r="X239"/>
      <c r="Y239"/>
      <c r="Z239"/>
      <c r="AA239"/>
    </row>
    <row r="240" spans="1:27" ht="31.8" customHeight="1" thickBot="1" x14ac:dyDescent="0.35">
      <c r="A240" s="337">
        <f>Presupuesto!A21</f>
        <v>2.2000000000000002</v>
      </c>
      <c r="B240" s="665" t="str">
        <f>Presupuesto!B21</f>
        <v>SUMINISTRO E INSTALACION DE CONCRETO DE 3.000 PSI PARA ESTRUCTURAS DE PLACA HUELLA (INCLUYE JUNTAS DE EXPANSION, SELLADO Y CURADO)</v>
      </c>
      <c r="C240" s="666"/>
      <c r="D240" s="666"/>
      <c r="E240" s="666"/>
      <c r="F240" s="667"/>
      <c r="G240" s="338" t="s">
        <v>28</v>
      </c>
      <c r="H240" s="416" t="str">
        <f>Presupuesto!D21</f>
        <v>M3</v>
      </c>
      <c r="Q240"/>
      <c r="R240"/>
      <c r="S240"/>
      <c r="T240"/>
      <c r="U240"/>
      <c r="V240"/>
      <c r="W240"/>
      <c r="X240"/>
      <c r="Y240"/>
      <c r="Z240"/>
      <c r="AA240"/>
    </row>
    <row r="241" spans="1:27" ht="17.100000000000001" customHeight="1" x14ac:dyDescent="0.3">
      <c r="A241" s="242"/>
      <c r="H241" s="350"/>
      <c r="Q241"/>
      <c r="R241"/>
      <c r="S241"/>
      <c r="T241"/>
      <c r="U241"/>
      <c r="V241"/>
      <c r="W241"/>
      <c r="X241"/>
      <c r="Y241"/>
      <c r="Z241"/>
      <c r="AA241"/>
    </row>
    <row r="242" spans="1:27" ht="17.100000000000001" customHeight="1" x14ac:dyDescent="0.3">
      <c r="A242" s="202" t="s">
        <v>29</v>
      </c>
      <c r="B242" s="624" t="s">
        <v>30</v>
      </c>
      <c r="C242" s="624"/>
      <c r="D242" s="624"/>
      <c r="E242" s="624"/>
      <c r="F242" s="624"/>
      <c r="G242" s="624"/>
      <c r="H242" s="350"/>
      <c r="Q242"/>
      <c r="R242"/>
      <c r="S242"/>
      <c r="T242"/>
      <c r="U242"/>
      <c r="V242"/>
      <c r="W242"/>
      <c r="X242"/>
      <c r="Y242"/>
      <c r="Z242"/>
      <c r="AA242"/>
    </row>
    <row r="243" spans="1:27" ht="17.100000000000001" customHeight="1" x14ac:dyDescent="0.3">
      <c r="A243" s="221"/>
      <c r="B243" s="625" t="s">
        <v>31</v>
      </c>
      <c r="C243" s="626"/>
      <c r="D243" s="221" t="s">
        <v>32</v>
      </c>
      <c r="E243" s="221" t="s">
        <v>33</v>
      </c>
      <c r="F243" s="221" t="s">
        <v>34</v>
      </c>
      <c r="G243" s="221" t="s">
        <v>35</v>
      </c>
      <c r="H243" s="350"/>
      <c r="Q243"/>
      <c r="R243"/>
      <c r="S243"/>
      <c r="T243"/>
      <c r="U243"/>
      <c r="V243"/>
      <c r="W243"/>
      <c r="X243"/>
      <c r="Y243"/>
      <c r="Z243"/>
      <c r="AA243"/>
    </row>
    <row r="244" spans="1:27" ht="17.100000000000001" customHeight="1" x14ac:dyDescent="0.3">
      <c r="A244" s="195"/>
      <c r="B244" s="622" t="s">
        <v>67</v>
      </c>
      <c r="C244" s="623"/>
      <c r="D244" s="195" t="s">
        <v>57</v>
      </c>
      <c r="E244" s="203"/>
      <c r="F244" s="203">
        <v>0.1</v>
      </c>
      <c r="G244" s="214">
        <f>ROUND((H268*F244),2)</f>
        <v>20125</v>
      </c>
      <c r="H244" s="350"/>
      <c r="Q244"/>
      <c r="R244"/>
      <c r="S244"/>
      <c r="T244"/>
      <c r="U244"/>
      <c r="V244"/>
      <c r="W244"/>
      <c r="X244"/>
      <c r="Y244"/>
      <c r="Z244"/>
      <c r="AA244"/>
    </row>
    <row r="245" spans="1:27" ht="17.100000000000001" customHeight="1" x14ac:dyDescent="0.25">
      <c r="A245" s="195"/>
      <c r="B245" s="622" t="s">
        <v>323</v>
      </c>
      <c r="C245" s="623"/>
      <c r="D245" s="195" t="s">
        <v>285</v>
      </c>
      <c r="E245" s="203">
        <v>32000</v>
      </c>
      <c r="F245" s="203">
        <v>0.16</v>
      </c>
      <c r="G245" s="203">
        <f>E245*F245</f>
        <v>5120</v>
      </c>
      <c r="H245" s="350"/>
    </row>
    <row r="246" spans="1:27" ht="17.100000000000001" customHeight="1" x14ac:dyDescent="0.25">
      <c r="A246" s="195"/>
      <c r="B246" s="622" t="s">
        <v>324</v>
      </c>
      <c r="C246" s="623"/>
      <c r="D246" s="195" t="s">
        <v>285</v>
      </c>
      <c r="E246" s="203">
        <v>5200</v>
      </c>
      <c r="F246" s="203">
        <v>0.16</v>
      </c>
      <c r="G246" s="203">
        <f t="shared" ref="G246:G249" si="4">E246*F246</f>
        <v>832</v>
      </c>
      <c r="H246" s="350"/>
    </row>
    <row r="247" spans="1:27" ht="17.100000000000001" customHeight="1" x14ac:dyDescent="0.25">
      <c r="A247" s="195"/>
      <c r="B247" s="622" t="s">
        <v>325</v>
      </c>
      <c r="C247" s="623"/>
      <c r="D247" s="195" t="s">
        <v>285</v>
      </c>
      <c r="E247" s="203">
        <v>90000</v>
      </c>
      <c r="F247" s="203">
        <v>0.16</v>
      </c>
      <c r="G247" s="203">
        <f t="shared" si="4"/>
        <v>14400</v>
      </c>
      <c r="H247" s="350"/>
    </row>
    <row r="248" spans="1:27" ht="17.100000000000001" customHeight="1" x14ac:dyDescent="0.25">
      <c r="A248" s="195"/>
      <c r="B248" s="622" t="s">
        <v>326</v>
      </c>
      <c r="C248" s="623"/>
      <c r="D248" s="195" t="s">
        <v>285</v>
      </c>
      <c r="E248" s="203">
        <v>1600</v>
      </c>
      <c r="F248" s="203">
        <v>0.16</v>
      </c>
      <c r="G248" s="203">
        <f t="shared" si="4"/>
        <v>256</v>
      </c>
      <c r="H248" s="350"/>
    </row>
    <row r="249" spans="1:27" ht="17.100000000000001" customHeight="1" x14ac:dyDescent="0.25">
      <c r="A249" s="195"/>
      <c r="B249" s="670" t="s">
        <v>327</v>
      </c>
      <c r="C249" s="671"/>
      <c r="D249" s="195" t="s">
        <v>285</v>
      </c>
      <c r="E249" s="203">
        <v>11900</v>
      </c>
      <c r="F249" s="203">
        <v>0.16</v>
      </c>
      <c r="G249" s="203">
        <f t="shared" si="4"/>
        <v>1904</v>
      </c>
      <c r="H249" s="350"/>
    </row>
    <row r="250" spans="1:27" ht="17.100000000000001" customHeight="1" x14ac:dyDescent="0.25">
      <c r="A250" s="195"/>
      <c r="B250" s="622" t="s">
        <v>284</v>
      </c>
      <c r="C250" s="623"/>
      <c r="D250" s="195" t="s">
        <v>285</v>
      </c>
      <c r="E250" s="203">
        <v>9500</v>
      </c>
      <c r="F250" s="203">
        <v>0.16</v>
      </c>
      <c r="G250" s="203">
        <f>E250*F250</f>
        <v>1520</v>
      </c>
      <c r="H250" s="350"/>
    </row>
    <row r="251" spans="1:27" ht="17.100000000000001" customHeight="1" x14ac:dyDescent="0.25">
      <c r="A251" s="243"/>
      <c r="E251" s="204" t="s">
        <v>36</v>
      </c>
      <c r="F251" s="204"/>
      <c r="G251" s="204"/>
      <c r="H251" s="350">
        <f>SUM(G244:G250)</f>
        <v>44157</v>
      </c>
    </row>
    <row r="252" spans="1:27" ht="17.100000000000001" customHeight="1" x14ac:dyDescent="0.25">
      <c r="A252" s="202" t="s">
        <v>37</v>
      </c>
      <c r="B252" s="624" t="s">
        <v>38</v>
      </c>
      <c r="C252" s="624"/>
      <c r="D252" s="624"/>
      <c r="E252" s="624"/>
      <c r="F252" s="624"/>
      <c r="G252" s="624"/>
      <c r="H252" s="350"/>
    </row>
    <row r="253" spans="1:27" ht="17.100000000000001" customHeight="1" x14ac:dyDescent="0.25">
      <c r="A253" s="221"/>
      <c r="B253" s="625" t="s">
        <v>31</v>
      </c>
      <c r="C253" s="626"/>
      <c r="D253" s="195" t="s">
        <v>12</v>
      </c>
      <c r="E253" s="205" t="s">
        <v>39</v>
      </c>
      <c r="F253" s="205" t="s">
        <v>40</v>
      </c>
      <c r="G253" s="205" t="s">
        <v>35</v>
      </c>
      <c r="H253" s="350"/>
    </row>
    <row r="254" spans="1:27" ht="17.100000000000001" customHeight="1" x14ac:dyDescent="0.25">
      <c r="A254" s="195"/>
      <c r="B254" s="657" t="s">
        <v>286</v>
      </c>
      <c r="C254" s="658"/>
      <c r="D254" s="217" t="s">
        <v>17</v>
      </c>
      <c r="E254" s="203">
        <v>1.05</v>
      </c>
      <c r="F254" s="349">
        <f>'BASICOS RURAL'!H39</f>
        <v>781050</v>
      </c>
      <c r="G254" s="203">
        <f>ROUND((E254*F254),2)</f>
        <v>820102.5</v>
      </c>
      <c r="H254" s="350"/>
    </row>
    <row r="255" spans="1:27" ht="17.100000000000001" customHeight="1" x14ac:dyDescent="0.25">
      <c r="A255" s="195"/>
      <c r="B255" s="657" t="s">
        <v>287</v>
      </c>
      <c r="C255" s="658"/>
      <c r="D255" s="217" t="s">
        <v>130</v>
      </c>
      <c r="E255" s="203">
        <v>0.1</v>
      </c>
      <c r="F255" s="349">
        <v>11500</v>
      </c>
      <c r="G255" s="203">
        <f t="shared" ref="G255:G259" si="5">ROUND((E255*F255),2)</f>
        <v>1150</v>
      </c>
      <c r="H255" s="350"/>
    </row>
    <row r="256" spans="1:27" ht="17.100000000000001" customHeight="1" x14ac:dyDescent="0.25">
      <c r="A256" s="195"/>
      <c r="B256" s="657" t="s">
        <v>328</v>
      </c>
      <c r="C256" s="658"/>
      <c r="D256" s="217" t="s">
        <v>130</v>
      </c>
      <c r="E256" s="217">
        <v>7.9</v>
      </c>
      <c r="F256" s="349">
        <v>9640</v>
      </c>
      <c r="G256" s="203">
        <f t="shared" si="5"/>
        <v>76156</v>
      </c>
      <c r="H256" s="350"/>
    </row>
    <row r="257" spans="1:8" ht="17.100000000000001" customHeight="1" x14ac:dyDescent="0.25">
      <c r="A257" s="195"/>
      <c r="B257" s="657" t="s">
        <v>329</v>
      </c>
      <c r="C257" s="658"/>
      <c r="D257" s="217" t="s">
        <v>130</v>
      </c>
      <c r="E257" s="217">
        <v>1.3</v>
      </c>
      <c r="F257" s="349">
        <v>9640</v>
      </c>
      <c r="G257" s="203">
        <f t="shared" si="5"/>
        <v>12532</v>
      </c>
      <c r="H257" s="350"/>
    </row>
    <row r="258" spans="1:8" ht="17.100000000000001" customHeight="1" x14ac:dyDescent="0.25">
      <c r="A258" s="195"/>
      <c r="B258" s="657" t="s">
        <v>330</v>
      </c>
      <c r="C258" s="658"/>
      <c r="D258" s="217" t="s">
        <v>331</v>
      </c>
      <c r="E258" s="217">
        <v>1.8</v>
      </c>
      <c r="F258" s="349">
        <v>3267</v>
      </c>
      <c r="G258" s="203">
        <f t="shared" si="5"/>
        <v>5880.6</v>
      </c>
      <c r="H258" s="350"/>
    </row>
    <row r="259" spans="1:8" ht="17.100000000000001" customHeight="1" x14ac:dyDescent="0.25">
      <c r="A259" s="195"/>
      <c r="B259" s="657" t="s">
        <v>332</v>
      </c>
      <c r="C259" s="658"/>
      <c r="D259" s="217" t="s">
        <v>292</v>
      </c>
      <c r="E259" s="217">
        <v>1.3</v>
      </c>
      <c r="F259" s="349">
        <v>10225</v>
      </c>
      <c r="G259" s="203">
        <f t="shared" si="5"/>
        <v>13292.5</v>
      </c>
      <c r="H259" s="350"/>
    </row>
    <row r="260" spans="1:8" ht="17.100000000000001" customHeight="1" x14ac:dyDescent="0.25">
      <c r="A260" s="195"/>
      <c r="B260" s="657" t="s">
        <v>333</v>
      </c>
      <c r="C260" s="658"/>
      <c r="D260" s="195" t="s">
        <v>130</v>
      </c>
      <c r="E260" s="203">
        <v>7.3</v>
      </c>
      <c r="F260" s="349">
        <v>9640</v>
      </c>
      <c r="G260" s="203">
        <f>ROUND((E260*F260),2)</f>
        <v>70372</v>
      </c>
      <c r="H260" s="350"/>
    </row>
    <row r="261" spans="1:8" ht="17.100000000000001" customHeight="1" x14ac:dyDescent="0.25">
      <c r="A261" s="195"/>
      <c r="B261" s="657"/>
      <c r="C261" s="658"/>
      <c r="D261" s="195"/>
      <c r="E261" s="203"/>
      <c r="F261" s="349"/>
      <c r="G261" s="203">
        <f>ROUND((E261*F261),2)</f>
        <v>0</v>
      </c>
      <c r="H261" s="350"/>
    </row>
    <row r="262" spans="1:8" ht="17.100000000000001" customHeight="1" x14ac:dyDescent="0.25">
      <c r="A262" s="243" t="s">
        <v>41</v>
      </c>
      <c r="E262" s="204" t="s">
        <v>42</v>
      </c>
      <c r="F262" s="204"/>
      <c r="G262" s="204"/>
      <c r="H262" s="350">
        <f>(SUM(G254:G261))</f>
        <v>999485.6</v>
      </c>
    </row>
    <row r="263" spans="1:8" ht="17.100000000000001" customHeight="1" x14ac:dyDescent="0.25">
      <c r="A263" s="202" t="s">
        <v>43</v>
      </c>
      <c r="B263" s="624" t="s">
        <v>44</v>
      </c>
      <c r="C263" s="624"/>
      <c r="D263" s="624"/>
      <c r="E263" s="624"/>
      <c r="F263" s="624"/>
      <c r="G263" s="624"/>
      <c r="H263" s="350"/>
    </row>
    <row r="264" spans="1:8" ht="17.100000000000001" customHeight="1" x14ac:dyDescent="0.25">
      <c r="A264" s="195" t="s">
        <v>45</v>
      </c>
      <c r="B264" s="221" t="s">
        <v>31</v>
      </c>
      <c r="C264" s="221" t="s">
        <v>46</v>
      </c>
      <c r="D264" s="221" t="s">
        <v>47</v>
      </c>
      <c r="E264" s="205" t="s">
        <v>48</v>
      </c>
      <c r="F264" s="203" t="s">
        <v>34</v>
      </c>
      <c r="G264" s="203" t="s">
        <v>35</v>
      </c>
      <c r="H264" s="350"/>
    </row>
    <row r="265" spans="1:8" ht="17.100000000000001" customHeight="1" x14ac:dyDescent="0.25">
      <c r="A265" s="195">
        <v>2</v>
      </c>
      <c r="B265" s="195" t="s">
        <v>188</v>
      </c>
      <c r="C265" s="207">
        <v>60000</v>
      </c>
      <c r="D265" s="208">
        <v>0.75</v>
      </c>
      <c r="E265" s="206">
        <f>+(A265*C265)+(A265*C265*D265)</f>
        <v>210000</v>
      </c>
      <c r="F265" s="209">
        <v>2</v>
      </c>
      <c r="G265" s="214">
        <f>ROUND(((E265)/(F265)),2)</f>
        <v>105000</v>
      </c>
      <c r="H265" s="350"/>
    </row>
    <row r="266" spans="1:8" ht="17.100000000000001" customHeight="1" x14ac:dyDescent="0.25">
      <c r="A266" s="195">
        <v>1</v>
      </c>
      <c r="B266" s="195" t="s">
        <v>231</v>
      </c>
      <c r="C266" s="207">
        <v>110000</v>
      </c>
      <c r="D266" s="208">
        <v>0.75</v>
      </c>
      <c r="E266" s="206">
        <f>+(A266*C266)+(A266*C266*D266)</f>
        <v>192500</v>
      </c>
      <c r="F266" s="209">
        <v>2</v>
      </c>
      <c r="G266" s="214">
        <f>ROUND(((E266)/(F266)),2)</f>
        <v>96250</v>
      </c>
      <c r="H266" s="350"/>
    </row>
    <row r="267" spans="1:8" ht="17.100000000000001" customHeight="1" x14ac:dyDescent="0.25">
      <c r="A267" s="195"/>
      <c r="B267" s="195"/>
      <c r="C267" s="195"/>
      <c r="D267" s="195"/>
      <c r="E267" s="203"/>
      <c r="F267" s="203"/>
      <c r="G267" s="203"/>
      <c r="H267" s="350"/>
    </row>
    <row r="268" spans="1:8" ht="17.100000000000001" customHeight="1" x14ac:dyDescent="0.25">
      <c r="A268" s="243"/>
      <c r="E268" s="204" t="s">
        <v>50</v>
      </c>
      <c r="F268" s="204"/>
      <c r="G268" s="204"/>
      <c r="H268" s="350">
        <f>SUM(G265)+(G266)</f>
        <v>201250</v>
      </c>
    </row>
    <row r="269" spans="1:8" ht="17.100000000000001" customHeight="1" x14ac:dyDescent="0.25">
      <c r="A269" s="202" t="s">
        <v>51</v>
      </c>
      <c r="B269" s="624" t="s">
        <v>18</v>
      </c>
      <c r="C269" s="624"/>
      <c r="D269" s="624"/>
      <c r="E269" s="624"/>
      <c r="F269" s="624"/>
      <c r="G269" s="624"/>
      <c r="H269" s="350"/>
    </row>
    <row r="270" spans="1:8" ht="17.100000000000001" customHeight="1" x14ac:dyDescent="0.25">
      <c r="A270" s="195"/>
      <c r="B270" s="195" t="s">
        <v>31</v>
      </c>
      <c r="C270" s="221" t="s">
        <v>12</v>
      </c>
      <c r="D270" s="221" t="s">
        <v>13</v>
      </c>
      <c r="E270" s="221" t="s">
        <v>52</v>
      </c>
      <c r="F270" s="221"/>
      <c r="G270" s="203" t="s">
        <v>53</v>
      </c>
      <c r="H270" s="350"/>
    </row>
    <row r="271" spans="1:8" ht="17.100000000000001" customHeight="1" x14ac:dyDescent="0.25">
      <c r="A271" s="195"/>
      <c r="B271" s="195"/>
      <c r="C271" s="210"/>
      <c r="D271" s="195"/>
      <c r="E271" s="203"/>
      <c r="F271" s="203"/>
      <c r="G271" s="203"/>
      <c r="H271" s="350"/>
    </row>
    <row r="272" spans="1:8" ht="17.100000000000001" customHeight="1" x14ac:dyDescent="0.25">
      <c r="A272" s="195"/>
      <c r="B272" s="195"/>
      <c r="C272" s="206"/>
      <c r="D272" s="195"/>
      <c r="E272" s="203"/>
      <c r="F272" s="203"/>
      <c r="G272" s="203"/>
      <c r="H272" s="350"/>
    </row>
    <row r="273" spans="1:8" ht="17.100000000000001" customHeight="1" x14ac:dyDescent="0.25">
      <c r="A273" s="195"/>
      <c r="B273" s="195"/>
      <c r="C273" s="195"/>
      <c r="D273" s="195"/>
      <c r="E273" s="203"/>
      <c r="F273" s="203"/>
      <c r="G273" s="203"/>
      <c r="H273" s="350"/>
    </row>
    <row r="274" spans="1:8" ht="17.100000000000001" customHeight="1" x14ac:dyDescent="0.25">
      <c r="A274" s="243"/>
      <c r="E274" s="204" t="s">
        <v>50</v>
      </c>
      <c r="F274" s="204"/>
      <c r="G274" s="204"/>
      <c r="H274" s="350">
        <f>ROUND(SUM(G271)+(G272),2)</f>
        <v>0</v>
      </c>
    </row>
    <row r="275" spans="1:8" ht="17.100000000000001" customHeight="1" x14ac:dyDescent="0.25">
      <c r="A275" s="242"/>
      <c r="E275" s="204"/>
      <c r="F275" s="204"/>
      <c r="G275" s="204"/>
      <c r="H275" s="350"/>
    </row>
    <row r="276" spans="1:8" ht="17.100000000000001" customHeight="1" x14ac:dyDescent="0.25">
      <c r="A276" s="242"/>
      <c r="D276" s="211" t="s">
        <v>54</v>
      </c>
      <c r="E276" s="212"/>
      <c r="F276" s="212"/>
      <c r="G276" s="212"/>
      <c r="H276" s="350">
        <f>ROUND((SUM(H251:H275)),2)</f>
        <v>1244892.6000000001</v>
      </c>
    </row>
    <row r="277" spans="1:8" ht="17.100000000000001" customHeight="1" x14ac:dyDescent="0.25">
      <c r="A277" s="242"/>
      <c r="E277" s="204"/>
      <c r="F277" s="204"/>
      <c r="G277" s="204"/>
      <c r="H277" s="350"/>
    </row>
    <row r="278" spans="1:8" ht="17.100000000000001" customHeight="1" x14ac:dyDescent="0.25">
      <c r="A278" s="202" t="s">
        <v>55</v>
      </c>
      <c r="B278" s="624" t="s">
        <v>56</v>
      </c>
      <c r="C278" s="624"/>
      <c r="D278" s="624"/>
      <c r="E278" s="624"/>
      <c r="F278" s="624"/>
      <c r="G278" s="624"/>
      <c r="H278" s="350"/>
    </row>
    <row r="279" spans="1:8" ht="17.100000000000001" customHeight="1" x14ac:dyDescent="0.25">
      <c r="A279" s="221"/>
      <c r="B279" s="221" t="s">
        <v>31</v>
      </c>
      <c r="C279" s="221" t="s">
        <v>57</v>
      </c>
      <c r="D279" s="195" t="s">
        <v>58</v>
      </c>
      <c r="E279" s="203"/>
      <c r="F279" s="203" t="s">
        <v>59</v>
      </c>
      <c r="G279" s="203"/>
      <c r="H279" s="350"/>
    </row>
    <row r="280" spans="1:8" ht="17.100000000000001" customHeight="1" x14ac:dyDescent="0.25">
      <c r="A280" s="195"/>
      <c r="B280" s="221" t="s">
        <v>60</v>
      </c>
      <c r="C280" s="208">
        <v>0.27</v>
      </c>
      <c r="D280" s="195"/>
      <c r="E280" s="206"/>
      <c r="F280" s="195"/>
      <c r="G280" s="214">
        <f>ROUND((H276*C280),2)</f>
        <v>336121</v>
      </c>
      <c r="H280" s="350"/>
    </row>
    <row r="281" spans="1:8" ht="17.100000000000001" customHeight="1" x14ac:dyDescent="0.25">
      <c r="A281" s="195"/>
      <c r="B281" s="221" t="s">
        <v>61</v>
      </c>
      <c r="C281" s="208">
        <v>0.02</v>
      </c>
      <c r="D281" s="195"/>
      <c r="E281" s="206"/>
      <c r="F281" s="195"/>
      <c r="G281" s="214">
        <f>ROUND((H276*C281),2)</f>
        <v>24897.85</v>
      </c>
      <c r="H281" s="350"/>
    </row>
    <row r="282" spans="1:8" ht="17.100000000000001" customHeight="1" x14ac:dyDescent="0.25">
      <c r="A282" s="195"/>
      <c r="B282" s="221" t="s">
        <v>62</v>
      </c>
      <c r="C282" s="208">
        <v>0.03</v>
      </c>
      <c r="D282" s="195"/>
      <c r="E282" s="206"/>
      <c r="F282" s="195"/>
      <c r="G282" s="214">
        <f>ROUND((H276*C282),2)</f>
        <v>37346.78</v>
      </c>
      <c r="H282" s="350"/>
    </row>
    <row r="283" spans="1:8" ht="17.100000000000001" customHeight="1" x14ac:dyDescent="0.25">
      <c r="A283" s="242"/>
      <c r="D283" s="211" t="s">
        <v>63</v>
      </c>
      <c r="E283" s="212"/>
      <c r="F283" s="212"/>
      <c r="G283" s="212"/>
      <c r="H283" s="350">
        <f>SUM(G279:G282)</f>
        <v>398365.63</v>
      </c>
    </row>
    <row r="284" spans="1:8" ht="17.100000000000001" customHeight="1" x14ac:dyDescent="0.25">
      <c r="A284" s="242"/>
      <c r="E284" s="204"/>
      <c r="F284" s="204"/>
      <c r="G284" s="204"/>
      <c r="H284" s="350"/>
    </row>
    <row r="285" spans="1:8" ht="17.100000000000001" customHeight="1" x14ac:dyDescent="0.25">
      <c r="A285" s="242"/>
      <c r="D285" s="211" t="s">
        <v>64</v>
      </c>
      <c r="E285" s="212"/>
      <c r="F285" s="212"/>
      <c r="G285" s="204"/>
      <c r="H285" s="350">
        <f>H276+H283</f>
        <v>1643258.23</v>
      </c>
    </row>
    <row r="286" spans="1:8" ht="17.100000000000001" customHeight="1" x14ac:dyDescent="0.25">
      <c r="A286" s="242"/>
      <c r="D286" s="211"/>
      <c r="E286" s="212"/>
      <c r="F286" s="212"/>
      <c r="G286" s="204"/>
      <c r="H286" s="350"/>
    </row>
    <row r="287" spans="1:8" ht="17.100000000000001" customHeight="1" x14ac:dyDescent="0.25">
      <c r="A287" s="201"/>
      <c r="B287" s="200"/>
      <c r="E287" s="215"/>
      <c r="F287" s="216"/>
      <c r="G287" s="199"/>
      <c r="H287" s="350"/>
    </row>
    <row r="288" spans="1:8" ht="17.100000000000001" customHeight="1" x14ac:dyDescent="0.25">
      <c r="A288" s="244" t="s">
        <v>244</v>
      </c>
      <c r="B288" s="213"/>
      <c r="E288" s="212" t="str">
        <f>Presupuesto!E36</f>
        <v>ARQ. GUILLERMO YAMID VALLEJOS BENAVIDES</v>
      </c>
      <c r="F288" s="204"/>
      <c r="G288" s="204"/>
      <c r="H288" s="350"/>
    </row>
    <row r="289" spans="1:8" ht="16.5" customHeight="1" x14ac:dyDescent="0.25">
      <c r="A289" s="198" t="s">
        <v>246</v>
      </c>
      <c r="B289" s="213"/>
      <c r="E289" s="204" t="str">
        <f>Presupuesto!E37</f>
        <v>SECRETARIO DE PLANEACION Y OBRAS PUBLICAS</v>
      </c>
      <c r="F289" s="204"/>
      <c r="G289" s="204"/>
      <c r="H289" s="350"/>
    </row>
    <row r="290" spans="1:8" ht="17.100000000000001" customHeight="1" x14ac:dyDescent="0.25">
      <c r="A290" s="245" t="s">
        <v>245</v>
      </c>
      <c r="B290" s="246"/>
      <c r="C290" s="200"/>
      <c r="D290" s="200"/>
      <c r="E290" s="204" t="str">
        <f>Presupuesto!E38</f>
        <v>SAN MIGUEL - PUTUMAYO</v>
      </c>
      <c r="F290" s="199"/>
      <c r="G290" s="199"/>
      <c r="H290" s="417"/>
    </row>
    <row r="293" spans="1:8" ht="17.100000000000001" customHeight="1" x14ac:dyDescent="0.3">
      <c r="A293" s="627"/>
      <c r="B293" s="628"/>
      <c r="C293" s="552" t="s">
        <v>222</v>
      </c>
      <c r="D293" s="576" t="s">
        <v>223</v>
      </c>
      <c r="E293" s="577"/>
      <c r="F293" s="272">
        <v>103</v>
      </c>
      <c r="G293" s="672"/>
      <c r="H293" s="673"/>
    </row>
    <row r="294" spans="1:8" ht="17.100000000000001" customHeight="1" x14ac:dyDescent="0.25">
      <c r="A294" s="629"/>
      <c r="B294" s="630"/>
      <c r="C294" s="553"/>
      <c r="D294" s="548" t="s">
        <v>193</v>
      </c>
      <c r="E294" s="549"/>
      <c r="F294" s="637">
        <v>51</v>
      </c>
      <c r="G294" s="674"/>
      <c r="H294" s="675"/>
    </row>
    <row r="295" spans="1:8" ht="17.100000000000001" customHeight="1" x14ac:dyDescent="0.25">
      <c r="A295" s="629"/>
      <c r="B295" s="630"/>
      <c r="C295" s="306" t="s">
        <v>194</v>
      </c>
      <c r="D295" s="550"/>
      <c r="E295" s="551"/>
      <c r="F295" s="638"/>
      <c r="G295" s="674"/>
      <c r="H295" s="675"/>
    </row>
    <row r="296" spans="1:8" ht="17.100000000000001" customHeight="1" x14ac:dyDescent="0.25">
      <c r="A296" s="629"/>
      <c r="B296" s="630"/>
      <c r="C296" s="307" t="s">
        <v>195</v>
      </c>
      <c r="D296" s="554" t="s">
        <v>196</v>
      </c>
      <c r="E296" s="555"/>
      <c r="F296" s="308">
        <v>1</v>
      </c>
      <c r="G296" s="674"/>
      <c r="H296" s="675"/>
    </row>
    <row r="297" spans="1:8" ht="27.6" customHeight="1" x14ac:dyDescent="0.25">
      <c r="A297" s="629"/>
      <c r="B297" s="630"/>
      <c r="C297" s="639" t="s">
        <v>197</v>
      </c>
      <c r="D297" s="641" t="s">
        <v>198</v>
      </c>
      <c r="E297" s="642"/>
      <c r="F297" s="306" t="s">
        <v>199</v>
      </c>
      <c r="G297" s="674"/>
      <c r="H297" s="675"/>
    </row>
    <row r="298" spans="1:8" ht="17.100000000000001" customHeight="1" x14ac:dyDescent="0.25">
      <c r="A298" s="631"/>
      <c r="B298" s="632"/>
      <c r="C298" s="640"/>
      <c r="D298" s="643"/>
      <c r="E298" s="644"/>
      <c r="F298" s="309">
        <v>44216</v>
      </c>
      <c r="G298" s="676"/>
      <c r="H298" s="677"/>
    </row>
    <row r="299" spans="1:8" ht="17.100000000000001" customHeight="1" x14ac:dyDescent="0.25">
      <c r="A299" s="678"/>
      <c r="B299" s="679"/>
      <c r="C299" s="679"/>
      <c r="D299" s="679"/>
      <c r="E299" s="679"/>
      <c r="F299" s="679"/>
      <c r="G299" s="679"/>
      <c r="H299" s="680"/>
    </row>
    <row r="300" spans="1:8" ht="24.75" customHeight="1" x14ac:dyDescent="0.25">
      <c r="A300" s="645" t="str">
        <f>Presupuesto!A8</f>
        <v xml:space="preserve">ADECUACIÓN Y MANTENIMIENTO DE LA RAMPA DE ACCESO SOBRE LA VÍA QUE CONECTA EL PUENTE VEHICULAR UBICADO EN LA VEREDA JORDAN ORTIZ DEL MUNICIPIO DE SAN MIGUEL PUTUMAYO </v>
      </c>
      <c r="B300" s="646"/>
      <c r="C300" s="646"/>
      <c r="D300" s="646"/>
      <c r="E300" s="646"/>
      <c r="F300" s="646"/>
      <c r="G300" s="646"/>
      <c r="H300" s="647"/>
    </row>
    <row r="301" spans="1:8" ht="18" customHeight="1" thickBot="1" x14ac:dyDescent="0.3">
      <c r="A301" s="645"/>
      <c r="B301" s="646"/>
      <c r="C301" s="646"/>
      <c r="D301" s="646"/>
      <c r="E301" s="646"/>
      <c r="F301" s="646"/>
      <c r="G301" s="646"/>
      <c r="H301" s="647"/>
    </row>
    <row r="302" spans="1:8" ht="17.100000000000001" customHeight="1" thickBot="1" x14ac:dyDescent="0.3">
      <c r="A302" s="337">
        <f>Presupuesto!A22</f>
        <v>2.2999999999999998</v>
      </c>
      <c r="B302" s="633" t="str">
        <f>Presupuesto!B22</f>
        <v>ACERO DE REFUERZO PARA CUNETAS Y BORDILLOS.</v>
      </c>
      <c r="C302" s="634"/>
      <c r="D302" s="634"/>
      <c r="E302" s="634"/>
      <c r="F302" s="635"/>
      <c r="G302" s="338" t="s">
        <v>28</v>
      </c>
      <c r="H302" s="416" t="str">
        <f>Presupuesto!D22</f>
        <v>Kg</v>
      </c>
    </row>
    <row r="303" spans="1:8" ht="17.100000000000001" customHeight="1" x14ac:dyDescent="0.25">
      <c r="A303" s="242"/>
      <c r="H303" s="350"/>
    </row>
    <row r="304" spans="1:8" ht="17.100000000000001" customHeight="1" x14ac:dyDescent="0.25">
      <c r="A304" s="202" t="s">
        <v>29</v>
      </c>
      <c r="B304" s="662" t="s">
        <v>30</v>
      </c>
      <c r="C304" s="663"/>
      <c r="D304" s="663"/>
      <c r="E304" s="663"/>
      <c r="F304" s="663"/>
      <c r="G304" s="664"/>
      <c r="H304" s="350"/>
    </row>
    <row r="305" spans="1:8" ht="17.100000000000001" customHeight="1" x14ac:dyDescent="0.25">
      <c r="A305" s="221"/>
      <c r="B305" s="625" t="s">
        <v>31</v>
      </c>
      <c r="C305" s="626"/>
      <c r="D305" s="221" t="s">
        <v>32</v>
      </c>
      <c r="E305" s="221" t="s">
        <v>33</v>
      </c>
      <c r="F305" s="221" t="s">
        <v>34</v>
      </c>
      <c r="G305" s="221" t="s">
        <v>35</v>
      </c>
      <c r="H305" s="350"/>
    </row>
    <row r="306" spans="1:8" ht="17.100000000000001" customHeight="1" x14ac:dyDescent="0.25">
      <c r="A306" s="195"/>
      <c r="B306" s="625" t="s">
        <v>67</v>
      </c>
      <c r="C306" s="626"/>
      <c r="D306" s="195"/>
      <c r="E306" s="203"/>
      <c r="F306" s="203">
        <v>0.1</v>
      </c>
      <c r="G306" s="214">
        <f>ROUND((H323*F306),2)</f>
        <v>402.5</v>
      </c>
      <c r="H306" s="350"/>
    </row>
    <row r="307" spans="1:8" ht="17.100000000000001" customHeight="1" x14ac:dyDescent="0.25">
      <c r="A307" s="195"/>
      <c r="B307" s="625" t="s">
        <v>290</v>
      </c>
      <c r="C307" s="626"/>
      <c r="D307" s="195" t="s">
        <v>291</v>
      </c>
      <c r="E307" s="203">
        <v>1900</v>
      </c>
      <c r="F307" s="458">
        <v>7.1400000000000005E-2</v>
      </c>
      <c r="G307" s="203">
        <f>ROUND((E307*F307),2)</f>
        <v>135.66</v>
      </c>
      <c r="H307" s="350"/>
    </row>
    <row r="308" spans="1:8" ht="17.100000000000001" customHeight="1" x14ac:dyDescent="0.25">
      <c r="A308" s="195"/>
      <c r="B308" s="625"/>
      <c r="C308" s="626"/>
      <c r="D308" s="195"/>
      <c r="E308" s="203"/>
      <c r="F308" s="203"/>
      <c r="G308" s="349"/>
      <c r="H308" s="350"/>
    </row>
    <row r="309" spans="1:8" ht="17.100000000000001" customHeight="1" x14ac:dyDescent="0.25">
      <c r="A309" s="243"/>
      <c r="E309" s="204" t="s">
        <v>36</v>
      </c>
      <c r="F309" s="204"/>
      <c r="G309" s="204"/>
      <c r="H309" s="350">
        <f>SUM(G306:G308)</f>
        <v>538.16</v>
      </c>
    </row>
    <row r="310" spans="1:8" ht="17.100000000000001" customHeight="1" x14ac:dyDescent="0.25">
      <c r="A310" s="202" t="s">
        <v>37</v>
      </c>
      <c r="B310" s="662" t="s">
        <v>38</v>
      </c>
      <c r="C310" s="663"/>
      <c r="D310" s="663"/>
      <c r="E310" s="663"/>
      <c r="F310" s="663"/>
      <c r="G310" s="664"/>
      <c r="H310" s="350"/>
    </row>
    <row r="311" spans="1:8" ht="17.100000000000001" customHeight="1" x14ac:dyDescent="0.25">
      <c r="A311" s="221"/>
      <c r="B311" s="625" t="s">
        <v>31</v>
      </c>
      <c r="C311" s="626"/>
      <c r="D311" s="195" t="s">
        <v>12</v>
      </c>
      <c r="E311" s="205" t="s">
        <v>39</v>
      </c>
      <c r="F311" s="205" t="s">
        <v>40</v>
      </c>
      <c r="G311" s="205" t="s">
        <v>35</v>
      </c>
      <c r="H311" s="350"/>
    </row>
    <row r="312" spans="1:8" ht="17.100000000000001" customHeight="1" x14ac:dyDescent="0.25">
      <c r="A312" s="195"/>
      <c r="B312" s="668" t="s">
        <v>288</v>
      </c>
      <c r="C312" s="669"/>
      <c r="D312" s="455" t="s">
        <v>241</v>
      </c>
      <c r="E312" s="456">
        <v>1</v>
      </c>
      <c r="F312" s="457">
        <v>8000</v>
      </c>
      <c r="G312" s="349">
        <f>ROUND((E312*F312),2)</f>
        <v>8000</v>
      </c>
      <c r="H312" s="350"/>
    </row>
    <row r="313" spans="1:8" ht="17.100000000000001" customHeight="1" x14ac:dyDescent="0.25">
      <c r="A313" s="195"/>
      <c r="B313" s="668" t="s">
        <v>289</v>
      </c>
      <c r="C313" s="669"/>
      <c r="D313" s="455" t="s">
        <v>241</v>
      </c>
      <c r="E313" s="455">
        <v>0.03</v>
      </c>
      <c r="F313" s="457">
        <v>7000</v>
      </c>
      <c r="G313" s="349">
        <f t="shared" ref="G313:G316" si="6">ROUND((E313*F313),2)</f>
        <v>210</v>
      </c>
      <c r="H313" s="350"/>
    </row>
    <row r="314" spans="1:8" ht="17.100000000000001" customHeight="1" x14ac:dyDescent="0.25">
      <c r="A314" s="195"/>
      <c r="B314" s="657"/>
      <c r="C314" s="658"/>
      <c r="D314" s="195"/>
      <c r="E314" s="217"/>
      <c r="F314" s="349"/>
      <c r="G314" s="349">
        <f t="shared" si="6"/>
        <v>0</v>
      </c>
      <c r="H314" s="350"/>
    </row>
    <row r="315" spans="1:8" ht="17.100000000000001" customHeight="1" x14ac:dyDescent="0.25">
      <c r="A315" s="195"/>
      <c r="B315" s="661"/>
      <c r="C315" s="661"/>
      <c r="D315" s="399"/>
      <c r="E315" s="203"/>
      <c r="F315" s="349"/>
      <c r="G315" s="349">
        <f t="shared" si="6"/>
        <v>0</v>
      </c>
      <c r="H315" s="350"/>
    </row>
    <row r="316" spans="1:8" ht="17.100000000000001" customHeight="1" x14ac:dyDescent="0.25">
      <c r="A316" s="195"/>
      <c r="B316" s="657"/>
      <c r="C316" s="658"/>
      <c r="D316" s="195"/>
      <c r="E316" s="203"/>
      <c r="F316" s="349"/>
      <c r="G316" s="349">
        <f t="shared" si="6"/>
        <v>0</v>
      </c>
      <c r="H316" s="350"/>
    </row>
    <row r="317" spans="1:8" ht="17.100000000000001" customHeight="1" x14ac:dyDescent="0.25">
      <c r="A317" s="243" t="s">
        <v>41</v>
      </c>
      <c r="E317" s="204" t="s">
        <v>42</v>
      </c>
      <c r="F317" s="204"/>
      <c r="G317" s="204"/>
      <c r="H317" s="350">
        <f>SUM(G312:G316)</f>
        <v>8210</v>
      </c>
    </row>
    <row r="318" spans="1:8" ht="17.100000000000001" customHeight="1" x14ac:dyDescent="0.25">
      <c r="A318" s="202" t="s">
        <v>43</v>
      </c>
      <c r="B318" s="662" t="s">
        <v>44</v>
      </c>
      <c r="C318" s="663"/>
      <c r="D318" s="663"/>
      <c r="E318" s="663"/>
      <c r="F318" s="663"/>
      <c r="G318" s="664"/>
      <c r="H318" s="350"/>
    </row>
    <row r="319" spans="1:8" ht="17.100000000000001" customHeight="1" x14ac:dyDescent="0.25">
      <c r="A319" s="195" t="s">
        <v>45</v>
      </c>
      <c r="B319" s="221" t="s">
        <v>31</v>
      </c>
      <c r="C319" s="221" t="s">
        <v>46</v>
      </c>
      <c r="D319" s="221" t="s">
        <v>47</v>
      </c>
      <c r="E319" s="205" t="s">
        <v>48</v>
      </c>
      <c r="F319" s="203" t="s">
        <v>34</v>
      </c>
      <c r="G319" s="203" t="s">
        <v>35</v>
      </c>
      <c r="H319" s="350"/>
    </row>
    <row r="320" spans="1:8" ht="17.100000000000001" customHeight="1" x14ac:dyDescent="0.25">
      <c r="A320" s="195">
        <v>2</v>
      </c>
      <c r="B320" s="195" t="s">
        <v>188</v>
      </c>
      <c r="C320" s="207">
        <v>60000</v>
      </c>
      <c r="D320" s="208">
        <v>0.75</v>
      </c>
      <c r="E320" s="206">
        <f>+(A320*C320)+(A320*C320*D320)</f>
        <v>210000</v>
      </c>
      <c r="F320" s="217">
        <v>100</v>
      </c>
      <c r="G320" s="214">
        <f>ROUND(((E320)/(F320)),2)</f>
        <v>2100</v>
      </c>
      <c r="H320" s="350"/>
    </row>
    <row r="321" spans="1:8" ht="17.100000000000001" customHeight="1" x14ac:dyDescent="0.25">
      <c r="A321" s="195">
        <v>1</v>
      </c>
      <c r="B321" s="195" t="s">
        <v>231</v>
      </c>
      <c r="C321" s="207">
        <v>110000</v>
      </c>
      <c r="D321" s="208">
        <v>0.75</v>
      </c>
      <c r="E321" s="206">
        <f>+(A321*C321)+(A321*C321*D321)</f>
        <v>192500</v>
      </c>
      <c r="F321" s="217">
        <v>100</v>
      </c>
      <c r="G321" s="214">
        <f>ROUND(((E321)/(F321)),2)</f>
        <v>1925</v>
      </c>
      <c r="H321" s="350"/>
    </row>
    <row r="322" spans="1:8" ht="17.100000000000001" customHeight="1" x14ac:dyDescent="0.25">
      <c r="A322" s="195"/>
      <c r="B322" s="195"/>
      <c r="C322" s="195"/>
      <c r="D322" s="195"/>
      <c r="E322" s="203"/>
      <c r="F322" s="203"/>
      <c r="G322" s="203"/>
      <c r="H322" s="350"/>
    </row>
    <row r="323" spans="1:8" ht="17.100000000000001" customHeight="1" x14ac:dyDescent="0.25">
      <c r="A323" s="243"/>
      <c r="E323" s="204" t="s">
        <v>50</v>
      </c>
      <c r="F323" s="204"/>
      <c r="G323" s="204"/>
      <c r="H323" s="350">
        <f>SUM(G320)+(G321)</f>
        <v>4025</v>
      </c>
    </row>
    <row r="324" spans="1:8" ht="17.100000000000001" customHeight="1" x14ac:dyDescent="0.25">
      <c r="A324" s="202" t="s">
        <v>51</v>
      </c>
      <c r="B324" s="662" t="s">
        <v>18</v>
      </c>
      <c r="C324" s="663"/>
      <c r="D324" s="663"/>
      <c r="E324" s="663"/>
      <c r="F324" s="663"/>
      <c r="G324" s="664"/>
      <c r="H324" s="350"/>
    </row>
    <row r="325" spans="1:8" ht="17.100000000000001" customHeight="1" x14ac:dyDescent="0.25">
      <c r="A325" s="195"/>
      <c r="B325" s="195" t="s">
        <v>31</v>
      </c>
      <c r="C325" s="221" t="s">
        <v>12</v>
      </c>
      <c r="D325" s="221" t="s">
        <v>13</v>
      </c>
      <c r="E325" s="221" t="s">
        <v>52</v>
      </c>
      <c r="F325" s="221"/>
      <c r="G325" s="203" t="s">
        <v>53</v>
      </c>
      <c r="H325" s="350"/>
    </row>
    <row r="326" spans="1:8" ht="17.100000000000001" customHeight="1" x14ac:dyDescent="0.25">
      <c r="A326" s="195"/>
      <c r="B326" s="195"/>
      <c r="C326" s="210"/>
      <c r="D326" s="195"/>
      <c r="E326" s="203"/>
      <c r="F326" s="203"/>
      <c r="G326" s="203"/>
      <c r="H326" s="350"/>
    </row>
    <row r="327" spans="1:8" ht="17.100000000000001" customHeight="1" x14ac:dyDescent="0.25">
      <c r="A327" s="195"/>
      <c r="B327" s="195"/>
      <c r="C327" s="206"/>
      <c r="D327" s="195"/>
      <c r="E327" s="203"/>
      <c r="F327" s="203"/>
      <c r="G327" s="203"/>
      <c r="H327" s="350"/>
    </row>
    <row r="328" spans="1:8" ht="17.100000000000001" customHeight="1" x14ac:dyDescent="0.25">
      <c r="A328" s="195"/>
      <c r="B328" s="195"/>
      <c r="C328" s="195"/>
      <c r="D328" s="195"/>
      <c r="E328" s="203"/>
      <c r="F328" s="203"/>
      <c r="G328" s="203"/>
      <c r="H328" s="350"/>
    </row>
    <row r="329" spans="1:8" ht="17.100000000000001" customHeight="1" x14ac:dyDescent="0.25">
      <c r="A329" s="243"/>
      <c r="E329" s="204" t="s">
        <v>50</v>
      </c>
      <c r="F329" s="204"/>
      <c r="G329" s="204"/>
      <c r="H329" s="350">
        <f>ROUND(SUM(G326)+(G327),0)</f>
        <v>0</v>
      </c>
    </row>
    <row r="330" spans="1:8" ht="17.100000000000001" customHeight="1" x14ac:dyDescent="0.25">
      <c r="A330" s="242"/>
      <c r="E330" s="204"/>
      <c r="F330" s="204"/>
      <c r="G330" s="204"/>
      <c r="H330" s="350"/>
    </row>
    <row r="331" spans="1:8" ht="17.100000000000001" customHeight="1" x14ac:dyDescent="0.25">
      <c r="A331" s="242"/>
      <c r="D331" s="211" t="s">
        <v>54</v>
      </c>
      <c r="E331" s="212"/>
      <c r="F331" s="212"/>
      <c r="G331" s="212"/>
      <c r="H331" s="350">
        <f>ROUND((SUM(H307:H330)),2)</f>
        <v>12773.16</v>
      </c>
    </row>
    <row r="332" spans="1:8" ht="17.100000000000001" customHeight="1" x14ac:dyDescent="0.25">
      <c r="A332" s="242"/>
      <c r="E332" s="204"/>
      <c r="F332" s="204"/>
      <c r="G332" s="204"/>
      <c r="H332" s="350"/>
    </row>
    <row r="333" spans="1:8" ht="17.100000000000001" customHeight="1" x14ac:dyDescent="0.25">
      <c r="A333" s="202" t="s">
        <v>55</v>
      </c>
      <c r="B333" s="662" t="s">
        <v>56</v>
      </c>
      <c r="C333" s="663"/>
      <c r="D333" s="663"/>
      <c r="E333" s="663"/>
      <c r="F333" s="663"/>
      <c r="G333" s="664"/>
      <c r="H333" s="350"/>
    </row>
    <row r="334" spans="1:8" ht="17.100000000000001" customHeight="1" x14ac:dyDescent="0.25">
      <c r="A334" s="221"/>
      <c r="B334" s="221" t="s">
        <v>31</v>
      </c>
      <c r="C334" s="221" t="s">
        <v>57</v>
      </c>
      <c r="D334" s="195" t="s">
        <v>58</v>
      </c>
      <c r="E334" s="203"/>
      <c r="F334" s="203" t="s">
        <v>59</v>
      </c>
      <c r="G334" s="203"/>
      <c r="H334" s="350"/>
    </row>
    <row r="335" spans="1:8" ht="17.100000000000001" customHeight="1" x14ac:dyDescent="0.25">
      <c r="A335" s="195"/>
      <c r="B335" s="221" t="s">
        <v>60</v>
      </c>
      <c r="C335" s="208">
        <v>0.27</v>
      </c>
      <c r="D335" s="195"/>
      <c r="E335" s="206"/>
      <c r="F335" s="195"/>
      <c r="G335" s="214">
        <f>ROUND((H331*C335),2)</f>
        <v>3448.75</v>
      </c>
      <c r="H335" s="350"/>
    </row>
    <row r="336" spans="1:8" ht="17.100000000000001" customHeight="1" x14ac:dyDescent="0.25">
      <c r="A336" s="195"/>
      <c r="B336" s="221" t="s">
        <v>61</v>
      </c>
      <c r="C336" s="208">
        <v>0.02</v>
      </c>
      <c r="D336" s="195"/>
      <c r="E336" s="206"/>
      <c r="F336" s="195"/>
      <c r="G336" s="214">
        <f>ROUND((H331*C336),2)</f>
        <v>255.46</v>
      </c>
      <c r="H336" s="350"/>
    </row>
    <row r="337" spans="1:8" ht="17.100000000000001" customHeight="1" x14ac:dyDescent="0.25">
      <c r="A337" s="195"/>
      <c r="B337" s="221" t="s">
        <v>62</v>
      </c>
      <c r="C337" s="208">
        <v>0.03</v>
      </c>
      <c r="D337" s="195"/>
      <c r="E337" s="206"/>
      <c r="F337" s="195"/>
      <c r="G337" s="214">
        <f>ROUND((H331*C337),2)</f>
        <v>383.19</v>
      </c>
      <c r="H337" s="350"/>
    </row>
    <row r="338" spans="1:8" ht="17.100000000000001" customHeight="1" x14ac:dyDescent="0.25">
      <c r="A338" s="242"/>
      <c r="D338" s="211" t="s">
        <v>63</v>
      </c>
      <c r="E338" s="212"/>
      <c r="F338" s="212"/>
      <c r="G338" s="212"/>
      <c r="H338" s="350">
        <f>SUM(G334:G337)</f>
        <v>4087.4</v>
      </c>
    </row>
    <row r="339" spans="1:8" ht="17.100000000000001" customHeight="1" x14ac:dyDescent="0.25">
      <c r="A339" s="242"/>
      <c r="E339" s="204"/>
      <c r="F339" s="204"/>
      <c r="G339" s="204"/>
      <c r="H339" s="350"/>
    </row>
    <row r="340" spans="1:8" ht="17.100000000000001" customHeight="1" x14ac:dyDescent="0.25">
      <c r="A340" s="242"/>
      <c r="D340" s="211" t="s">
        <v>64</v>
      </c>
      <c r="E340" s="212"/>
      <c r="F340" s="212"/>
      <c r="G340" s="204"/>
      <c r="H340" s="350">
        <f>H331+H338</f>
        <v>16860.560000000001</v>
      </c>
    </row>
    <row r="341" spans="1:8" ht="17.100000000000001" customHeight="1" x14ac:dyDescent="0.25">
      <c r="A341" s="242"/>
      <c r="D341" s="211"/>
      <c r="E341" s="212"/>
      <c r="F341" s="212"/>
      <c r="G341" s="204"/>
      <c r="H341" s="350"/>
    </row>
    <row r="342" spans="1:8" ht="17.100000000000001" customHeight="1" x14ac:dyDescent="0.25">
      <c r="A342" s="242"/>
      <c r="E342" s="212"/>
      <c r="F342" s="212"/>
      <c r="G342" s="204"/>
      <c r="H342" s="350"/>
    </row>
    <row r="343" spans="1:8" ht="17.100000000000001" customHeight="1" x14ac:dyDescent="0.25">
      <c r="A343" s="201"/>
      <c r="B343" s="200"/>
      <c r="E343" s="215"/>
      <c r="F343" s="216"/>
      <c r="G343" s="199"/>
      <c r="H343" s="350"/>
    </row>
    <row r="344" spans="1:8" ht="17.100000000000001" customHeight="1" x14ac:dyDescent="0.25">
      <c r="A344" s="244" t="s">
        <v>244</v>
      </c>
      <c r="B344" s="213"/>
      <c r="E344" s="219" t="str">
        <f>Presupuesto!E36</f>
        <v>ARQ. GUILLERMO YAMID VALLEJOS BENAVIDES</v>
      </c>
      <c r="F344" s="213"/>
      <c r="G344" s="213"/>
      <c r="H344" s="350"/>
    </row>
    <row r="345" spans="1:8" ht="17.100000000000001" customHeight="1" x14ac:dyDescent="0.25">
      <c r="A345" s="198" t="s">
        <v>246</v>
      </c>
      <c r="B345" s="213"/>
      <c r="E345" s="213" t="str">
        <f>Presupuesto!E37</f>
        <v>SECRETARIO DE PLANEACION Y OBRAS PUBLICAS</v>
      </c>
      <c r="F345" s="213"/>
      <c r="G345" s="213"/>
      <c r="H345" s="350"/>
    </row>
    <row r="346" spans="1:8" ht="17.100000000000001" customHeight="1" x14ac:dyDescent="0.25">
      <c r="A346" s="245" t="s">
        <v>245</v>
      </c>
      <c r="B346" s="246"/>
      <c r="C346" s="200"/>
      <c r="D346" s="200"/>
      <c r="E346" s="213" t="str">
        <f>Presupuesto!E38</f>
        <v>SAN MIGUEL - PUTUMAYO</v>
      </c>
      <c r="F346" s="246"/>
      <c r="G346" s="246"/>
      <c r="H346" s="417"/>
    </row>
  </sheetData>
  <mergeCells count="174">
    <mergeCell ref="A11:H11"/>
    <mergeCell ref="B13:F13"/>
    <mergeCell ref="B15:G15"/>
    <mergeCell ref="B19:C19"/>
    <mergeCell ref="B21:G21"/>
    <mergeCell ref="B27:C27"/>
    <mergeCell ref="B29:G29"/>
    <mergeCell ref="B35:G35"/>
    <mergeCell ref="B44:G44"/>
    <mergeCell ref="B26:C26"/>
    <mergeCell ref="B25:C25"/>
    <mergeCell ref="B24:C24"/>
    <mergeCell ref="B23:C23"/>
    <mergeCell ref="B22:C22"/>
    <mergeCell ref="B18:C18"/>
    <mergeCell ref="B17:C17"/>
    <mergeCell ref="B16:C16"/>
    <mergeCell ref="A7:H7"/>
    <mergeCell ref="A8:H9"/>
    <mergeCell ref="A1:B6"/>
    <mergeCell ref="C1:C2"/>
    <mergeCell ref="D1:E1"/>
    <mergeCell ref="G1:H6"/>
    <mergeCell ref="D2:E3"/>
    <mergeCell ref="F2:F3"/>
    <mergeCell ref="D4:E4"/>
    <mergeCell ref="C5:C6"/>
    <mergeCell ref="D5:E6"/>
    <mergeCell ref="A172:B177"/>
    <mergeCell ref="C172:C173"/>
    <mergeCell ref="D172:E172"/>
    <mergeCell ref="G172:H177"/>
    <mergeCell ref="D173:E174"/>
    <mergeCell ref="F173:F174"/>
    <mergeCell ref="D175:E175"/>
    <mergeCell ref="C176:C177"/>
    <mergeCell ref="D176:E177"/>
    <mergeCell ref="B318:G318"/>
    <mergeCell ref="B324:G324"/>
    <mergeCell ref="B333:G333"/>
    <mergeCell ref="A182:H182"/>
    <mergeCell ref="D293:E293"/>
    <mergeCell ref="G293:H298"/>
    <mergeCell ref="B192:G192"/>
    <mergeCell ref="B193:C193"/>
    <mergeCell ref="B194:C194"/>
    <mergeCell ref="B195:C195"/>
    <mergeCell ref="B196:C196"/>
    <mergeCell ref="B197:C197"/>
    <mergeCell ref="B198:C198"/>
    <mergeCell ref="B184:F184"/>
    <mergeCell ref="B186:G186"/>
    <mergeCell ref="B187:C187"/>
    <mergeCell ref="B188:C188"/>
    <mergeCell ref="B189:C189"/>
    <mergeCell ref="B190:C190"/>
    <mergeCell ref="B200:G200"/>
    <mergeCell ref="B206:G206"/>
    <mergeCell ref="A299:H299"/>
    <mergeCell ref="A300:H301"/>
    <mergeCell ref="B302:F302"/>
    <mergeCell ref="B263:G263"/>
    <mergeCell ref="B269:G269"/>
    <mergeCell ref="B278:G278"/>
    <mergeCell ref="B252:G252"/>
    <mergeCell ref="D229:E230"/>
    <mergeCell ref="F229:F230"/>
    <mergeCell ref="D231:E231"/>
    <mergeCell ref="C232:C233"/>
    <mergeCell ref="D232:E233"/>
    <mergeCell ref="G228:H233"/>
    <mergeCell ref="B244:C244"/>
    <mergeCell ref="B245:C245"/>
    <mergeCell ref="B250:C250"/>
    <mergeCell ref="B249:C249"/>
    <mergeCell ref="B257:C257"/>
    <mergeCell ref="B258:C258"/>
    <mergeCell ref="B259:C259"/>
    <mergeCell ref="B254:C254"/>
    <mergeCell ref="B255:C255"/>
    <mergeCell ref="B256:C256"/>
    <mergeCell ref="B260:C260"/>
    <mergeCell ref="B261:C261"/>
    <mergeCell ref="B314:C314"/>
    <mergeCell ref="B315:C315"/>
    <mergeCell ref="B316:C316"/>
    <mergeCell ref="D294:E295"/>
    <mergeCell ref="F294:F295"/>
    <mergeCell ref="D296:E296"/>
    <mergeCell ref="C297:C298"/>
    <mergeCell ref="D297:E298"/>
    <mergeCell ref="B306:C306"/>
    <mergeCell ref="B307:C307"/>
    <mergeCell ref="B308:C308"/>
    <mergeCell ref="B310:G310"/>
    <mergeCell ref="B311:C311"/>
    <mergeCell ref="B304:G304"/>
    <mergeCell ref="B305:C305"/>
    <mergeCell ref="A293:B298"/>
    <mergeCell ref="C293:C294"/>
    <mergeCell ref="B312:C312"/>
    <mergeCell ref="B313:C313"/>
    <mergeCell ref="A58:B63"/>
    <mergeCell ref="C58:C59"/>
    <mergeCell ref="D58:E58"/>
    <mergeCell ref="G58:H63"/>
    <mergeCell ref="D59:E60"/>
    <mergeCell ref="F59:F60"/>
    <mergeCell ref="D61:E61"/>
    <mergeCell ref="C62:C63"/>
    <mergeCell ref="D62:E63"/>
    <mergeCell ref="B135:G135"/>
    <mergeCell ref="B136:C136"/>
    <mergeCell ref="A64:H64"/>
    <mergeCell ref="A65:H66"/>
    <mergeCell ref="A68:H68"/>
    <mergeCell ref="B70:F70"/>
    <mergeCell ref="B72:G72"/>
    <mergeCell ref="B73:C73"/>
    <mergeCell ref="B74:C74"/>
    <mergeCell ref="B76:C76"/>
    <mergeCell ref="B101:G101"/>
    <mergeCell ref="B78:G78"/>
    <mergeCell ref="B79:C79"/>
    <mergeCell ref="B80:C80"/>
    <mergeCell ref="B81:C81"/>
    <mergeCell ref="B82:C82"/>
    <mergeCell ref="B83:C83"/>
    <mergeCell ref="B84:C84"/>
    <mergeCell ref="B86:G86"/>
    <mergeCell ref="B92:G92"/>
    <mergeCell ref="B75:C75"/>
    <mergeCell ref="A121:H121"/>
    <mergeCell ref="A122:H123"/>
    <mergeCell ref="A125:H125"/>
    <mergeCell ref="B127:F127"/>
    <mergeCell ref="B129:G129"/>
    <mergeCell ref="B130:C130"/>
    <mergeCell ref="B131:C131"/>
    <mergeCell ref="B132:C132"/>
    <mergeCell ref="B133:C133"/>
    <mergeCell ref="A115:B120"/>
    <mergeCell ref="C115:C116"/>
    <mergeCell ref="D115:E115"/>
    <mergeCell ref="G115:H120"/>
    <mergeCell ref="D116:E117"/>
    <mergeCell ref="F116:F117"/>
    <mergeCell ref="D118:E118"/>
    <mergeCell ref="C119:C120"/>
    <mergeCell ref="D119:E120"/>
    <mergeCell ref="B137:C137"/>
    <mergeCell ref="B138:C138"/>
    <mergeCell ref="B139:C139"/>
    <mergeCell ref="B140:C140"/>
    <mergeCell ref="B141:C141"/>
    <mergeCell ref="B143:G143"/>
    <mergeCell ref="B149:G149"/>
    <mergeCell ref="B158:G158"/>
    <mergeCell ref="B253:C253"/>
    <mergeCell ref="A228:B233"/>
    <mergeCell ref="C228:C229"/>
    <mergeCell ref="D228:E228"/>
    <mergeCell ref="B242:G242"/>
    <mergeCell ref="B243:C243"/>
    <mergeCell ref="A178:H178"/>
    <mergeCell ref="A179:H180"/>
    <mergeCell ref="A234:H234"/>
    <mergeCell ref="A235:H236"/>
    <mergeCell ref="A238:H238"/>
    <mergeCell ref="B240:F240"/>
    <mergeCell ref="B215:G215"/>
    <mergeCell ref="B246:C246"/>
    <mergeCell ref="B247:C247"/>
    <mergeCell ref="B248:C248"/>
  </mergeCells>
  <phoneticPr fontId="29" type="noConversion"/>
  <printOptions horizontalCentered="1" verticalCentered="1"/>
  <pageMargins left="0.39370078740157483" right="0.39370078740157483" top="0.74803149606299213" bottom="0.74803149606299213" header="0.31496062992125984" footer="0.31496062992125984"/>
  <pageSetup scale="61" orientation="portrait" r:id="rId1"/>
  <rowBreaks count="5" manualBreakCount="5">
    <brk id="57" max="7" man="1"/>
    <brk id="113" max="7" man="1"/>
    <brk id="171" max="7" man="1"/>
    <brk id="227" max="7" man="1"/>
    <brk id="290" max="7"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50"/>
  <sheetViews>
    <sheetView view="pageBreakPreview" zoomScale="75" zoomScaleNormal="80" zoomScaleSheetLayoutView="75" workbookViewId="0">
      <selection activeCell="D19" sqref="D19"/>
    </sheetView>
  </sheetViews>
  <sheetFormatPr baseColWidth="10" defaultColWidth="11.44140625" defaultRowHeight="15.6" outlineLevelCol="1" x14ac:dyDescent="0.3"/>
  <cols>
    <col min="1" max="1" width="7.109375" style="153" customWidth="1"/>
    <col min="2" max="2" width="47.88671875" style="154" customWidth="1"/>
    <col min="3" max="3" width="11.6640625" style="155" customWidth="1"/>
    <col min="4" max="4" width="11.6640625" style="154" customWidth="1"/>
    <col min="5" max="5" width="14.5546875" style="154" customWidth="1"/>
    <col min="6" max="6" width="20.33203125" style="156" customWidth="1"/>
    <col min="7" max="7" width="28" style="157" customWidth="1"/>
    <col min="8" max="8" width="24.88671875" style="157" customWidth="1"/>
    <col min="9" max="9" width="24.88671875" style="5" customWidth="1"/>
    <col min="10" max="10" width="25.33203125" style="5" customWidth="1"/>
    <col min="11" max="11" width="20.33203125" style="4" customWidth="1"/>
    <col min="12" max="16" width="19.88671875" style="5" hidden="1" customWidth="1" outlineLevel="1"/>
    <col min="17" max="17" width="23.109375" style="5" hidden="1" customWidth="1" outlineLevel="1"/>
    <col min="18" max="20" width="11.44140625" style="4" hidden="1" customWidth="1" outlineLevel="1"/>
    <col min="21" max="21" width="23.33203125" style="7" customWidth="1" collapsed="1"/>
    <col min="22" max="22" width="24.6640625" style="7" customWidth="1"/>
    <col min="23" max="23" width="23.33203125" style="7" customWidth="1"/>
    <col min="24" max="24" width="23.6640625" style="7" customWidth="1"/>
    <col min="25" max="25" width="26.33203125" style="7" customWidth="1"/>
    <col min="26" max="26" width="23.88671875" style="7" customWidth="1"/>
    <col min="27" max="27" width="17.88671875" style="4" bestFit="1" customWidth="1"/>
    <col min="28" max="28" width="11.44140625" style="4"/>
    <col min="29" max="29" width="30" style="4" customWidth="1"/>
    <col min="30" max="30" width="22.109375" style="6" customWidth="1"/>
    <col min="31" max="16384" width="11.44140625" style="4"/>
  </cols>
  <sheetData>
    <row r="1" spans="1:10" ht="20.25" customHeight="1" thickBot="1" x14ac:dyDescent="0.35">
      <c r="J1" s="3"/>
    </row>
    <row r="2" spans="1:10" ht="20.25" customHeight="1" thickBot="1" x14ac:dyDescent="0.3">
      <c r="A2" s="685" t="s">
        <v>151</v>
      </c>
      <c r="B2" s="686"/>
      <c r="C2" s="686"/>
      <c r="D2" s="686"/>
      <c r="E2" s="686"/>
      <c r="F2" s="687"/>
      <c r="G2" s="694" t="s">
        <v>70</v>
      </c>
      <c r="H2" s="682" t="s">
        <v>71</v>
      </c>
      <c r="J2" s="3"/>
    </row>
    <row r="3" spans="1:10" ht="26.25" customHeight="1" x14ac:dyDescent="0.25">
      <c r="A3" s="688" t="s">
        <v>150</v>
      </c>
      <c r="B3" s="689"/>
      <c r="C3" s="689"/>
      <c r="D3" s="689"/>
      <c r="E3" s="689"/>
      <c r="F3" s="690"/>
      <c r="G3" s="695"/>
      <c r="H3" s="683"/>
      <c r="J3" s="3"/>
    </row>
    <row r="4" spans="1:10" ht="31.5" customHeight="1" thickBot="1" x14ac:dyDescent="0.3">
      <c r="A4" s="691"/>
      <c r="B4" s="692"/>
      <c r="C4" s="692"/>
      <c r="D4" s="692"/>
      <c r="E4" s="692"/>
      <c r="F4" s="693"/>
      <c r="G4" s="696"/>
      <c r="H4" s="684"/>
      <c r="J4" s="3"/>
    </row>
    <row r="5" spans="1:10" ht="20.25" customHeight="1" x14ac:dyDescent="0.25">
      <c r="A5" s="118" t="s">
        <v>3</v>
      </c>
      <c r="B5" s="119" t="s">
        <v>19</v>
      </c>
      <c r="C5" s="119" t="s">
        <v>20</v>
      </c>
      <c r="D5" s="119" t="s">
        <v>21</v>
      </c>
      <c r="E5" s="120" t="s">
        <v>22</v>
      </c>
      <c r="F5" s="121" t="s">
        <v>23</v>
      </c>
      <c r="G5" s="158"/>
      <c r="H5" s="159"/>
      <c r="J5" s="3"/>
    </row>
    <row r="6" spans="1:10" ht="20.25" customHeight="1" x14ac:dyDescent="0.25">
      <c r="A6" s="122">
        <v>1</v>
      </c>
      <c r="B6" s="123" t="s">
        <v>14</v>
      </c>
      <c r="C6" s="123"/>
      <c r="D6" s="123"/>
      <c r="E6" s="123"/>
      <c r="F6" s="124"/>
      <c r="G6" s="160"/>
      <c r="H6" s="135"/>
      <c r="J6" s="3"/>
    </row>
    <row r="7" spans="1:10" ht="20.25" customHeight="1" x14ac:dyDescent="0.25">
      <c r="A7" s="125">
        <v>1.1000000000000001</v>
      </c>
      <c r="B7" s="126" t="s">
        <v>66</v>
      </c>
      <c r="C7" s="127" t="s">
        <v>16</v>
      </c>
      <c r="D7" s="128" t="e">
        <f>+Presupuesto!#REF!</f>
        <v>#REF!</v>
      </c>
      <c r="E7" s="129" t="e">
        <f>+Presupuesto!#REF!</f>
        <v>#REF!</v>
      </c>
      <c r="F7" s="130" t="e">
        <f>ROUND((D7*E7),0)</f>
        <v>#REF!</v>
      </c>
      <c r="G7" s="160" t="e">
        <f>+F7</f>
        <v>#REF!</v>
      </c>
      <c r="H7" s="135"/>
      <c r="J7" s="3"/>
    </row>
    <row r="8" spans="1:10" ht="20.25" customHeight="1" x14ac:dyDescent="0.25">
      <c r="A8" s="125"/>
      <c r="B8" s="131" t="s">
        <v>24</v>
      </c>
      <c r="C8" s="132"/>
      <c r="D8" s="132"/>
      <c r="E8" s="129"/>
      <c r="F8" s="133" t="e">
        <f>+F7</f>
        <v>#REF!</v>
      </c>
      <c r="G8" s="160"/>
      <c r="H8" s="135"/>
      <c r="J8" s="3"/>
    </row>
    <row r="9" spans="1:10" ht="20.25" customHeight="1" x14ac:dyDescent="0.25">
      <c r="A9" s="134">
        <v>2</v>
      </c>
      <c r="B9" s="131" t="s">
        <v>137</v>
      </c>
      <c r="C9" s="132"/>
      <c r="D9" s="132"/>
      <c r="E9" s="129"/>
      <c r="F9" s="135"/>
      <c r="G9" s="160"/>
      <c r="H9" s="135"/>
      <c r="J9" s="176">
        <v>2.5499999999999998</v>
      </c>
    </row>
    <row r="10" spans="1:10" ht="20.25" customHeight="1" x14ac:dyDescent="0.25">
      <c r="A10" s="125">
        <v>2.1</v>
      </c>
      <c r="B10" s="126" t="s">
        <v>73</v>
      </c>
      <c r="C10" s="132" t="s">
        <v>17</v>
      </c>
      <c r="D10" s="128" t="e">
        <f>+Presupuesto!#REF!</f>
        <v>#REF!</v>
      </c>
      <c r="E10" s="129" t="e">
        <f>+Presupuesto!#REF!</f>
        <v>#REF!</v>
      </c>
      <c r="F10" s="130" t="e">
        <f>ROUND((D10*E10),0)</f>
        <v>#REF!</v>
      </c>
      <c r="G10" s="160" t="e">
        <f t="shared" ref="G10:G15" si="0">+F10</f>
        <v>#REF!</v>
      </c>
      <c r="H10" s="135"/>
      <c r="J10" s="176">
        <v>5</v>
      </c>
    </row>
    <row r="11" spans="1:10" ht="20.25" customHeight="1" x14ac:dyDescent="0.25">
      <c r="A11" s="125">
        <v>2.2000000000000002</v>
      </c>
      <c r="B11" s="126" t="s">
        <v>129</v>
      </c>
      <c r="C11" s="132" t="s">
        <v>75</v>
      </c>
      <c r="D11" s="128" t="e">
        <f>+Presupuesto!#REF!</f>
        <v>#REF!</v>
      </c>
      <c r="E11" s="129" t="e">
        <f>+Presupuesto!#REF!</f>
        <v>#REF!</v>
      </c>
      <c r="F11" s="130" t="e">
        <f t="shared" ref="F11:F19" si="1">ROUND((D11*E11),0)</f>
        <v>#REF!</v>
      </c>
      <c r="G11" s="160" t="e">
        <f t="shared" si="0"/>
        <v>#REF!</v>
      </c>
      <c r="H11" s="135"/>
      <c r="J11" s="176">
        <v>2.4000000000000004</v>
      </c>
    </row>
    <row r="12" spans="1:10" ht="20.25" customHeight="1" x14ac:dyDescent="0.25">
      <c r="A12" s="125">
        <v>2.2999999999999998</v>
      </c>
      <c r="B12" s="126" t="s">
        <v>138</v>
      </c>
      <c r="C12" s="132" t="s">
        <v>17</v>
      </c>
      <c r="D12" s="128" t="e">
        <f>+Presupuesto!#REF!</f>
        <v>#REF!</v>
      </c>
      <c r="E12" s="129" t="e">
        <f>+Presupuesto!#REF!</f>
        <v>#REF!</v>
      </c>
      <c r="F12" s="130" t="e">
        <f t="shared" si="1"/>
        <v>#REF!</v>
      </c>
      <c r="G12" s="160" t="e">
        <f t="shared" si="0"/>
        <v>#REF!</v>
      </c>
      <c r="H12" s="135"/>
      <c r="J12" s="176">
        <v>1.7999999999999998</v>
      </c>
    </row>
    <row r="13" spans="1:10" ht="20.25" customHeight="1" x14ac:dyDescent="0.25">
      <c r="A13" s="125">
        <v>2.4</v>
      </c>
      <c r="B13" s="126" t="s">
        <v>141</v>
      </c>
      <c r="C13" s="132" t="s">
        <v>17</v>
      </c>
      <c r="D13" s="128" t="e">
        <f>+Presupuesto!#REF!</f>
        <v>#REF!</v>
      </c>
      <c r="E13" s="129" t="e">
        <f>+Presupuesto!#REF!</f>
        <v>#REF!</v>
      </c>
      <c r="F13" s="130" t="e">
        <f t="shared" si="1"/>
        <v>#REF!</v>
      </c>
      <c r="G13" s="160" t="e">
        <f t="shared" si="0"/>
        <v>#REF!</v>
      </c>
      <c r="H13" s="135"/>
      <c r="J13" s="176">
        <v>3.4</v>
      </c>
    </row>
    <row r="14" spans="1:10" ht="20.25" customHeight="1" x14ac:dyDescent="0.25">
      <c r="A14" s="125">
        <v>2.5</v>
      </c>
      <c r="B14" s="126" t="s">
        <v>139</v>
      </c>
      <c r="C14" s="132" t="s">
        <v>75</v>
      </c>
      <c r="D14" s="128" t="e">
        <f>+Presupuesto!#REF!</f>
        <v>#REF!</v>
      </c>
      <c r="E14" s="129" t="e">
        <f>+Presupuesto!#REF!</f>
        <v>#REF!</v>
      </c>
      <c r="F14" s="130" t="e">
        <f t="shared" si="1"/>
        <v>#REF!</v>
      </c>
      <c r="G14" s="160" t="e">
        <f t="shared" si="0"/>
        <v>#REF!</v>
      </c>
      <c r="H14" s="135"/>
      <c r="J14" s="177">
        <v>2</v>
      </c>
    </row>
    <row r="15" spans="1:10" ht="20.25" customHeight="1" x14ac:dyDescent="0.25">
      <c r="A15" s="137">
        <v>2.6</v>
      </c>
      <c r="B15" s="138" t="s">
        <v>143</v>
      </c>
      <c r="C15" s="139" t="s">
        <v>76</v>
      </c>
      <c r="D15" s="140" t="e">
        <f>+Presupuesto!#REF!</f>
        <v>#REF!</v>
      </c>
      <c r="E15" s="141" t="e">
        <f>+Presupuesto!#REF!</f>
        <v>#REF!</v>
      </c>
      <c r="F15" s="130" t="e">
        <f t="shared" si="1"/>
        <v>#REF!</v>
      </c>
      <c r="G15" s="160" t="e">
        <f t="shared" si="0"/>
        <v>#REF!</v>
      </c>
      <c r="H15" s="135"/>
      <c r="J15" s="178">
        <v>6.6000000000000005</v>
      </c>
    </row>
    <row r="16" spans="1:10" ht="27" customHeight="1" x14ac:dyDescent="0.25">
      <c r="A16" s="137">
        <v>2.7</v>
      </c>
      <c r="B16" s="142" t="s">
        <v>142</v>
      </c>
      <c r="C16" s="143" t="s">
        <v>17</v>
      </c>
      <c r="D16" s="144" t="e">
        <f>+Presupuesto!#REF!</f>
        <v>#REF!</v>
      </c>
      <c r="E16" s="145" t="e">
        <f>+Presupuesto!#REF!</f>
        <v>#REF!</v>
      </c>
      <c r="F16" s="130" t="e">
        <f t="shared" si="1"/>
        <v>#REF!</v>
      </c>
      <c r="G16" s="160"/>
      <c r="H16" s="135" t="e">
        <f>+F16</f>
        <v>#REF!</v>
      </c>
      <c r="J16" s="175">
        <v>1.2000000000000002</v>
      </c>
    </row>
    <row r="17" spans="1:27" ht="20.25" customHeight="1" x14ac:dyDescent="0.25">
      <c r="A17" s="125">
        <v>2.8</v>
      </c>
      <c r="B17" s="126" t="s">
        <v>127</v>
      </c>
      <c r="C17" s="127" t="s">
        <v>17</v>
      </c>
      <c r="D17" s="127" t="e">
        <f>+Presupuesto!#REF!</f>
        <v>#REF!</v>
      </c>
      <c r="E17" s="129" t="e">
        <f>+Presupuesto!#REF!</f>
        <v>#REF!</v>
      </c>
      <c r="F17" s="130" t="e">
        <f t="shared" si="1"/>
        <v>#REF!</v>
      </c>
      <c r="G17" s="160"/>
      <c r="H17" s="135" t="e">
        <f>+F17</f>
        <v>#REF!</v>
      </c>
      <c r="J17" s="175">
        <v>2.4000000000000004</v>
      </c>
    </row>
    <row r="18" spans="1:27" ht="27" customHeight="1" x14ac:dyDescent="0.25">
      <c r="A18" s="125">
        <v>2.9</v>
      </c>
      <c r="B18" s="146" t="s">
        <v>144</v>
      </c>
      <c r="C18" s="127" t="s">
        <v>16</v>
      </c>
      <c r="D18" s="127" t="e">
        <f>+Presupuesto!#REF!</f>
        <v>#REF!</v>
      </c>
      <c r="E18" s="129" t="e">
        <f>+Presupuesto!#REF!</f>
        <v>#REF!</v>
      </c>
      <c r="F18" s="130" t="e">
        <f t="shared" si="1"/>
        <v>#REF!</v>
      </c>
      <c r="G18" s="160"/>
      <c r="H18" s="135" t="e">
        <f>+F18</f>
        <v>#REF!</v>
      </c>
      <c r="J18" s="175">
        <v>6</v>
      </c>
    </row>
    <row r="19" spans="1:27" ht="27.75" customHeight="1" x14ac:dyDescent="0.25">
      <c r="A19" s="147" t="e">
        <f>+Presupuesto!#REF!</f>
        <v>#REF!</v>
      </c>
      <c r="B19" s="146" t="s">
        <v>131</v>
      </c>
      <c r="C19" s="127" t="s">
        <v>16</v>
      </c>
      <c r="D19" s="127" t="e">
        <f>+Presupuesto!#REF!</f>
        <v>#REF!</v>
      </c>
      <c r="E19" s="129" t="e">
        <f>+Presupuesto!#REF!</f>
        <v>#REF!</v>
      </c>
      <c r="F19" s="130" t="e">
        <f t="shared" si="1"/>
        <v>#REF!</v>
      </c>
      <c r="G19" s="160"/>
      <c r="H19" s="135" t="e">
        <f>+F19</f>
        <v>#REF!</v>
      </c>
      <c r="J19" s="3"/>
    </row>
    <row r="20" spans="1:27" ht="20.25" customHeight="1" x14ac:dyDescent="0.25">
      <c r="A20" s="125"/>
      <c r="B20" s="131" t="s">
        <v>24</v>
      </c>
      <c r="C20" s="132"/>
      <c r="D20" s="132"/>
      <c r="E20" s="129"/>
      <c r="F20" s="133" t="e">
        <f>+F10+F11+F12+F13+F14+F15+F16+F17+F18+F19</f>
        <v>#REF!</v>
      </c>
      <c r="G20" s="160"/>
      <c r="H20" s="135"/>
      <c r="J20" s="3"/>
    </row>
    <row r="21" spans="1:27" ht="20.25" customHeight="1" x14ac:dyDescent="0.25">
      <c r="A21" s="148">
        <v>3</v>
      </c>
      <c r="B21" s="123" t="s">
        <v>146</v>
      </c>
      <c r="C21" s="127"/>
      <c r="D21" s="127"/>
      <c r="E21" s="129"/>
      <c r="F21" s="136"/>
      <c r="G21" s="160"/>
      <c r="H21" s="135"/>
      <c r="J21" s="3"/>
    </row>
    <row r="22" spans="1:27" ht="20.25" customHeight="1" x14ac:dyDescent="0.25">
      <c r="A22" s="125">
        <v>3.1</v>
      </c>
      <c r="B22" s="146" t="s">
        <v>147</v>
      </c>
      <c r="C22" s="127" t="s">
        <v>75</v>
      </c>
      <c r="D22" s="127" t="e">
        <f>+Presupuesto!#REF!</f>
        <v>#REF!</v>
      </c>
      <c r="E22" s="129" t="e">
        <f>+Presupuesto!#REF!</f>
        <v>#REF!</v>
      </c>
      <c r="F22" s="130" t="e">
        <f t="shared" ref="F22:F24" si="2">ROUND((D22*E22),0)</f>
        <v>#REF!</v>
      </c>
      <c r="G22" s="160"/>
      <c r="H22" s="135" t="e">
        <f>+F22</f>
        <v>#REF!</v>
      </c>
      <c r="J22" s="3"/>
    </row>
    <row r="23" spans="1:27" ht="20.25" customHeight="1" x14ac:dyDescent="0.25">
      <c r="A23" s="125">
        <v>3.2</v>
      </c>
      <c r="B23" s="146" t="s">
        <v>148</v>
      </c>
      <c r="C23" s="127" t="s">
        <v>76</v>
      </c>
      <c r="D23" s="127">
        <f>+'Memoria de Cantidades'!J48</f>
        <v>34</v>
      </c>
      <c r="E23" s="129" t="e">
        <f>+Presupuesto!#REF!</f>
        <v>#REF!</v>
      </c>
      <c r="F23" s="130" t="e">
        <f t="shared" si="2"/>
        <v>#REF!</v>
      </c>
      <c r="G23" s="160"/>
      <c r="H23" s="135" t="e">
        <f>+F23</f>
        <v>#REF!</v>
      </c>
      <c r="J23" s="3"/>
    </row>
    <row r="24" spans="1:27" ht="20.25" customHeight="1" thickBot="1" x14ac:dyDescent="0.3">
      <c r="A24" s="125">
        <v>3.3</v>
      </c>
      <c r="B24" s="146" t="s">
        <v>149</v>
      </c>
      <c r="C24" s="127" t="s">
        <v>76</v>
      </c>
      <c r="D24" s="127">
        <f>+'Memoria de Cantidades'!J50</f>
        <v>11</v>
      </c>
      <c r="E24" s="129" t="e">
        <f>+Presupuesto!#REF!</f>
        <v>#REF!</v>
      </c>
      <c r="F24" s="130" t="e">
        <f t="shared" si="2"/>
        <v>#REF!</v>
      </c>
      <c r="G24" s="161"/>
      <c r="H24" s="162" t="e">
        <f>+F24</f>
        <v>#REF!</v>
      </c>
      <c r="J24" s="3"/>
    </row>
    <row r="25" spans="1:27" ht="20.25" customHeight="1" thickBot="1" x14ac:dyDescent="0.3">
      <c r="A25" s="125"/>
      <c r="B25" s="131" t="s">
        <v>24</v>
      </c>
      <c r="C25" s="132"/>
      <c r="D25" s="132"/>
      <c r="E25" s="129"/>
      <c r="F25" s="149" t="e">
        <f>+F22+F23+F24</f>
        <v>#REF!</v>
      </c>
      <c r="G25" s="163" t="e">
        <f>SUM(G7:G24)</f>
        <v>#REF!</v>
      </c>
      <c r="H25" s="164" t="e">
        <f>SUM(H16:H24)</f>
        <v>#REF!</v>
      </c>
      <c r="J25" s="3"/>
    </row>
    <row r="26" spans="1:27" ht="20.25" customHeight="1" thickBot="1" x14ac:dyDescent="0.3">
      <c r="A26" s="150"/>
      <c r="B26" s="151" t="s">
        <v>25</v>
      </c>
      <c r="C26" s="151"/>
      <c r="D26" s="151"/>
      <c r="E26" s="151"/>
      <c r="F26" s="152" t="e">
        <f>+F8+F20+F25</f>
        <v>#REF!</v>
      </c>
      <c r="G26" s="165"/>
      <c r="H26" s="165"/>
      <c r="J26" s="3"/>
    </row>
    <row r="27" spans="1:27" ht="15" customHeight="1" x14ac:dyDescent="0.3">
      <c r="J27" s="3"/>
    </row>
    <row r="28" spans="1:27" x14ac:dyDescent="0.3">
      <c r="F28" s="166"/>
      <c r="J28" s="3"/>
    </row>
    <row r="29" spans="1:27" ht="17.25" customHeight="1" x14ac:dyDescent="0.3">
      <c r="B29" s="167" t="str">
        <f>+'Memoria de Cantidades'!B52</f>
        <v>ALABORÓ:</v>
      </c>
      <c r="C29" s="167"/>
      <c r="D29" s="167"/>
      <c r="E29" s="167"/>
      <c r="F29" s="166" t="str">
        <f>+'Memoria de Cantidades'!E52</f>
        <v>Vo.Bo.</v>
      </c>
      <c r="J29" s="3"/>
      <c r="K29" s="8"/>
    </row>
    <row r="30" spans="1:27" ht="17.25" customHeight="1" x14ac:dyDescent="0.3">
      <c r="C30" s="681"/>
      <c r="D30" s="681"/>
      <c r="E30" s="681"/>
      <c r="F30" s="681"/>
      <c r="J30" s="3"/>
      <c r="L30" s="10"/>
      <c r="M30" s="10"/>
      <c r="N30" s="10"/>
      <c r="O30" s="10"/>
      <c r="P30" s="10"/>
      <c r="Q30" s="10"/>
      <c r="R30" s="9"/>
      <c r="S30" s="9"/>
      <c r="T30" s="9"/>
      <c r="U30" s="11"/>
      <c r="V30" s="11"/>
      <c r="W30" s="11"/>
      <c r="X30" s="11"/>
      <c r="Y30" s="11"/>
      <c r="Z30" s="12"/>
    </row>
    <row r="31" spans="1:27" ht="17.25" customHeight="1" x14ac:dyDescent="0.3">
      <c r="C31" s="167"/>
      <c r="D31" s="167"/>
      <c r="E31" s="167"/>
      <c r="F31" s="166"/>
      <c r="J31" s="3"/>
      <c r="U31" s="12"/>
      <c r="V31" s="12"/>
      <c r="W31" s="12"/>
      <c r="X31" s="12"/>
      <c r="Y31" s="12"/>
      <c r="Z31" s="12"/>
      <c r="AA31" s="8"/>
    </row>
    <row r="32" spans="1:27" ht="17.25" customHeight="1" x14ac:dyDescent="0.3">
      <c r="C32" s="167"/>
      <c r="D32" s="167"/>
      <c r="E32" s="167"/>
      <c r="F32" s="166"/>
      <c r="J32" s="3"/>
      <c r="U32" s="12"/>
      <c r="V32" s="12"/>
      <c r="W32" s="12"/>
      <c r="X32" s="12"/>
      <c r="Y32" s="12"/>
      <c r="Z32" s="12"/>
      <c r="AA32" s="8"/>
    </row>
    <row r="33" spans="2:27" ht="17.25" customHeight="1" thickBot="1" x14ac:dyDescent="0.35">
      <c r="B33" s="168"/>
      <c r="C33" s="169"/>
      <c r="D33" s="167"/>
      <c r="E33" s="167"/>
      <c r="F33" s="170"/>
      <c r="G33" s="171"/>
      <c r="H33" s="171"/>
      <c r="J33" s="3"/>
      <c r="K33" s="8"/>
      <c r="U33" s="12"/>
      <c r="V33" s="12"/>
      <c r="W33" s="12"/>
      <c r="X33" s="12"/>
      <c r="Y33" s="12"/>
    </row>
    <row r="34" spans="2:27" ht="17.25" customHeight="1" x14ac:dyDescent="0.3">
      <c r="B34" s="172" t="e">
        <f>+'Memoria de Cantidades'!B56</f>
        <v>#REF!</v>
      </c>
      <c r="C34" s="172"/>
      <c r="D34" s="172"/>
      <c r="E34" s="172"/>
      <c r="F34" s="173" t="e">
        <f>+'Memoria de Cantidades'!E56</f>
        <v>#REF!</v>
      </c>
      <c r="G34" s="174"/>
      <c r="J34" s="3"/>
      <c r="L34" s="10"/>
      <c r="M34" s="10"/>
      <c r="N34" s="10"/>
      <c r="O34" s="10"/>
      <c r="P34" s="10"/>
      <c r="Q34" s="10"/>
      <c r="U34" s="11"/>
      <c r="V34" s="11"/>
      <c r="W34" s="11"/>
      <c r="X34" s="11"/>
      <c r="Y34" s="11"/>
      <c r="Z34" s="11"/>
    </row>
    <row r="35" spans="2:27" ht="17.25" customHeight="1" x14ac:dyDescent="0.3">
      <c r="B35" s="167" t="e">
        <f>+'Memoria de Cantidades'!B57</f>
        <v>#REF!</v>
      </c>
      <c r="C35" s="167"/>
      <c r="D35" s="167"/>
      <c r="E35" s="167"/>
      <c r="F35" s="166" t="e">
        <f>+'Memoria de Cantidades'!E57</f>
        <v>#REF!</v>
      </c>
      <c r="J35" s="3"/>
      <c r="K35" s="13"/>
      <c r="U35" s="12"/>
      <c r="V35" s="12"/>
      <c r="W35" s="12"/>
      <c r="X35" s="12"/>
      <c r="Y35" s="12"/>
      <c r="Z35" s="12"/>
    </row>
    <row r="36" spans="2:27" ht="17.25" customHeight="1" x14ac:dyDescent="0.3">
      <c r="B36" s="167" t="e">
        <f>+'Memoria de Cantidades'!B58</f>
        <v>#REF!</v>
      </c>
      <c r="C36" s="167"/>
      <c r="D36" s="167"/>
      <c r="E36" s="167"/>
      <c r="F36" s="166" t="e">
        <f>+'Memoria de Cantidades'!E58</f>
        <v>#REF!</v>
      </c>
      <c r="J36" s="3"/>
      <c r="K36" s="13"/>
      <c r="U36" s="12"/>
      <c r="V36" s="12"/>
      <c r="W36" s="12"/>
      <c r="X36" s="12"/>
      <c r="Y36" s="12"/>
    </row>
    <row r="37" spans="2:27" ht="17.25" customHeight="1" x14ac:dyDescent="0.3">
      <c r="J37" s="3"/>
      <c r="K37" s="13"/>
      <c r="U37" s="12"/>
      <c r="V37" s="12"/>
      <c r="W37" s="12"/>
      <c r="X37" s="12"/>
      <c r="Y37" s="12"/>
    </row>
    <row r="38" spans="2:27" ht="17.25" customHeight="1" x14ac:dyDescent="0.3">
      <c r="J38" s="3"/>
      <c r="K38" s="13"/>
      <c r="U38" s="12"/>
      <c r="V38" s="12"/>
      <c r="W38" s="12"/>
      <c r="X38" s="12"/>
      <c r="Y38" s="12"/>
    </row>
    <row r="39" spans="2:27" ht="17.25" customHeight="1" x14ac:dyDescent="0.3">
      <c r="J39" s="3"/>
      <c r="K39" s="13"/>
      <c r="U39" s="12"/>
      <c r="V39" s="12"/>
      <c r="W39" s="12"/>
      <c r="X39" s="12"/>
      <c r="Y39" s="12"/>
      <c r="Z39" s="12"/>
    </row>
    <row r="40" spans="2:27" ht="17.25" customHeight="1" x14ac:dyDescent="0.3">
      <c r="J40" s="3"/>
      <c r="K40" s="13"/>
      <c r="U40" s="12"/>
      <c r="V40" s="12"/>
      <c r="W40" s="12"/>
      <c r="X40" s="12"/>
      <c r="Y40" s="12"/>
      <c r="Z40" s="12"/>
    </row>
    <row r="41" spans="2:27" ht="17.25" customHeight="1" x14ac:dyDescent="0.3">
      <c r="J41" s="3"/>
      <c r="K41" s="8"/>
      <c r="U41" s="12"/>
      <c r="V41" s="12"/>
      <c r="W41" s="12"/>
      <c r="X41" s="12"/>
      <c r="Y41" s="12"/>
      <c r="Z41" s="12"/>
      <c r="AA41" s="8"/>
    </row>
    <row r="42" spans="2:27" ht="17.25" customHeight="1" x14ac:dyDescent="0.3">
      <c r="J42" s="3"/>
      <c r="K42" s="8"/>
      <c r="U42" s="12"/>
      <c r="V42" s="12"/>
      <c r="W42" s="12"/>
      <c r="X42" s="12"/>
      <c r="Y42" s="12"/>
      <c r="Z42" s="12"/>
      <c r="AA42" s="8"/>
    </row>
    <row r="43" spans="2:27" ht="36.75" customHeight="1" x14ac:dyDescent="0.3">
      <c r="J43" s="3"/>
      <c r="K43" s="8"/>
      <c r="U43" s="12"/>
      <c r="V43" s="12"/>
      <c r="W43" s="12"/>
      <c r="X43" s="12"/>
      <c r="Y43" s="12"/>
      <c r="Z43" s="12"/>
      <c r="AA43" s="8"/>
    </row>
    <row r="44" spans="2:27" ht="29.25" customHeight="1" x14ac:dyDescent="0.3">
      <c r="J44" s="3"/>
      <c r="K44" s="8"/>
      <c r="U44" s="12"/>
      <c r="V44" s="12"/>
      <c r="W44" s="12"/>
      <c r="X44" s="12"/>
      <c r="Y44" s="12"/>
      <c r="Z44" s="12"/>
      <c r="AA44" s="8"/>
    </row>
    <row r="45" spans="2:27" ht="17.25" customHeight="1" x14ac:dyDescent="0.3">
      <c r="J45" s="3"/>
      <c r="K45" s="8"/>
      <c r="U45" s="12"/>
      <c r="V45" s="12"/>
      <c r="W45" s="12"/>
      <c r="X45" s="12"/>
      <c r="Y45" s="12"/>
      <c r="Z45" s="12"/>
      <c r="AA45" s="8"/>
    </row>
    <row r="46" spans="2:27" ht="17.25" customHeight="1" x14ac:dyDescent="0.3">
      <c r="J46" s="3"/>
      <c r="K46" s="8"/>
      <c r="U46" s="12"/>
      <c r="V46" s="12"/>
      <c r="W46" s="12"/>
      <c r="X46" s="12"/>
      <c r="Y46" s="12"/>
      <c r="Z46" s="12"/>
      <c r="AA46" s="8"/>
    </row>
    <row r="47" spans="2:27" x14ac:dyDescent="0.3">
      <c r="J47" s="3"/>
      <c r="K47" s="8"/>
      <c r="U47" s="12"/>
      <c r="V47" s="12"/>
      <c r="W47" s="12"/>
      <c r="X47" s="12"/>
      <c r="Y47" s="12"/>
      <c r="Z47" s="12"/>
      <c r="AA47" s="8"/>
    </row>
    <row r="48" spans="2:27" x14ac:dyDescent="0.3">
      <c r="J48" s="3"/>
      <c r="K48" s="8"/>
      <c r="U48" s="12"/>
      <c r="V48" s="12"/>
      <c r="W48" s="12"/>
      <c r="X48" s="12"/>
      <c r="Y48" s="12"/>
      <c r="Z48" s="12"/>
      <c r="AA48" s="8"/>
    </row>
    <row r="49" spans="10:27" ht="17.25" customHeight="1" x14ac:dyDescent="0.3">
      <c r="J49" s="3"/>
      <c r="K49" s="8"/>
      <c r="U49" s="12"/>
      <c r="V49" s="12"/>
      <c r="W49" s="12"/>
      <c r="X49" s="12"/>
      <c r="Y49" s="12"/>
      <c r="Z49" s="12"/>
      <c r="AA49" s="8"/>
    </row>
    <row r="50" spans="10:27" ht="17.25" customHeight="1" x14ac:dyDescent="0.3">
      <c r="J50" s="3"/>
      <c r="K50" s="8"/>
      <c r="U50" s="12"/>
      <c r="V50" s="12"/>
      <c r="W50" s="12"/>
      <c r="X50" s="12"/>
      <c r="Y50" s="12"/>
      <c r="Z50" s="12"/>
      <c r="AA50" s="8"/>
    </row>
  </sheetData>
  <mergeCells count="5">
    <mergeCell ref="C30:F30"/>
    <mergeCell ref="H2:H4"/>
    <mergeCell ref="A2:F2"/>
    <mergeCell ref="A3:F4"/>
    <mergeCell ref="G2:G4"/>
  </mergeCells>
  <printOptions horizontalCentered="1" verticalCentered="1"/>
  <pageMargins left="0.70866141732283472" right="0.70866141732283472" top="0.74803149606299213" bottom="0.74803149606299213" header="0.31496062992125984" footer="0.31496062992125984"/>
  <pageSetup scale="60"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K58"/>
  <sheetViews>
    <sheetView view="pageBreakPreview" topLeftCell="A22" zoomScale="85" zoomScaleNormal="85" zoomScaleSheetLayoutView="85" workbookViewId="0">
      <selection activeCell="L35" sqref="L35:M48"/>
    </sheetView>
  </sheetViews>
  <sheetFormatPr baseColWidth="10" defaultColWidth="11.44140625" defaultRowHeight="14.4" x14ac:dyDescent="0.3"/>
  <cols>
    <col min="1" max="1" width="5" style="17" bestFit="1" customWidth="1"/>
    <col min="2" max="2" width="67.6640625" style="18" customWidth="1"/>
    <col min="3" max="3" width="4.33203125" style="19" bestFit="1" customWidth="1"/>
    <col min="4" max="4" width="9" style="19" bestFit="1" customWidth="1"/>
    <col min="5" max="5" width="11.44140625" style="19"/>
    <col min="6" max="6" width="4.88671875" style="19" bestFit="1" customWidth="1"/>
    <col min="7" max="7" width="8.44140625" style="19" bestFit="1" customWidth="1"/>
    <col min="8" max="8" width="11.88671875" style="19" bestFit="1" customWidth="1"/>
    <col min="9" max="9" width="3" style="19" bestFit="1" customWidth="1"/>
    <col min="10" max="10" width="6.6640625" style="19" bestFit="1" customWidth="1"/>
    <col min="11" max="11" width="8" style="19" bestFit="1" customWidth="1"/>
    <col min="13" max="13" width="26.5546875" customWidth="1"/>
  </cols>
  <sheetData>
    <row r="1" spans="1:11" ht="14.25" customHeight="1" x14ac:dyDescent="0.3">
      <c r="A1" s="702" t="s">
        <v>0</v>
      </c>
      <c r="B1" s="703"/>
      <c r="C1" s="703"/>
      <c r="D1" s="703"/>
      <c r="E1" s="703"/>
      <c r="F1" s="703"/>
      <c r="G1" s="703"/>
      <c r="H1" s="703"/>
      <c r="I1" s="703"/>
      <c r="J1" s="703"/>
      <c r="K1" s="704"/>
    </row>
    <row r="2" spans="1:11" ht="14.25" customHeight="1" x14ac:dyDescent="0.3">
      <c r="A2" s="705" t="s">
        <v>1</v>
      </c>
      <c r="B2" s="706"/>
      <c r="C2" s="706"/>
      <c r="D2" s="706"/>
      <c r="E2" s="706"/>
      <c r="F2" s="706"/>
      <c r="G2" s="706"/>
      <c r="H2" s="706"/>
      <c r="I2" s="706"/>
      <c r="J2" s="706"/>
      <c r="K2" s="707"/>
    </row>
    <row r="3" spans="1:11" ht="14.25" customHeight="1" x14ac:dyDescent="0.3">
      <c r="A3" s="705" t="s">
        <v>65</v>
      </c>
      <c r="B3" s="706"/>
      <c r="C3" s="706"/>
      <c r="D3" s="706"/>
      <c r="E3" s="706"/>
      <c r="F3" s="706"/>
      <c r="G3" s="706"/>
      <c r="H3" s="706"/>
      <c r="I3" s="706"/>
      <c r="J3" s="706"/>
      <c r="K3" s="707"/>
    </row>
    <row r="4" spans="1:11" ht="14.25" customHeight="1" thickBot="1" x14ac:dyDescent="0.35">
      <c r="A4" s="36"/>
      <c r="K4" s="37"/>
    </row>
    <row r="5" spans="1:11" ht="15" thickBot="1" x14ac:dyDescent="0.35">
      <c r="A5" s="708" t="s">
        <v>2</v>
      </c>
      <c r="B5" s="709"/>
      <c r="C5" s="709"/>
      <c r="D5" s="709"/>
      <c r="E5" s="709"/>
      <c r="F5" s="709"/>
      <c r="G5" s="709"/>
      <c r="H5" s="709"/>
      <c r="I5" s="709"/>
      <c r="J5" s="709"/>
      <c r="K5" s="710"/>
    </row>
    <row r="6" spans="1:11" ht="34.5" customHeight="1" thickBot="1" x14ac:dyDescent="0.35">
      <c r="A6" s="699" t="e">
        <f>+Presupuesto!#REF!</f>
        <v>#REF!</v>
      </c>
      <c r="B6" s="700"/>
      <c r="C6" s="700"/>
      <c r="D6" s="700"/>
      <c r="E6" s="700"/>
      <c r="F6" s="700"/>
      <c r="G6" s="700"/>
      <c r="H6" s="700"/>
      <c r="I6" s="700"/>
      <c r="J6" s="700"/>
      <c r="K6" s="701"/>
    </row>
    <row r="7" spans="1:11" ht="15" thickBot="1" x14ac:dyDescent="0.35">
      <c r="A7" s="20" t="s">
        <v>3</v>
      </c>
      <c r="B7" s="21" t="s">
        <v>4</v>
      </c>
      <c r="C7" s="46" t="s">
        <v>5</v>
      </c>
      <c r="D7" s="46" t="s">
        <v>6</v>
      </c>
      <c r="E7" s="46" t="s">
        <v>7</v>
      </c>
      <c r="F7" s="46" t="s">
        <v>8</v>
      </c>
      <c r="G7" s="46" t="s">
        <v>9</v>
      </c>
      <c r="H7" s="46" t="s">
        <v>10</v>
      </c>
      <c r="I7" s="46" t="s">
        <v>11</v>
      </c>
      <c r="J7" s="46" t="s">
        <v>12</v>
      </c>
      <c r="K7" s="47" t="s">
        <v>13</v>
      </c>
    </row>
    <row r="8" spans="1:11" s="1" customFormat="1" ht="20.25" customHeight="1" x14ac:dyDescent="0.3">
      <c r="A8" s="55">
        <v>1</v>
      </c>
      <c r="B8" s="48" t="s">
        <v>14</v>
      </c>
      <c r="C8" s="49"/>
      <c r="D8" s="49"/>
      <c r="E8" s="49"/>
      <c r="F8" s="49"/>
      <c r="G8" s="49"/>
      <c r="H8" s="49"/>
      <c r="I8" s="49"/>
      <c r="J8" s="49"/>
      <c r="K8" s="50"/>
    </row>
    <row r="9" spans="1:11" s="2" customFormat="1" x14ac:dyDescent="0.3">
      <c r="A9" s="23">
        <v>1.1000000000000001</v>
      </c>
      <c r="B9" s="24" t="s">
        <v>15</v>
      </c>
      <c r="C9" s="25" t="s">
        <v>16</v>
      </c>
      <c r="D9" s="42"/>
      <c r="E9" s="42"/>
      <c r="F9" s="42"/>
      <c r="G9" s="42"/>
      <c r="H9" s="42"/>
      <c r="I9" s="42"/>
      <c r="J9" s="42"/>
      <c r="K9" s="43">
        <f>+G10</f>
        <v>3.5</v>
      </c>
    </row>
    <row r="10" spans="1:11" ht="21" customHeight="1" x14ac:dyDescent="0.3">
      <c r="A10" s="23"/>
      <c r="B10" s="24" t="s">
        <v>158</v>
      </c>
      <c r="C10" s="25"/>
      <c r="D10" s="42">
        <v>7</v>
      </c>
      <c r="E10" s="42">
        <v>0.5</v>
      </c>
      <c r="F10" s="42"/>
      <c r="G10" s="42">
        <f>--D10*E10</f>
        <v>3.5</v>
      </c>
      <c r="H10" s="42"/>
      <c r="I10" s="42"/>
      <c r="J10" s="42"/>
      <c r="K10" s="43"/>
    </row>
    <row r="11" spans="1:11" ht="21" customHeight="1" x14ac:dyDescent="0.3">
      <c r="A11" s="23">
        <v>1.2</v>
      </c>
      <c r="B11" s="24" t="s">
        <v>128</v>
      </c>
      <c r="C11" s="25" t="s">
        <v>16</v>
      </c>
      <c r="D11" s="42"/>
      <c r="E11" s="42"/>
      <c r="F11" s="42"/>
      <c r="G11" s="42"/>
      <c r="H11" s="42"/>
      <c r="I11" s="42"/>
      <c r="J11" s="42"/>
      <c r="K11" s="43">
        <f>+G12</f>
        <v>1</v>
      </c>
    </row>
    <row r="12" spans="1:11" ht="21" customHeight="1" x14ac:dyDescent="0.3">
      <c r="A12" s="23"/>
      <c r="B12" s="24" t="str">
        <f>B10</f>
        <v>Sector la Vega calle 3 entre crr 2 y 3</v>
      </c>
      <c r="C12" s="25"/>
      <c r="D12" s="42">
        <v>2.5</v>
      </c>
      <c r="E12" s="42">
        <v>0.4</v>
      </c>
      <c r="F12" s="42"/>
      <c r="G12" s="42">
        <f>--E12*D12</f>
        <v>1</v>
      </c>
      <c r="H12" s="42"/>
      <c r="I12" s="42"/>
      <c r="J12" s="42"/>
      <c r="K12" s="43"/>
    </row>
    <row r="13" spans="1:11" s="1" customFormat="1" ht="18" customHeight="1" x14ac:dyDescent="0.3">
      <c r="A13" s="55">
        <v>2</v>
      </c>
      <c r="B13" s="697" t="s">
        <v>137</v>
      </c>
      <c r="C13" s="697"/>
      <c r="D13" s="697"/>
      <c r="E13" s="697"/>
      <c r="F13" s="697"/>
      <c r="G13" s="697"/>
      <c r="H13" s="697"/>
      <c r="I13" s="697"/>
      <c r="J13" s="697"/>
      <c r="K13" s="698"/>
    </row>
    <row r="14" spans="1:11" s="2" customFormat="1" ht="19.5" customHeight="1" x14ac:dyDescent="0.3">
      <c r="A14" s="23">
        <v>2.1</v>
      </c>
      <c r="B14" s="24" t="s">
        <v>73</v>
      </c>
      <c r="C14" s="25" t="s">
        <v>17</v>
      </c>
      <c r="D14" s="42"/>
      <c r="E14" s="42"/>
      <c r="F14" s="42"/>
      <c r="G14" s="42"/>
      <c r="H14" s="42"/>
      <c r="I14" s="42"/>
      <c r="J14" s="42"/>
      <c r="K14" s="43">
        <f>SUM(H15:H15)</f>
        <v>2.5499999999999998</v>
      </c>
    </row>
    <row r="15" spans="1:11" ht="20.25" customHeight="1" x14ac:dyDescent="0.3">
      <c r="A15" s="23"/>
      <c r="B15" s="24" t="str">
        <f>B12</f>
        <v>Sector la Vega calle 3 entre crr 2 y 3</v>
      </c>
      <c r="C15" s="25"/>
      <c r="D15" s="42">
        <v>3.4</v>
      </c>
      <c r="E15" s="42">
        <v>0.5</v>
      </c>
      <c r="F15" s="42">
        <v>1.5</v>
      </c>
      <c r="G15" s="42"/>
      <c r="H15" s="42">
        <f>+D15*E15*F15</f>
        <v>2.5499999999999998</v>
      </c>
      <c r="I15" s="42"/>
      <c r="J15" s="42"/>
      <c r="K15" s="43"/>
    </row>
    <row r="16" spans="1:11" s="2" customFormat="1" ht="16.5" customHeight="1" x14ac:dyDescent="0.3">
      <c r="A16" s="23">
        <v>2.2000000000000002</v>
      </c>
      <c r="B16" s="24" t="s">
        <v>129</v>
      </c>
      <c r="C16" s="24" t="s">
        <v>75</v>
      </c>
      <c r="D16" s="42"/>
      <c r="E16" s="42"/>
      <c r="F16" s="42"/>
      <c r="G16" s="42"/>
      <c r="H16" s="42"/>
      <c r="I16" s="42"/>
      <c r="J16" s="42"/>
      <c r="K16" s="43">
        <f>--D17</f>
        <v>2.5</v>
      </c>
    </row>
    <row r="17" spans="1:11" ht="15.75" customHeight="1" x14ac:dyDescent="0.3">
      <c r="A17" s="23"/>
      <c r="B17" s="24" t="str">
        <f>B15</f>
        <v>Sector la Vega calle 3 entre crr 2 y 3</v>
      </c>
      <c r="C17" s="25"/>
      <c r="D17" s="42">
        <v>2.5</v>
      </c>
      <c r="E17" s="42"/>
      <c r="F17" s="42"/>
      <c r="G17" s="42"/>
      <c r="H17" s="42"/>
      <c r="I17" s="42"/>
      <c r="J17" s="42"/>
      <c r="K17" s="43"/>
    </row>
    <row r="18" spans="1:11" s="2" customFormat="1" ht="16.5" customHeight="1" x14ac:dyDescent="0.3">
      <c r="A18" s="23">
        <v>2.2999999999999998</v>
      </c>
      <c r="B18" s="24" t="s">
        <v>138</v>
      </c>
      <c r="C18" s="24" t="s">
        <v>17</v>
      </c>
      <c r="D18" s="42"/>
      <c r="E18" s="42"/>
      <c r="F18" s="42"/>
      <c r="G18" s="42"/>
      <c r="H18" s="42"/>
      <c r="I18" s="42"/>
      <c r="J18" s="42"/>
      <c r="K18" s="43">
        <f>--H19</f>
        <v>1.7000000000000002</v>
      </c>
    </row>
    <row r="19" spans="1:11" ht="15.75" customHeight="1" x14ac:dyDescent="0.3">
      <c r="A19" s="23"/>
      <c r="B19" s="24" t="str">
        <f>B17</f>
        <v>Sector la Vega calle 3 entre crr 2 y 3</v>
      </c>
      <c r="C19" s="25"/>
      <c r="D19" s="42">
        <v>2.5</v>
      </c>
      <c r="E19" s="42">
        <v>1.7</v>
      </c>
      <c r="F19" s="42">
        <v>0.4</v>
      </c>
      <c r="G19" s="42"/>
      <c r="H19" s="42">
        <f>+D19*E19*F19</f>
        <v>1.7000000000000002</v>
      </c>
      <c r="I19" s="42"/>
      <c r="J19" s="42"/>
      <c r="K19" s="43"/>
    </row>
    <row r="20" spans="1:11" ht="15.75" customHeight="1" x14ac:dyDescent="0.3">
      <c r="A20" s="23">
        <v>2.4</v>
      </c>
      <c r="B20" s="24" t="s">
        <v>155</v>
      </c>
      <c r="C20" s="25" t="s">
        <v>17</v>
      </c>
      <c r="D20" s="42"/>
      <c r="E20" s="42"/>
      <c r="F20" s="42"/>
      <c r="G20" s="42"/>
      <c r="H20" s="42"/>
      <c r="I20" s="42"/>
      <c r="J20" s="42"/>
      <c r="K20" s="43">
        <f>--H21</f>
        <v>0.375</v>
      </c>
    </row>
    <row r="21" spans="1:11" ht="15.75" customHeight="1" x14ac:dyDescent="0.3">
      <c r="A21" s="23"/>
      <c r="B21" s="24" t="str">
        <f>B19</f>
        <v>Sector la Vega calle 3 entre crr 2 y 3</v>
      </c>
      <c r="C21" s="25"/>
      <c r="D21" s="42">
        <f>+D19</f>
        <v>2.5</v>
      </c>
      <c r="E21" s="42">
        <v>0.5</v>
      </c>
      <c r="F21" s="42">
        <v>0.3</v>
      </c>
      <c r="G21" s="42"/>
      <c r="H21" s="42">
        <f>+D21*E21*F21</f>
        <v>0.375</v>
      </c>
      <c r="I21" s="42"/>
      <c r="J21" s="42"/>
      <c r="K21" s="43"/>
    </row>
    <row r="22" spans="1:11" s="2" customFormat="1" ht="18.75" customHeight="1" x14ac:dyDescent="0.3">
      <c r="A22" s="23">
        <v>2.5</v>
      </c>
      <c r="B22" s="24" t="s">
        <v>160</v>
      </c>
      <c r="C22" s="25" t="s">
        <v>75</v>
      </c>
      <c r="D22" s="42"/>
      <c r="E22" s="42"/>
      <c r="F22" s="42"/>
      <c r="G22" s="42"/>
      <c r="H22" s="42"/>
      <c r="I22" s="42"/>
      <c r="J22" s="42"/>
      <c r="K22" s="43">
        <f>D23</f>
        <v>3.4</v>
      </c>
    </row>
    <row r="23" spans="1:11" ht="15" customHeight="1" x14ac:dyDescent="0.3">
      <c r="A23" s="23"/>
      <c r="B23" s="24" t="str">
        <f>B21</f>
        <v>Sector la Vega calle 3 entre crr 2 y 3</v>
      </c>
      <c r="C23" s="25"/>
      <c r="D23" s="42">
        <v>3.4</v>
      </c>
      <c r="E23" s="42"/>
      <c r="F23" s="42"/>
      <c r="G23" s="42"/>
      <c r="H23" s="42"/>
      <c r="I23" s="42"/>
      <c r="J23" s="42"/>
      <c r="K23" s="43"/>
    </row>
    <row r="24" spans="1:11" ht="16.5" customHeight="1" x14ac:dyDescent="0.3">
      <c r="A24" s="23">
        <v>2.6</v>
      </c>
      <c r="B24" s="24" t="s">
        <v>161</v>
      </c>
      <c r="C24" s="25" t="s">
        <v>76</v>
      </c>
      <c r="D24" s="42"/>
      <c r="E24" s="42"/>
      <c r="F24" s="42"/>
      <c r="G24" s="42"/>
      <c r="H24" s="42"/>
      <c r="I24" s="42"/>
      <c r="J24" s="42"/>
      <c r="K24" s="43">
        <f>--J25</f>
        <v>1</v>
      </c>
    </row>
    <row r="25" spans="1:11" ht="15" customHeight="1" x14ac:dyDescent="0.3">
      <c r="A25" s="23"/>
      <c r="B25" s="24" t="str">
        <f>B23</f>
        <v>Sector la Vega calle 3 entre crr 2 y 3</v>
      </c>
      <c r="C25" s="25"/>
      <c r="D25" s="42"/>
      <c r="E25" s="42"/>
      <c r="F25" s="42"/>
      <c r="G25" s="42"/>
      <c r="H25" s="42"/>
      <c r="I25" s="42"/>
      <c r="J25" s="42">
        <v>1</v>
      </c>
      <c r="K25" s="43"/>
    </row>
    <row r="26" spans="1:11" ht="16.5" customHeight="1" x14ac:dyDescent="0.3">
      <c r="A26" s="23">
        <v>2.7</v>
      </c>
      <c r="B26" s="24" t="s">
        <v>140</v>
      </c>
      <c r="C26" s="25" t="s">
        <v>17</v>
      </c>
      <c r="D26" s="42"/>
      <c r="E26" s="42"/>
      <c r="F26" s="42"/>
      <c r="G26" s="42"/>
      <c r="H26" s="42"/>
      <c r="I26" s="42"/>
      <c r="J26" s="42"/>
      <c r="K26" s="43">
        <f>SUM(H27:H27)</f>
        <v>1.625</v>
      </c>
    </row>
    <row r="27" spans="1:11" ht="16.5" customHeight="1" x14ac:dyDescent="0.3">
      <c r="A27" s="23"/>
      <c r="B27" s="24" t="str">
        <f>B25</f>
        <v>Sector la Vega calle 3 entre crr 2 y 3</v>
      </c>
      <c r="C27" s="25"/>
      <c r="D27" s="42">
        <v>2.5</v>
      </c>
      <c r="E27" s="42">
        <v>0.5</v>
      </c>
      <c r="F27" s="42">
        <v>1.3</v>
      </c>
      <c r="G27" s="42"/>
      <c r="H27" s="42">
        <f>+D27*E27*F27</f>
        <v>1.625</v>
      </c>
      <c r="I27" s="42"/>
      <c r="J27" s="42"/>
      <c r="K27" s="43"/>
    </row>
    <row r="28" spans="1:11" ht="16.5" customHeight="1" x14ac:dyDescent="0.3">
      <c r="A28" s="23">
        <v>2.8</v>
      </c>
      <c r="B28" s="24" t="s">
        <v>127</v>
      </c>
      <c r="C28" s="25" t="s">
        <v>17</v>
      </c>
      <c r="D28" s="42"/>
      <c r="E28" s="42"/>
      <c r="F28" s="42"/>
      <c r="G28" s="42"/>
      <c r="H28" s="42"/>
      <c r="I28" s="42"/>
      <c r="J28" s="42"/>
      <c r="K28" s="43">
        <f>SUM(H29:H29)</f>
        <v>0.5</v>
      </c>
    </row>
    <row r="29" spans="1:11" ht="16.5" customHeight="1" x14ac:dyDescent="0.3">
      <c r="A29" s="23"/>
      <c r="B29" s="24" t="str">
        <f>B27</f>
        <v>Sector la Vega calle 3 entre crr 2 y 3</v>
      </c>
      <c r="C29" s="25"/>
      <c r="D29" s="42">
        <v>2.5</v>
      </c>
      <c r="E29" s="42">
        <v>1</v>
      </c>
      <c r="F29" s="42">
        <v>0.2</v>
      </c>
      <c r="G29" s="42"/>
      <c r="H29" s="42">
        <f>--D29*E29*F29</f>
        <v>0.5</v>
      </c>
      <c r="I29" s="42"/>
      <c r="J29" s="42"/>
      <c r="K29" s="43"/>
    </row>
    <row r="30" spans="1:11" ht="19.5" customHeight="1" x14ac:dyDescent="0.3">
      <c r="A30" s="23">
        <v>2.9</v>
      </c>
      <c r="B30" s="51" t="s">
        <v>165</v>
      </c>
      <c r="C30" s="52" t="s">
        <v>16</v>
      </c>
      <c r="D30" s="53"/>
      <c r="E30" s="53"/>
      <c r="F30" s="53"/>
      <c r="G30" s="53"/>
      <c r="H30" s="53"/>
      <c r="I30" s="53"/>
      <c r="J30" s="53"/>
      <c r="K30" s="54">
        <f>--G31</f>
        <v>0.88000000000000012</v>
      </c>
    </row>
    <row r="31" spans="1:11" ht="18.75" customHeight="1" x14ac:dyDescent="0.3">
      <c r="A31" s="23"/>
      <c r="B31" s="24" t="str">
        <f>B29</f>
        <v>Sector la Vega calle 3 entre crr 2 y 3</v>
      </c>
      <c r="C31" s="25"/>
      <c r="D31" s="42">
        <v>2.2000000000000002</v>
      </c>
      <c r="E31" s="42">
        <v>0.4</v>
      </c>
      <c r="F31" s="42"/>
      <c r="G31" s="42">
        <f>--D31*E31</f>
        <v>0.88000000000000012</v>
      </c>
      <c r="H31" s="42"/>
      <c r="I31" s="42"/>
      <c r="J31" s="42"/>
      <c r="K31" s="43"/>
    </row>
    <row r="32" spans="1:11" x14ac:dyDescent="0.3">
      <c r="A32" s="28">
        <v>2.1</v>
      </c>
      <c r="B32" s="29" t="s">
        <v>131</v>
      </c>
      <c r="C32" s="25" t="s">
        <v>16</v>
      </c>
      <c r="D32" s="42"/>
      <c r="E32" s="42"/>
      <c r="F32" s="42"/>
      <c r="G32" s="42"/>
      <c r="H32" s="42"/>
      <c r="I32" s="42"/>
      <c r="J32" s="42"/>
      <c r="K32" s="43">
        <f>--G33</f>
        <v>3</v>
      </c>
    </row>
    <row r="33" spans="1:11" ht="18.75" customHeight="1" x14ac:dyDescent="0.3">
      <c r="A33" s="23"/>
      <c r="B33" s="24" t="str">
        <f>B31</f>
        <v>Sector la Vega calle 3 entre crr 2 y 3</v>
      </c>
      <c r="C33" s="25"/>
      <c r="D33" s="42">
        <v>3</v>
      </c>
      <c r="E33" s="42">
        <v>1</v>
      </c>
      <c r="F33" s="42"/>
      <c r="G33" s="42">
        <f>--D33*E33</f>
        <v>3</v>
      </c>
      <c r="H33" s="42"/>
      <c r="I33" s="42"/>
      <c r="J33" s="42"/>
      <c r="K33" s="43"/>
    </row>
    <row r="34" spans="1:11" x14ac:dyDescent="0.3">
      <c r="A34" s="55">
        <v>3</v>
      </c>
      <c r="B34" s="697" t="s">
        <v>162</v>
      </c>
      <c r="C34" s="697"/>
      <c r="D34" s="697"/>
      <c r="E34" s="697"/>
      <c r="F34" s="697"/>
      <c r="G34" s="697"/>
      <c r="H34" s="697"/>
      <c r="I34" s="697"/>
      <c r="J34" s="697"/>
      <c r="K34" s="698"/>
    </row>
    <row r="35" spans="1:11" x14ac:dyDescent="0.3">
      <c r="A35" s="23">
        <v>4.0999999999999996</v>
      </c>
      <c r="B35" s="30" t="e">
        <f>+Presupuesto!#REF!</f>
        <v>#REF!</v>
      </c>
      <c r="C35" s="25" t="s">
        <v>75</v>
      </c>
      <c r="D35" s="42"/>
      <c r="E35" s="42"/>
      <c r="F35" s="42"/>
      <c r="G35" s="42"/>
      <c r="H35" s="42"/>
      <c r="I35" s="42"/>
      <c r="J35" s="42"/>
      <c r="K35" s="43">
        <f>SUM(K36:K46)</f>
        <v>2328</v>
      </c>
    </row>
    <row r="36" spans="1:11" x14ac:dyDescent="0.3">
      <c r="A36" s="23"/>
      <c r="B36" s="24" t="s">
        <v>166</v>
      </c>
      <c r="C36" s="25"/>
      <c r="D36" s="44">
        <f>39.92+79.82+74.24+103.26+60.09+66.59+18.82+27</f>
        <v>469.74000000000007</v>
      </c>
      <c r="E36" s="42"/>
      <c r="F36" s="42"/>
      <c r="G36" s="42"/>
      <c r="H36" s="42"/>
      <c r="I36" s="42"/>
      <c r="J36" s="42"/>
      <c r="K36" s="45">
        <f>+D36</f>
        <v>469.74000000000007</v>
      </c>
    </row>
    <row r="37" spans="1:11" x14ac:dyDescent="0.3">
      <c r="A37" s="23"/>
      <c r="B37" s="24" t="s">
        <v>156</v>
      </c>
      <c r="C37" s="25"/>
      <c r="D37" s="44">
        <f>34.26+85.26+80.22+90.32+14.17</f>
        <v>304.23</v>
      </c>
      <c r="E37" s="42"/>
      <c r="F37" s="42"/>
      <c r="G37" s="42"/>
      <c r="H37" s="42"/>
      <c r="I37" s="42"/>
      <c r="J37" s="42"/>
      <c r="K37" s="45">
        <f t="shared" ref="K37:K43" si="0">+D37</f>
        <v>304.23</v>
      </c>
    </row>
    <row r="38" spans="1:11" x14ac:dyDescent="0.3">
      <c r="A38" s="23"/>
      <c r="B38" s="24" t="s">
        <v>167</v>
      </c>
      <c r="C38" s="25"/>
      <c r="D38" s="44">
        <f>21.71+11.22+12.57+47.95+38.64+14.74</f>
        <v>146.83000000000001</v>
      </c>
      <c r="E38" s="42"/>
      <c r="F38" s="42"/>
      <c r="G38" s="42"/>
      <c r="H38" s="42"/>
      <c r="I38" s="42"/>
      <c r="J38" s="42"/>
      <c r="K38" s="45">
        <f t="shared" si="0"/>
        <v>146.83000000000001</v>
      </c>
    </row>
    <row r="39" spans="1:11" x14ac:dyDescent="0.3">
      <c r="A39" s="23"/>
      <c r="B39" s="24" t="s">
        <v>157</v>
      </c>
      <c r="C39" s="25"/>
      <c r="D39" s="44">
        <f>42.91+56.52+56.63</f>
        <v>156.06</v>
      </c>
      <c r="E39" s="42"/>
      <c r="F39" s="42"/>
      <c r="G39" s="42"/>
      <c r="H39" s="42"/>
      <c r="I39" s="42"/>
      <c r="J39" s="42"/>
      <c r="K39" s="45">
        <f t="shared" si="0"/>
        <v>156.06</v>
      </c>
    </row>
    <row r="40" spans="1:11" x14ac:dyDescent="0.3">
      <c r="A40" s="23"/>
      <c r="B40" s="24" t="s">
        <v>168</v>
      </c>
      <c r="C40" s="25"/>
      <c r="D40" s="44">
        <v>180</v>
      </c>
      <c r="E40" s="42"/>
      <c r="F40" s="42"/>
      <c r="G40" s="42"/>
      <c r="H40" s="42"/>
      <c r="I40" s="42"/>
      <c r="J40" s="42"/>
      <c r="K40" s="45">
        <f t="shared" si="0"/>
        <v>180</v>
      </c>
    </row>
    <row r="41" spans="1:11" x14ac:dyDescent="0.3">
      <c r="A41" s="23"/>
      <c r="B41" s="24" t="s">
        <v>170</v>
      </c>
      <c r="C41" s="25"/>
      <c r="D41" s="44">
        <f>40.24+23.31+79.03</f>
        <v>142.57999999999998</v>
      </c>
      <c r="E41" s="42"/>
      <c r="F41" s="42"/>
      <c r="G41" s="42"/>
      <c r="H41" s="42"/>
      <c r="I41" s="42"/>
      <c r="J41" s="42"/>
      <c r="K41" s="45">
        <f t="shared" si="0"/>
        <v>142.57999999999998</v>
      </c>
    </row>
    <row r="42" spans="1:11" x14ac:dyDescent="0.3">
      <c r="A42" s="23"/>
      <c r="B42" s="24" t="s">
        <v>169</v>
      </c>
      <c r="C42" s="25"/>
      <c r="D42" s="44">
        <f>17.24+56.92+86.34+144+203</f>
        <v>507.5</v>
      </c>
      <c r="E42" s="42"/>
      <c r="F42" s="42"/>
      <c r="G42" s="42"/>
      <c r="H42" s="42"/>
      <c r="I42" s="42"/>
      <c r="J42" s="42"/>
      <c r="K42" s="45">
        <f t="shared" si="0"/>
        <v>507.5</v>
      </c>
    </row>
    <row r="43" spans="1:11" x14ac:dyDescent="0.3">
      <c r="A43" s="23"/>
      <c r="B43" s="24" t="s">
        <v>157</v>
      </c>
      <c r="C43" s="25"/>
      <c r="D43" s="44">
        <f>3*5</f>
        <v>15</v>
      </c>
      <c r="E43" s="42"/>
      <c r="F43" s="42"/>
      <c r="G43" s="42"/>
      <c r="H43" s="42"/>
      <c r="I43" s="42"/>
      <c r="J43" s="42"/>
      <c r="K43" s="45">
        <f t="shared" si="0"/>
        <v>15</v>
      </c>
    </row>
    <row r="44" spans="1:11" x14ac:dyDescent="0.3">
      <c r="A44" s="23"/>
      <c r="B44" s="24" t="s">
        <v>171</v>
      </c>
      <c r="C44" s="25"/>
      <c r="D44" s="44">
        <f>42.91+56.52+56.63</f>
        <v>156.06</v>
      </c>
      <c r="E44" s="42"/>
      <c r="F44" s="42"/>
      <c r="G44" s="42"/>
      <c r="H44" s="42"/>
      <c r="I44" s="42"/>
      <c r="J44" s="42"/>
      <c r="K44" s="45">
        <f t="shared" ref="K44:K45" si="1">+D44</f>
        <v>156.06</v>
      </c>
    </row>
    <row r="45" spans="1:11" x14ac:dyDescent="0.3">
      <c r="A45" s="23"/>
      <c r="B45" s="24" t="s">
        <v>172</v>
      </c>
      <c r="C45" s="25"/>
      <c r="D45" s="44">
        <v>180</v>
      </c>
      <c r="E45" s="42"/>
      <c r="F45" s="42"/>
      <c r="G45" s="42"/>
      <c r="H45" s="42"/>
      <c r="I45" s="42"/>
      <c r="J45" s="42"/>
      <c r="K45" s="45">
        <f t="shared" si="1"/>
        <v>180</v>
      </c>
    </row>
    <row r="46" spans="1:11" x14ac:dyDescent="0.3">
      <c r="A46" s="23"/>
      <c r="B46" s="24" t="s">
        <v>175</v>
      </c>
      <c r="C46" s="25"/>
      <c r="D46" s="44">
        <f>(10*1)+(10*6)</f>
        <v>70</v>
      </c>
      <c r="E46" s="42"/>
      <c r="F46" s="42"/>
      <c r="G46" s="42"/>
      <c r="H46" s="42"/>
      <c r="I46" s="42"/>
      <c r="J46" s="42"/>
      <c r="K46" s="45">
        <f t="shared" ref="K46" si="2">+D46</f>
        <v>70</v>
      </c>
    </row>
    <row r="47" spans="1:11" x14ac:dyDescent="0.3">
      <c r="A47" s="23">
        <v>4.2</v>
      </c>
      <c r="B47" s="30" t="e">
        <f>+Presupuesto!#REF!</f>
        <v>#REF!</v>
      </c>
      <c r="C47" s="24" t="s">
        <v>5</v>
      </c>
      <c r="D47" s="42"/>
      <c r="E47" s="42"/>
      <c r="F47" s="42"/>
      <c r="G47" s="42"/>
      <c r="H47" s="42"/>
      <c r="I47" s="42"/>
      <c r="J47" s="42"/>
      <c r="K47" s="43">
        <f>+K48</f>
        <v>34</v>
      </c>
    </row>
    <row r="48" spans="1:11" x14ac:dyDescent="0.3">
      <c r="A48" s="23"/>
      <c r="B48" s="24" t="s">
        <v>174</v>
      </c>
      <c r="C48" s="25"/>
      <c r="D48" s="42"/>
      <c r="E48" s="42"/>
      <c r="F48" s="42"/>
      <c r="G48" s="42"/>
      <c r="H48" s="42"/>
      <c r="I48" s="42"/>
      <c r="J48" s="42">
        <v>34</v>
      </c>
      <c r="K48" s="45">
        <f>+J48</f>
        <v>34</v>
      </c>
    </row>
    <row r="49" spans="1:11" x14ac:dyDescent="0.3">
      <c r="A49" s="23">
        <v>4.3</v>
      </c>
      <c r="B49" s="30" t="e">
        <f>+Presupuesto!#REF!</f>
        <v>#REF!</v>
      </c>
      <c r="C49" s="24" t="s">
        <v>5</v>
      </c>
      <c r="D49" s="42"/>
      <c r="E49" s="42"/>
      <c r="F49" s="42"/>
      <c r="G49" s="42"/>
      <c r="H49" s="42"/>
      <c r="I49" s="42"/>
      <c r="J49" s="42"/>
      <c r="K49" s="43">
        <f>+K50</f>
        <v>11</v>
      </c>
    </row>
    <row r="50" spans="1:11" x14ac:dyDescent="0.3">
      <c r="A50" s="23"/>
      <c r="B50" s="24" t="s">
        <v>173</v>
      </c>
      <c r="C50" s="25"/>
      <c r="D50" s="42"/>
      <c r="E50" s="42"/>
      <c r="F50" s="42"/>
      <c r="G50" s="42"/>
      <c r="H50" s="42"/>
      <c r="I50" s="42"/>
      <c r="J50" s="42">
        <v>11</v>
      </c>
      <c r="K50" s="45">
        <f>+J50</f>
        <v>11</v>
      </c>
    </row>
    <row r="51" spans="1:11" x14ac:dyDescent="0.3">
      <c r="A51" s="23"/>
      <c r="B51" s="24"/>
      <c r="C51" s="25"/>
      <c r="D51" s="25"/>
      <c r="E51" s="25"/>
      <c r="F51" s="25"/>
      <c r="G51" s="27"/>
      <c r="H51" s="25"/>
      <c r="I51" s="25"/>
      <c r="J51" s="25"/>
      <c r="K51" s="31"/>
    </row>
    <row r="52" spans="1:11" x14ac:dyDescent="0.3">
      <c r="A52" s="23"/>
      <c r="B52" s="24" t="s">
        <v>154</v>
      </c>
      <c r="C52" s="25"/>
      <c r="D52" s="25"/>
      <c r="E52" s="25" t="s">
        <v>153</v>
      </c>
      <c r="F52" s="25"/>
      <c r="G52" s="27"/>
      <c r="H52" s="25"/>
      <c r="I52" s="25"/>
      <c r="J52" s="25"/>
      <c r="K52" s="31"/>
    </row>
    <row r="53" spans="1:11" x14ac:dyDescent="0.3">
      <c r="A53" s="23"/>
      <c r="B53" s="24"/>
      <c r="C53" s="25"/>
      <c r="D53" s="25"/>
      <c r="E53" s="25"/>
      <c r="F53" s="25"/>
      <c r="G53" s="27"/>
      <c r="H53" s="25"/>
      <c r="I53" s="25"/>
      <c r="J53" s="25"/>
      <c r="K53" s="31"/>
    </row>
    <row r="54" spans="1:11" x14ac:dyDescent="0.3">
      <c r="A54" s="23"/>
      <c r="B54" s="24"/>
      <c r="C54" s="25"/>
      <c r="D54" s="25"/>
      <c r="E54" s="25"/>
      <c r="F54" s="25"/>
      <c r="G54" s="27"/>
      <c r="H54" s="25"/>
      <c r="I54" s="25"/>
      <c r="J54" s="25"/>
      <c r="K54" s="31"/>
    </row>
    <row r="55" spans="1:11" x14ac:dyDescent="0.3">
      <c r="A55" s="23"/>
      <c r="B55" s="38"/>
      <c r="C55" s="25"/>
      <c r="D55" s="25"/>
      <c r="E55" s="39"/>
      <c r="F55" s="39"/>
      <c r="G55" s="40"/>
      <c r="H55" s="39"/>
      <c r="I55" s="25"/>
      <c r="J55" s="25"/>
      <c r="K55" s="31"/>
    </row>
    <row r="56" spans="1:11" x14ac:dyDescent="0.3">
      <c r="A56" s="23"/>
      <c r="B56" s="26" t="e">
        <f>+Presupuesto!#REF!</f>
        <v>#REF!</v>
      </c>
      <c r="C56" s="32"/>
      <c r="D56" s="32"/>
      <c r="E56" s="22" t="e">
        <f>+Presupuesto!#REF!</f>
        <v>#REF!</v>
      </c>
      <c r="F56" s="25"/>
      <c r="G56" s="27"/>
      <c r="H56" s="25"/>
      <c r="I56" s="25"/>
      <c r="J56" s="25"/>
      <c r="K56" s="31"/>
    </row>
    <row r="57" spans="1:11" x14ac:dyDescent="0.3">
      <c r="A57" s="23"/>
      <c r="B57" s="29" t="e">
        <f>+Presupuesto!#REF!</f>
        <v>#REF!</v>
      </c>
      <c r="C57" s="25"/>
      <c r="D57" s="25"/>
      <c r="E57" s="25" t="e">
        <f>+Presupuesto!#REF!</f>
        <v>#REF!</v>
      </c>
      <c r="F57" s="25"/>
      <c r="G57" s="25"/>
      <c r="H57" s="25"/>
      <c r="I57" s="25"/>
      <c r="J57" s="25"/>
      <c r="K57" s="31"/>
    </row>
    <row r="58" spans="1:11" ht="15" thickBot="1" x14ac:dyDescent="0.35">
      <c r="A58" s="33"/>
      <c r="B58" s="41" t="e">
        <f>+Presupuesto!#REF!</f>
        <v>#REF!</v>
      </c>
      <c r="C58" s="34"/>
      <c r="D58" s="34"/>
      <c r="E58" s="34" t="e">
        <f>+Presupuesto!#REF!</f>
        <v>#REF!</v>
      </c>
      <c r="F58" s="34"/>
      <c r="G58" s="34"/>
      <c r="H58" s="34"/>
      <c r="I58" s="34"/>
      <c r="J58" s="34"/>
      <c r="K58" s="35"/>
    </row>
  </sheetData>
  <mergeCells count="7">
    <mergeCell ref="B13:K13"/>
    <mergeCell ref="B34:K34"/>
    <mergeCell ref="A6:K6"/>
    <mergeCell ref="A1:K1"/>
    <mergeCell ref="A2:K2"/>
    <mergeCell ref="A3:K3"/>
    <mergeCell ref="A5:K5"/>
  </mergeCells>
  <printOptions horizontalCentered="1" verticalCentered="1"/>
  <pageMargins left="0.70866141732283472" right="0.70866141732283472" top="0.74803149606299213" bottom="0.74803149606299213" header="0.31496062992125984" footer="0.31496062992125984"/>
  <pageSetup scale="60"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43"/>
  <sheetViews>
    <sheetView showGridLines="0" view="pageBreakPreview" topLeftCell="A18" zoomScale="90" zoomScaleNormal="100" zoomScaleSheetLayoutView="90" workbookViewId="0">
      <selection activeCell="K36" sqref="K36"/>
    </sheetView>
  </sheetViews>
  <sheetFormatPr baseColWidth="10" defaultColWidth="11.44140625" defaultRowHeight="13.8" x14ac:dyDescent="0.25"/>
  <cols>
    <col min="1" max="1" width="11.109375" style="196" customWidth="1"/>
    <col min="2" max="2" width="9.5546875" style="198" customWidth="1"/>
    <col min="3" max="3" width="9.88671875" style="198" customWidth="1"/>
    <col min="4" max="4" width="35.6640625" style="198" customWidth="1"/>
    <col min="5" max="5" width="18.109375" style="198" customWidth="1"/>
    <col min="6" max="6" width="11.33203125" style="218" bestFit="1" customWidth="1"/>
    <col min="7" max="7" width="21.6640625" style="218" customWidth="1"/>
    <col min="8" max="16384" width="11.44140625" style="196"/>
  </cols>
  <sheetData>
    <row r="1" spans="2:9" ht="19.5" customHeight="1" x14ac:dyDescent="0.3">
      <c r="B1" s="562"/>
      <c r="C1" s="562"/>
      <c r="D1" s="552" t="s">
        <v>222</v>
      </c>
      <c r="E1" s="315" t="s">
        <v>223</v>
      </c>
      <c r="F1" s="272">
        <v>103</v>
      </c>
      <c r="G1" s="720"/>
    </row>
    <row r="2" spans="2:9" ht="16.5" customHeight="1" x14ac:dyDescent="0.25">
      <c r="B2" s="562"/>
      <c r="C2" s="562"/>
      <c r="D2" s="553"/>
      <c r="E2" s="317" t="s">
        <v>193</v>
      </c>
      <c r="F2" s="637">
        <v>51</v>
      </c>
      <c r="G2" s="720"/>
    </row>
    <row r="3" spans="2:9" ht="27.75" customHeight="1" x14ac:dyDescent="0.25">
      <c r="B3" s="562"/>
      <c r="C3" s="562"/>
      <c r="D3" s="306" t="s">
        <v>194</v>
      </c>
      <c r="E3" s="316"/>
      <c r="F3" s="638"/>
      <c r="G3" s="720"/>
    </row>
    <row r="4" spans="2:9" ht="16.5" customHeight="1" x14ac:dyDescent="0.25">
      <c r="B4" s="562"/>
      <c r="C4" s="562"/>
      <c r="D4" s="307" t="s">
        <v>195</v>
      </c>
      <c r="E4" s="318" t="s">
        <v>196</v>
      </c>
      <c r="F4" s="308">
        <v>1</v>
      </c>
      <c r="G4" s="720"/>
    </row>
    <row r="5" spans="2:9" s="222" customFormat="1" ht="16.5" customHeight="1" x14ac:dyDescent="0.25">
      <c r="B5" s="562"/>
      <c r="C5" s="562"/>
      <c r="D5" s="556" t="s">
        <v>197</v>
      </c>
      <c r="E5" s="319" t="s">
        <v>198</v>
      </c>
      <c r="F5" s="306" t="s">
        <v>199</v>
      </c>
      <c r="G5" s="720"/>
      <c r="H5" s="223"/>
    </row>
    <row r="6" spans="2:9" s="222" customFormat="1" x14ac:dyDescent="0.25">
      <c r="B6" s="562"/>
      <c r="C6" s="562"/>
      <c r="D6" s="556"/>
      <c r="E6" s="314"/>
      <c r="F6" s="309">
        <v>44216</v>
      </c>
      <c r="G6" s="720"/>
      <c r="H6" s="223"/>
    </row>
    <row r="7" spans="2:9" s="222" customFormat="1" ht="16.5" customHeight="1" thickBot="1" x14ac:dyDescent="0.35">
      <c r="B7" s="190"/>
      <c r="C7" s="190"/>
      <c r="D7" s="190"/>
      <c r="E7" s="190"/>
      <c r="F7" s="190"/>
      <c r="G7" s="190"/>
      <c r="H7" s="310"/>
      <c r="I7" s="223"/>
    </row>
    <row r="8" spans="2:9" s="222" customFormat="1" ht="14.4" x14ac:dyDescent="0.3">
      <c r="B8" s="721" t="str">
        <f>Presupuesto!A8</f>
        <v xml:space="preserve">ADECUACIÓN Y MANTENIMIENTO DE LA RAMPA DE ACCESO SOBRE LA VÍA QUE CONECTA EL PUENTE VEHICULAR UBICADO EN LA VEREDA JORDAN ORTIZ DEL MUNICIPIO DE SAN MIGUEL PUTUMAYO </v>
      </c>
      <c r="C8" s="722"/>
      <c r="D8" s="722"/>
      <c r="E8" s="722"/>
      <c r="F8" s="722"/>
      <c r="G8" s="722"/>
      <c r="H8"/>
      <c r="I8" s="223"/>
    </row>
    <row r="9" spans="2:9" s="222" customFormat="1" ht="35.25" customHeight="1" thickBot="1" x14ac:dyDescent="0.35">
      <c r="B9" s="723"/>
      <c r="C9" s="724"/>
      <c r="D9" s="724"/>
      <c r="E9" s="724"/>
      <c r="F9" s="724"/>
      <c r="G9" s="724"/>
      <c r="H9"/>
      <c r="I9" s="223"/>
    </row>
    <row r="10" spans="2:9" x14ac:dyDescent="0.25">
      <c r="B10" s="197"/>
      <c r="G10" s="224"/>
    </row>
    <row r="11" spans="2:9" x14ac:dyDescent="0.25">
      <c r="B11" s="712" t="s">
        <v>178</v>
      </c>
      <c r="C11" s="713"/>
      <c r="D11" s="713"/>
      <c r="E11" s="713"/>
      <c r="F11" s="714"/>
      <c r="G11" s="232" t="s">
        <v>57</v>
      </c>
    </row>
    <row r="12" spans="2:9" x14ac:dyDescent="0.25">
      <c r="B12" s="225" t="s">
        <v>78</v>
      </c>
      <c r="C12" s="195"/>
      <c r="D12" s="716" t="s">
        <v>79</v>
      </c>
      <c r="E12" s="717"/>
      <c r="F12" s="217"/>
      <c r="G12" s="217">
        <v>100</v>
      </c>
    </row>
    <row r="13" spans="2:9" x14ac:dyDescent="0.25">
      <c r="B13" s="225" t="s">
        <v>80</v>
      </c>
      <c r="C13" s="195"/>
      <c r="D13" s="716" t="s">
        <v>81</v>
      </c>
      <c r="E13" s="717"/>
      <c r="F13" s="217"/>
      <c r="G13" s="217">
        <f>SUM(G14:G29)</f>
        <v>75.432000000000002</v>
      </c>
    </row>
    <row r="14" spans="2:9" x14ac:dyDescent="0.25">
      <c r="B14" s="225"/>
      <c r="C14" s="195" t="s">
        <v>82</v>
      </c>
      <c r="D14" s="622" t="s">
        <v>83</v>
      </c>
      <c r="E14" s="623"/>
      <c r="F14" s="227" t="s">
        <v>84</v>
      </c>
      <c r="G14" s="217">
        <v>8.33</v>
      </c>
    </row>
    <row r="15" spans="2:9" x14ac:dyDescent="0.25">
      <c r="B15" s="225"/>
      <c r="C15" s="195" t="s">
        <v>85</v>
      </c>
      <c r="D15" s="622" t="s">
        <v>86</v>
      </c>
      <c r="E15" s="623"/>
      <c r="F15" s="227" t="s">
        <v>87</v>
      </c>
      <c r="G15" s="217">
        <v>1</v>
      </c>
    </row>
    <row r="16" spans="2:9" x14ac:dyDescent="0.25">
      <c r="B16" s="225"/>
      <c r="C16" s="195" t="s">
        <v>88</v>
      </c>
      <c r="D16" s="622" t="s">
        <v>89</v>
      </c>
      <c r="E16" s="623"/>
      <c r="F16" s="227" t="s">
        <v>84</v>
      </c>
      <c r="G16" s="217">
        <v>8.33</v>
      </c>
    </row>
    <row r="17" spans="2:7" x14ac:dyDescent="0.25">
      <c r="B17" s="225"/>
      <c r="C17" s="195" t="s">
        <v>90</v>
      </c>
      <c r="D17" s="622" t="s">
        <v>91</v>
      </c>
      <c r="E17" s="623"/>
      <c r="F17" s="226" t="s">
        <v>92</v>
      </c>
      <c r="G17" s="217">
        <v>4</v>
      </c>
    </row>
    <row r="18" spans="2:7" x14ac:dyDescent="0.25">
      <c r="B18" s="225"/>
      <c r="C18" s="195" t="s">
        <v>93</v>
      </c>
      <c r="D18" s="622" t="s">
        <v>94</v>
      </c>
      <c r="E18" s="623"/>
      <c r="F18" s="226" t="s">
        <v>92</v>
      </c>
      <c r="G18" s="217">
        <v>2</v>
      </c>
    </row>
    <row r="19" spans="2:7" x14ac:dyDescent="0.25">
      <c r="B19" s="225"/>
      <c r="C19" s="195" t="s">
        <v>95</v>
      </c>
      <c r="D19" s="622" t="s">
        <v>96</v>
      </c>
      <c r="E19" s="623"/>
      <c r="F19" s="226" t="s">
        <v>92</v>
      </c>
      <c r="G19" s="217">
        <v>3</v>
      </c>
    </row>
    <row r="20" spans="2:7" x14ac:dyDescent="0.25">
      <c r="B20" s="225"/>
      <c r="C20" s="195" t="s">
        <v>97</v>
      </c>
      <c r="D20" s="622" t="s">
        <v>98</v>
      </c>
      <c r="E20" s="623"/>
      <c r="F20" s="226" t="s">
        <v>92</v>
      </c>
      <c r="G20" s="217">
        <v>8.5</v>
      </c>
    </row>
    <row r="21" spans="2:7" x14ac:dyDescent="0.25">
      <c r="B21" s="225"/>
      <c r="C21" s="195" t="s">
        <v>99</v>
      </c>
      <c r="D21" s="622" t="s">
        <v>100</v>
      </c>
      <c r="E21" s="623"/>
      <c r="F21" s="226" t="s">
        <v>92</v>
      </c>
      <c r="G21" s="217">
        <v>12</v>
      </c>
    </row>
    <row r="22" spans="2:7" x14ac:dyDescent="0.25">
      <c r="B22" s="225"/>
      <c r="C22" s="195" t="s">
        <v>101</v>
      </c>
      <c r="D22" s="622" t="s">
        <v>102</v>
      </c>
      <c r="E22" s="623"/>
      <c r="F22" s="226" t="s">
        <v>92</v>
      </c>
      <c r="G22" s="217">
        <v>6.96</v>
      </c>
    </row>
    <row r="23" spans="2:7" x14ac:dyDescent="0.25">
      <c r="B23" s="225"/>
      <c r="C23" s="195" t="s">
        <v>103</v>
      </c>
      <c r="D23" s="622" t="s">
        <v>104</v>
      </c>
      <c r="E23" s="623"/>
      <c r="F23" s="226" t="s">
        <v>92</v>
      </c>
      <c r="G23" s="217">
        <v>0.52200000000000002</v>
      </c>
    </row>
    <row r="24" spans="2:7" x14ac:dyDescent="0.25">
      <c r="B24" s="225"/>
      <c r="C24" s="195" t="s">
        <v>105</v>
      </c>
      <c r="D24" s="622" t="s">
        <v>106</v>
      </c>
      <c r="E24" s="623"/>
      <c r="F24" s="227" t="s">
        <v>107</v>
      </c>
      <c r="G24" s="217">
        <v>4.17</v>
      </c>
    </row>
    <row r="25" spans="2:7" x14ac:dyDescent="0.25">
      <c r="B25" s="225"/>
      <c r="C25" s="195" t="s">
        <v>108</v>
      </c>
      <c r="D25" s="718" t="s">
        <v>109</v>
      </c>
      <c r="E25" s="719"/>
      <c r="F25" s="228" t="s">
        <v>110</v>
      </c>
      <c r="G25" s="229">
        <v>0.83</v>
      </c>
    </row>
    <row r="26" spans="2:7" x14ac:dyDescent="0.25">
      <c r="B26" s="225"/>
      <c r="C26" s="195" t="s">
        <v>111</v>
      </c>
      <c r="D26" s="622" t="s">
        <v>112</v>
      </c>
      <c r="E26" s="623"/>
      <c r="F26" s="226" t="s">
        <v>92</v>
      </c>
      <c r="G26" s="217">
        <v>11.71</v>
      </c>
    </row>
    <row r="27" spans="2:7" x14ac:dyDescent="0.25">
      <c r="B27" s="225"/>
      <c r="C27" s="195" t="s">
        <v>113</v>
      </c>
      <c r="D27" s="718" t="s">
        <v>114</v>
      </c>
      <c r="E27" s="719"/>
      <c r="F27" s="230" t="s">
        <v>92</v>
      </c>
      <c r="G27" s="229">
        <v>0.08</v>
      </c>
    </row>
    <row r="28" spans="2:7" x14ac:dyDescent="0.25">
      <c r="B28" s="225"/>
      <c r="C28" s="195" t="s">
        <v>115</v>
      </c>
      <c r="D28" s="718" t="s">
        <v>116</v>
      </c>
      <c r="E28" s="719"/>
      <c r="F28" s="230" t="s">
        <v>92</v>
      </c>
      <c r="G28" s="229">
        <v>2</v>
      </c>
    </row>
    <row r="29" spans="2:7" x14ac:dyDescent="0.25">
      <c r="B29" s="225"/>
      <c r="C29" s="195" t="s">
        <v>117</v>
      </c>
      <c r="D29" s="622" t="s">
        <v>118</v>
      </c>
      <c r="E29" s="623"/>
      <c r="F29" s="230" t="s">
        <v>92</v>
      </c>
      <c r="G29" s="217">
        <v>2</v>
      </c>
    </row>
    <row r="30" spans="2:7" x14ac:dyDescent="0.25">
      <c r="B30" s="225" t="s">
        <v>119</v>
      </c>
      <c r="C30" s="195"/>
      <c r="D30" s="716" t="s">
        <v>120</v>
      </c>
      <c r="E30" s="717"/>
      <c r="F30" s="227"/>
      <c r="G30" s="233">
        <f>G12+G13</f>
        <v>175.43200000000002</v>
      </c>
    </row>
    <row r="31" spans="2:7" x14ac:dyDescent="0.25">
      <c r="B31" s="225"/>
      <c r="C31" s="195"/>
      <c r="D31" s="716"/>
      <c r="E31" s="717"/>
      <c r="F31" s="227"/>
      <c r="G31" s="217"/>
    </row>
    <row r="32" spans="2:7" x14ac:dyDescent="0.25">
      <c r="B32" s="225" t="s">
        <v>121</v>
      </c>
      <c r="C32" s="195"/>
      <c r="D32" s="716" t="s">
        <v>122</v>
      </c>
      <c r="E32" s="717"/>
      <c r="F32" s="227"/>
      <c r="G32" s="217">
        <f>G30</f>
        <v>175.43200000000002</v>
      </c>
    </row>
    <row r="33" spans="2:7" x14ac:dyDescent="0.25">
      <c r="B33" s="195"/>
      <c r="C33" s="195"/>
      <c r="D33" s="716" t="s">
        <v>123</v>
      </c>
      <c r="E33" s="717"/>
      <c r="F33" s="234"/>
      <c r="G33" s="233">
        <f>ROUND(G32/100,2)</f>
        <v>1.75</v>
      </c>
    </row>
    <row r="34" spans="2:7" x14ac:dyDescent="0.25">
      <c r="B34" s="197"/>
      <c r="E34" s="231"/>
    </row>
    <row r="35" spans="2:7" x14ac:dyDescent="0.25">
      <c r="B35" s="197"/>
    </row>
    <row r="36" spans="2:7" x14ac:dyDescent="0.25">
      <c r="B36" s="197"/>
    </row>
    <row r="37" spans="2:7" ht="15.75" customHeight="1" x14ac:dyDescent="0.25">
      <c r="B37" s="211" t="str">
        <f>Presupuesto!B36</f>
        <v>ING EDISON FIGUEROA ORTIZ</v>
      </c>
      <c r="C37" s="211"/>
      <c r="D37" s="220"/>
      <c r="E37" s="236" t="str">
        <f>Presupuesto!E36</f>
        <v>ARQ. GUILLERMO YAMID VALLEJOS BENAVIDES</v>
      </c>
      <c r="F37" s="237"/>
      <c r="G37" s="238"/>
    </row>
    <row r="38" spans="2:7" ht="15.75" customHeight="1" x14ac:dyDescent="0.25">
      <c r="B38" s="198" t="str">
        <f>Presupuesto!B37</f>
        <v>APOYO PROFESIONAL SPOPM</v>
      </c>
      <c r="C38" s="235"/>
      <c r="D38" s="235"/>
      <c r="E38" s="515" t="str">
        <f>Presupuesto!E37</f>
        <v>SECRETARIO DE PLANEACION Y OBRAS PUBLICAS</v>
      </c>
      <c r="F38" s="196"/>
      <c r="G38" s="198"/>
    </row>
    <row r="39" spans="2:7" ht="15.75" customHeight="1" x14ac:dyDescent="0.25">
      <c r="B39" s="198" t="str">
        <f>Presupuesto!B38</f>
        <v>MP 54202-356581 NTS</v>
      </c>
      <c r="E39" s="515" t="str">
        <f>Presupuesto!E38</f>
        <v>SAN MIGUEL - PUTUMAYO</v>
      </c>
      <c r="F39" s="196"/>
      <c r="G39" s="198"/>
    </row>
    <row r="42" spans="2:7" x14ac:dyDescent="0.25">
      <c r="B42" s="715"/>
      <c r="C42" s="715"/>
      <c r="D42" s="715"/>
    </row>
    <row r="43" spans="2:7" x14ac:dyDescent="0.25">
      <c r="B43" s="711"/>
      <c r="C43" s="711"/>
      <c r="D43" s="711"/>
    </row>
  </sheetData>
  <mergeCells count="31">
    <mergeCell ref="G1:G6"/>
    <mergeCell ref="B8:G9"/>
    <mergeCell ref="B1:C6"/>
    <mergeCell ref="D1:D2"/>
    <mergeCell ref="F2:F3"/>
    <mergeCell ref="D5:D6"/>
    <mergeCell ref="D30:E30"/>
    <mergeCell ref="D31:E31"/>
    <mergeCell ref="D33:E33"/>
    <mergeCell ref="D32:E32"/>
    <mergeCell ref="D25:E25"/>
    <mergeCell ref="D27:E27"/>
    <mergeCell ref="D26:E26"/>
    <mergeCell ref="D28:E28"/>
    <mergeCell ref="D29:E29"/>
    <mergeCell ref="B43:D43"/>
    <mergeCell ref="B11:F11"/>
    <mergeCell ref="B42:D42"/>
    <mergeCell ref="D12:E12"/>
    <mergeCell ref="D13:E13"/>
    <mergeCell ref="D14:E14"/>
    <mergeCell ref="D15:E15"/>
    <mergeCell ref="D16:E16"/>
    <mergeCell ref="D17:E17"/>
    <mergeCell ref="D18:E18"/>
    <mergeCell ref="D19:E19"/>
    <mergeCell ref="D20:E20"/>
    <mergeCell ref="D21:E21"/>
    <mergeCell ref="D22:E22"/>
    <mergeCell ref="D23:E23"/>
    <mergeCell ref="D24:E24"/>
  </mergeCells>
  <printOptions horizontalCentered="1" verticalCentered="1" gridLinesSet="0"/>
  <pageMargins left="0.39370078740157483" right="0" top="0" bottom="0" header="0.51181102362204722" footer="0.51181102362204722"/>
  <pageSetup scale="95"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9"/>
  <sheetViews>
    <sheetView view="pageBreakPreview" topLeftCell="A4" zoomScaleNormal="100" zoomScaleSheetLayoutView="100" workbookViewId="0">
      <selection activeCell="L12" sqref="L12"/>
    </sheetView>
  </sheetViews>
  <sheetFormatPr baseColWidth="10" defaultColWidth="11.44140625" defaultRowHeight="13.8" x14ac:dyDescent="0.3"/>
  <cols>
    <col min="1" max="1" width="11.44140625" style="180"/>
    <col min="2" max="2" width="15.6640625" style="180" customWidth="1"/>
    <col min="3" max="3" width="35.5546875" style="180" customWidth="1"/>
    <col min="4" max="5" width="11.44140625" style="180"/>
    <col min="6" max="6" width="12.33203125" style="180" bestFit="1" customWidth="1"/>
    <col min="7" max="7" width="15.44140625" style="180" bestFit="1" customWidth="1"/>
    <col min="8" max="8" width="12.44140625" style="180" bestFit="1" customWidth="1"/>
    <col min="9" max="9" width="16.21875" style="424" bestFit="1" customWidth="1"/>
    <col min="10" max="10" width="17.109375" style="424" bestFit="1" customWidth="1"/>
    <col min="11" max="11" width="16.21875" style="424" bestFit="1" customWidth="1"/>
    <col min="12" max="12" width="17.109375" style="424" bestFit="1" customWidth="1"/>
    <col min="13" max="13" width="15.109375" style="180" bestFit="1" customWidth="1"/>
    <col min="14" max="14" width="13.44140625" style="180" bestFit="1" customWidth="1"/>
    <col min="15" max="16384" width="11.44140625" style="180"/>
  </cols>
  <sheetData>
    <row r="1" spans="1:12" ht="15" customHeight="1" x14ac:dyDescent="0.3">
      <c r="A1" s="775"/>
      <c r="B1" s="766"/>
      <c r="C1" s="578" t="s">
        <v>222</v>
      </c>
      <c r="D1" s="579"/>
      <c r="E1" s="579"/>
      <c r="F1" s="580"/>
      <c r="G1" s="754" t="s">
        <v>223</v>
      </c>
      <c r="H1" s="754"/>
      <c r="I1" s="272">
        <v>103</v>
      </c>
      <c r="J1" s="452"/>
      <c r="K1" s="734"/>
      <c r="L1" s="735"/>
    </row>
    <row r="2" spans="1:12" ht="15" customHeight="1" thickBot="1" x14ac:dyDescent="0.35">
      <c r="A2" s="776"/>
      <c r="B2" s="767"/>
      <c r="C2" s="740"/>
      <c r="D2" s="741"/>
      <c r="E2" s="741"/>
      <c r="F2" s="742"/>
      <c r="G2" s="614" t="s">
        <v>193</v>
      </c>
      <c r="H2" s="549"/>
      <c r="I2" s="637">
        <v>51</v>
      </c>
      <c r="J2" s="453"/>
      <c r="K2" s="736"/>
      <c r="L2" s="737"/>
    </row>
    <row r="3" spans="1:12" ht="15" customHeight="1" thickBot="1" x14ac:dyDescent="0.35">
      <c r="A3" s="776"/>
      <c r="B3" s="767"/>
      <c r="C3" s="743" t="s">
        <v>194</v>
      </c>
      <c r="D3" s="744"/>
      <c r="E3" s="744"/>
      <c r="F3" s="745"/>
      <c r="G3" s="615"/>
      <c r="H3" s="551"/>
      <c r="I3" s="638"/>
      <c r="J3" s="454"/>
      <c r="K3" s="736"/>
      <c r="L3" s="737"/>
    </row>
    <row r="4" spans="1:12" ht="15" customHeight="1" thickBot="1" x14ac:dyDescent="0.35">
      <c r="A4" s="776"/>
      <c r="B4" s="767"/>
      <c r="C4" s="746" t="s">
        <v>195</v>
      </c>
      <c r="D4" s="747"/>
      <c r="E4" s="747"/>
      <c r="F4" s="748"/>
      <c r="G4" s="619" t="s">
        <v>196</v>
      </c>
      <c r="H4" s="619"/>
      <c r="I4" s="308">
        <v>1</v>
      </c>
      <c r="J4" s="308"/>
      <c r="K4" s="736"/>
      <c r="L4" s="737"/>
    </row>
    <row r="5" spans="1:12" ht="16.5" customHeight="1" x14ac:dyDescent="0.3">
      <c r="A5" s="776"/>
      <c r="B5" s="767"/>
      <c r="C5" s="749" t="s">
        <v>197</v>
      </c>
      <c r="D5" s="750"/>
      <c r="E5" s="750"/>
      <c r="F5" s="751"/>
      <c r="G5" s="614" t="s">
        <v>198</v>
      </c>
      <c r="H5" s="614"/>
      <c r="I5" s="306" t="s">
        <v>199</v>
      </c>
      <c r="J5" s="306"/>
      <c r="K5" s="736"/>
      <c r="L5" s="737"/>
    </row>
    <row r="6" spans="1:12" ht="15" customHeight="1" thickBot="1" x14ac:dyDescent="0.35">
      <c r="A6" s="777"/>
      <c r="B6" s="768"/>
      <c r="C6" s="752"/>
      <c r="D6" s="725"/>
      <c r="E6" s="725"/>
      <c r="F6" s="753"/>
      <c r="G6" s="725"/>
      <c r="H6" s="725"/>
      <c r="I6" s="451">
        <v>44216</v>
      </c>
      <c r="J6" s="451"/>
      <c r="K6" s="738"/>
      <c r="L6" s="739"/>
    </row>
    <row r="7" spans="1:12" ht="14.4" thickBot="1" x14ac:dyDescent="0.35">
      <c r="A7" s="352"/>
      <c r="B7" s="356"/>
      <c r="C7" s="356"/>
      <c r="D7" s="356"/>
      <c r="E7" s="356"/>
      <c r="F7" s="356"/>
      <c r="G7" s="356"/>
      <c r="H7" s="356"/>
      <c r="I7" s="422"/>
      <c r="J7" s="423"/>
      <c r="K7" s="422"/>
      <c r="L7" s="423"/>
    </row>
    <row r="8" spans="1:12" ht="15" customHeight="1" x14ac:dyDescent="0.3">
      <c r="A8" s="726" t="str">
        <f>Presupuesto!A8</f>
        <v xml:space="preserve">ADECUACIÓN Y MANTENIMIENTO DE LA RAMPA DE ACCESO SOBRE LA VÍA QUE CONECTA EL PUENTE VEHICULAR UBICADO EN LA VEREDA JORDAN ORTIZ DEL MUNICIPIO DE SAN MIGUEL PUTUMAYO </v>
      </c>
      <c r="B8" s="727"/>
      <c r="C8" s="727"/>
      <c r="D8" s="727"/>
      <c r="E8" s="727"/>
      <c r="F8" s="727"/>
      <c r="G8" s="727"/>
      <c r="H8" s="727"/>
      <c r="I8" s="727"/>
      <c r="J8" s="727"/>
      <c r="K8" s="727"/>
      <c r="L8" s="728"/>
    </row>
    <row r="9" spans="1:12" ht="38.25" customHeight="1" thickBot="1" x14ac:dyDescent="0.35">
      <c r="A9" s="729"/>
      <c r="B9" s="730"/>
      <c r="C9" s="730"/>
      <c r="D9" s="730"/>
      <c r="E9" s="730"/>
      <c r="F9" s="730"/>
      <c r="G9" s="730"/>
      <c r="H9" s="730"/>
      <c r="I9" s="730"/>
      <c r="J9" s="730"/>
      <c r="K9" s="730"/>
      <c r="L9" s="731"/>
    </row>
    <row r="10" spans="1:12" ht="14.4" thickBot="1" x14ac:dyDescent="0.35">
      <c r="A10" s="461"/>
      <c r="B10" s="462"/>
      <c r="C10" s="462"/>
      <c r="D10" s="462"/>
      <c r="E10" s="462"/>
      <c r="F10" s="462"/>
      <c r="G10" s="462"/>
      <c r="H10" s="462"/>
      <c r="I10" s="463"/>
      <c r="J10" s="463"/>
      <c r="K10" s="463"/>
      <c r="L10" s="464"/>
    </row>
    <row r="11" spans="1:12" ht="15" customHeight="1" thickBot="1" x14ac:dyDescent="0.35">
      <c r="A11" s="732" t="s">
        <v>310</v>
      </c>
      <c r="B11" s="733"/>
      <c r="C11" s="733"/>
      <c r="D11" s="733"/>
      <c r="E11" s="733"/>
      <c r="F11" s="733"/>
      <c r="G11" s="733"/>
      <c r="H11" s="733"/>
      <c r="I11" s="733"/>
      <c r="J11" s="733"/>
      <c r="K11" s="733"/>
      <c r="L11" s="733"/>
    </row>
    <row r="12" spans="1:12" ht="14.4" thickBot="1" x14ac:dyDescent="0.35">
      <c r="A12" s="474"/>
      <c r="B12" s="773"/>
      <c r="C12" s="774"/>
      <c r="D12" s="475"/>
      <c r="E12" s="475"/>
      <c r="F12" s="475"/>
      <c r="G12" s="475"/>
      <c r="H12" s="476"/>
      <c r="I12" s="503" t="s">
        <v>70</v>
      </c>
      <c r="J12" s="502" t="s">
        <v>71</v>
      </c>
      <c r="K12" s="503" t="s">
        <v>342</v>
      </c>
      <c r="L12" s="502" t="s">
        <v>343</v>
      </c>
    </row>
    <row r="13" spans="1:12" x14ac:dyDescent="0.3">
      <c r="A13" s="472" t="s">
        <v>3</v>
      </c>
      <c r="B13" s="771" t="s">
        <v>163</v>
      </c>
      <c r="C13" s="772"/>
      <c r="D13" s="473" t="s">
        <v>20</v>
      </c>
      <c r="E13" s="473" t="s">
        <v>21</v>
      </c>
      <c r="F13" s="473" t="s">
        <v>189</v>
      </c>
      <c r="G13" s="473" t="s">
        <v>190</v>
      </c>
      <c r="H13" s="400" t="s">
        <v>57</v>
      </c>
      <c r="I13" s="493"/>
      <c r="J13" s="494"/>
      <c r="K13" s="505"/>
      <c r="L13" s="504"/>
    </row>
    <row r="14" spans="1:12" x14ac:dyDescent="0.3">
      <c r="A14" s="345">
        <v>1</v>
      </c>
      <c r="B14" s="761" t="str">
        <f>Presupuesto!B16</f>
        <v>EXCAVACIONES VARIAS EN MATERIAL COMUN EN SECO A MANO</v>
      </c>
      <c r="C14" s="762"/>
      <c r="D14" s="346"/>
      <c r="E14" s="346"/>
      <c r="F14" s="346"/>
      <c r="G14" s="346"/>
      <c r="H14" s="477"/>
      <c r="I14" s="466"/>
      <c r="J14" s="425"/>
      <c r="K14" s="466"/>
      <c r="L14" s="425"/>
    </row>
    <row r="15" spans="1:12" x14ac:dyDescent="0.3">
      <c r="A15" s="323">
        <f>Presupuesto!A15</f>
        <v>1.1000000000000001</v>
      </c>
      <c r="B15" s="757" t="str">
        <f>Presupuesto!B15</f>
        <v>LOCALIZACION Y REPLANTEO</v>
      </c>
      <c r="C15" s="758"/>
      <c r="D15" s="331" t="str">
        <f>Presupuesto!D15</f>
        <v>M2</v>
      </c>
      <c r="E15" s="459">
        <f>Presupuesto!$E$15</f>
        <v>83.2</v>
      </c>
      <c r="F15" s="401">
        <f>Presupuesto!F15</f>
        <v>3116.66</v>
      </c>
      <c r="G15" s="410">
        <f>ROUND(E15*F15,2)</f>
        <v>259306.11</v>
      </c>
      <c r="H15" s="332">
        <f>G15/G31</f>
        <v>6.5194823210409317E-3</v>
      </c>
      <c r="I15" s="495">
        <f>$G$15/3</f>
        <v>86435.37</v>
      </c>
      <c r="J15" s="467">
        <f>$G$15/3</f>
        <v>86435.37</v>
      </c>
      <c r="K15" s="465">
        <f>$G$15/3</f>
        <v>86435.37</v>
      </c>
      <c r="L15" s="467"/>
    </row>
    <row r="16" spans="1:12" x14ac:dyDescent="0.3">
      <c r="A16" s="323">
        <f>Presupuesto!A16</f>
        <v>1.2</v>
      </c>
      <c r="B16" s="757" t="str">
        <f>Presupuesto!B16</f>
        <v>EXCAVACIONES VARIAS EN MATERIAL COMUN EN SECO A MANO</v>
      </c>
      <c r="C16" s="758"/>
      <c r="D16" s="331" t="str">
        <f>Presupuesto!D16</f>
        <v>M3</v>
      </c>
      <c r="E16" s="459">
        <f>Presupuesto!$E$16</f>
        <v>49.92</v>
      </c>
      <c r="F16" s="401">
        <f>Presupuesto!F16</f>
        <v>26308.34</v>
      </c>
      <c r="G16" s="410">
        <f>ROUND(E16*F16,2)</f>
        <v>1313312.33</v>
      </c>
      <c r="H16" s="332">
        <f>G16/G31</f>
        <v>3.3019339642402085E-2</v>
      </c>
      <c r="I16" s="495">
        <f>G16</f>
        <v>1313312.33</v>
      </c>
      <c r="J16" s="467"/>
      <c r="K16" s="465"/>
      <c r="L16" s="467"/>
    </row>
    <row r="17" spans="1:14" ht="33" customHeight="1" x14ac:dyDescent="0.3">
      <c r="A17" s="323">
        <f>Presupuesto!A17</f>
        <v>1.3</v>
      </c>
      <c r="B17" s="757" t="str">
        <f>Presupuesto!B17</f>
        <v>RELLENOS PARA ESTRUCTURAS, CON MATERIAL SELECCIONADO PRODUCTO DE LA EXCAVACION</v>
      </c>
      <c r="C17" s="758"/>
      <c r="D17" s="331" t="str">
        <f>Presupuesto!D17</f>
        <v>M3</v>
      </c>
      <c r="E17" s="459">
        <f>Presupuesto!$E$17</f>
        <v>24.96</v>
      </c>
      <c r="F17" s="401">
        <f>Presupuesto!F17</f>
        <v>87866</v>
      </c>
      <c r="G17" s="410">
        <f t="shared" ref="G17" si="0">ROUND(E17*F17,2)</f>
        <v>2193135.36</v>
      </c>
      <c r="H17" s="332">
        <f>G17/G31</f>
        <v>5.5139877757488014E-2</v>
      </c>
      <c r="I17" s="495">
        <f>G17</f>
        <v>2193135.36</v>
      </c>
      <c r="J17" s="467"/>
      <c r="K17" s="465"/>
      <c r="L17" s="467"/>
    </row>
    <row r="18" spans="1:14" x14ac:dyDescent="0.3">
      <c r="A18" s="323"/>
      <c r="B18" s="759"/>
      <c r="C18" s="760"/>
      <c r="D18" s="331"/>
      <c r="E18" s="331"/>
      <c r="F18" s="401"/>
      <c r="G18" s="410"/>
      <c r="H18" s="332"/>
      <c r="I18" s="465"/>
      <c r="J18" s="467"/>
      <c r="K18" s="465"/>
      <c r="L18" s="467"/>
    </row>
    <row r="19" spans="1:14" x14ac:dyDescent="0.3">
      <c r="A19" s="345"/>
      <c r="B19" s="761" t="str">
        <f>Presupuesto!B19</f>
        <v>CONCRETOS Y ACEROS</v>
      </c>
      <c r="C19" s="762"/>
      <c r="D19" s="346"/>
      <c r="E19" s="346"/>
      <c r="F19" s="346"/>
      <c r="G19" s="411"/>
      <c r="H19" s="477"/>
      <c r="I19" s="466"/>
      <c r="J19" s="425"/>
      <c r="K19" s="466"/>
      <c r="L19" s="425"/>
    </row>
    <row r="20" spans="1:14" x14ac:dyDescent="0.3">
      <c r="A20" s="323">
        <f>Presupuesto!A20</f>
        <v>2.1</v>
      </c>
      <c r="B20" s="755" t="str">
        <f>Presupuesto!B20</f>
        <v>SUMINISTRO, INSTALACION Y COMPACTACION DE MATERIAL TIPO BASE.</v>
      </c>
      <c r="C20" s="756"/>
      <c r="D20" s="331" t="str">
        <f>Presupuesto!D20</f>
        <v>M3</v>
      </c>
      <c r="E20" s="460">
        <f>Presupuesto!$E$20</f>
        <v>29.12</v>
      </c>
      <c r="F20" s="335">
        <f>Presupuesto!F20</f>
        <v>156488.93</v>
      </c>
      <c r="G20" s="410">
        <f t="shared" ref="G20:G22" si="1">ROUND(E20*F20,2)</f>
        <v>4556957.6399999997</v>
      </c>
      <c r="H20" s="332">
        <f>G20/G31</f>
        <v>0.11457117139165139</v>
      </c>
      <c r="I20" s="468">
        <f>G20/2</f>
        <v>2278478.8199999998</v>
      </c>
      <c r="J20" s="426">
        <f>G20/2</f>
        <v>2278478.8199999998</v>
      </c>
      <c r="K20" s="468"/>
      <c r="L20" s="426"/>
    </row>
    <row r="21" spans="1:14" ht="29.4" customHeight="1" x14ac:dyDescent="0.3">
      <c r="A21" s="323">
        <f>Presupuesto!A21</f>
        <v>2.2000000000000002</v>
      </c>
      <c r="B21" s="755" t="str">
        <f>Presupuesto!B21</f>
        <v>SUMINISTRO E INSTALACION DE CONCRETO DE 3.000 PSI PARA ESTRUCTURAS DE PLACA HUELLA (INCLUYE JUNTAS DE EXPANSION, SELLADO Y CURADO)</v>
      </c>
      <c r="C21" s="756"/>
      <c r="D21" s="331" t="str">
        <f>Presupuesto!D21</f>
        <v>M3</v>
      </c>
      <c r="E21" s="460">
        <f>Presupuesto!$E$21</f>
        <v>16.7</v>
      </c>
      <c r="F21" s="335">
        <f>Presupuesto!F21</f>
        <v>1244892.6000000001</v>
      </c>
      <c r="G21" s="410">
        <f t="shared" si="1"/>
        <v>20789706.420000002</v>
      </c>
      <c r="H21" s="332">
        <f>G21/G31</f>
        <v>0.52269544849838356</v>
      </c>
      <c r="I21" s="468"/>
      <c r="J21" s="427">
        <f>G21/2</f>
        <v>10394853.210000001</v>
      </c>
      <c r="K21" s="496">
        <f>$G$21/2</f>
        <v>10394853.210000001</v>
      </c>
      <c r="L21" s="426"/>
    </row>
    <row r="22" spans="1:14" ht="30" customHeight="1" x14ac:dyDescent="0.3">
      <c r="A22" s="323">
        <f>Presupuesto!A22</f>
        <v>2.2999999999999998</v>
      </c>
      <c r="B22" s="755" t="str">
        <f>Presupuesto!B22</f>
        <v>ACERO DE REFUERZO PARA CUNETAS Y BORDILLOS.</v>
      </c>
      <c r="C22" s="756"/>
      <c r="D22" s="331" t="str">
        <f>Presupuesto!D22</f>
        <v>Kg</v>
      </c>
      <c r="E22" s="460">
        <f>Presupuesto!$E$22</f>
        <v>79.81</v>
      </c>
      <c r="F22" s="335">
        <f>Presupuesto!F22</f>
        <v>12773.16</v>
      </c>
      <c r="G22" s="410">
        <f t="shared" si="1"/>
        <v>1019425.9</v>
      </c>
      <c r="H22" s="332">
        <f>G22/G31</f>
        <v>2.5630437835272149E-2</v>
      </c>
      <c r="I22" s="468"/>
      <c r="J22" s="427">
        <f>G22</f>
        <v>1019425.9</v>
      </c>
      <c r="K22" s="468"/>
      <c r="L22" s="427"/>
    </row>
    <row r="23" spans="1:14" x14ac:dyDescent="0.3">
      <c r="A23" s="351"/>
      <c r="B23" s="445"/>
      <c r="C23" s="446"/>
      <c r="D23" s="333"/>
      <c r="E23" s="334"/>
      <c r="F23" s="336"/>
      <c r="G23" s="410"/>
      <c r="H23" s="332"/>
      <c r="I23" s="469"/>
      <c r="J23" s="427"/>
      <c r="K23" s="469"/>
      <c r="L23" s="427"/>
    </row>
    <row r="24" spans="1:14" x14ac:dyDescent="0.3">
      <c r="A24" s="351"/>
      <c r="B24" s="763"/>
      <c r="C24" s="764"/>
      <c r="D24" s="333"/>
      <c r="E24" s="334"/>
      <c r="F24" s="336"/>
      <c r="G24" s="410"/>
      <c r="H24" s="332"/>
      <c r="I24" s="469"/>
      <c r="J24" s="427"/>
      <c r="K24" s="469"/>
      <c r="L24" s="427"/>
    </row>
    <row r="25" spans="1:14" x14ac:dyDescent="0.3">
      <c r="A25" s="351"/>
      <c r="B25" s="755"/>
      <c r="C25" s="756"/>
      <c r="D25" s="333"/>
      <c r="E25" s="334"/>
      <c r="F25" s="336"/>
      <c r="G25" s="410"/>
      <c r="H25" s="332"/>
      <c r="I25" s="469"/>
      <c r="J25" s="427"/>
      <c r="K25" s="469"/>
      <c r="L25" s="427"/>
    </row>
    <row r="26" spans="1:14" s="310" customFormat="1" ht="15" customHeight="1" x14ac:dyDescent="0.3">
      <c r="A26" s="769" t="s">
        <v>25</v>
      </c>
      <c r="B26" s="770"/>
      <c r="C26" s="770"/>
      <c r="D26" s="770"/>
      <c r="E26" s="770"/>
      <c r="F26" s="770"/>
      <c r="G26" s="412">
        <f>SUM(G15:G24)</f>
        <v>30131843.759999998</v>
      </c>
      <c r="H26" s="478">
        <f>SUM(H15:H25)</f>
        <v>0.75757575744623817</v>
      </c>
      <c r="I26" s="470">
        <f>SUM(I15:I25)</f>
        <v>5871361.8799999999</v>
      </c>
      <c r="J26" s="507">
        <f>SUM(J15:J25)</f>
        <v>13779193.300000001</v>
      </c>
      <c r="K26" s="470">
        <f>SUM(K15:K25)</f>
        <v>10481288.58</v>
      </c>
      <c r="L26" s="507">
        <f>SUM(L16:L25)</f>
        <v>0</v>
      </c>
    </row>
    <row r="27" spans="1:14" x14ac:dyDescent="0.3">
      <c r="A27" s="780" t="s">
        <v>177</v>
      </c>
      <c r="B27" s="543"/>
      <c r="C27" s="543"/>
      <c r="D27" s="543"/>
      <c r="E27" s="543"/>
      <c r="F27" s="322">
        <v>0.27</v>
      </c>
      <c r="G27" s="413">
        <f>ROUND((F27*G$26),2)</f>
        <v>8135597.8200000003</v>
      </c>
      <c r="H27" s="479">
        <f>G27/G$31</f>
        <v>0.20454545463116605</v>
      </c>
      <c r="I27" s="470">
        <f>$F$27*I$26</f>
        <v>1585267.7076000001</v>
      </c>
      <c r="J27" s="421">
        <f>$F$27*J$26</f>
        <v>3720382.1910000006</v>
      </c>
      <c r="K27" s="470">
        <f>$F$27*K$26</f>
        <v>2829947.9166000001</v>
      </c>
      <c r="L27" s="421">
        <f>$F$27*L$26</f>
        <v>0</v>
      </c>
    </row>
    <row r="28" spans="1:14" x14ac:dyDescent="0.3">
      <c r="A28" s="780" t="s">
        <v>61</v>
      </c>
      <c r="B28" s="543"/>
      <c r="C28" s="543"/>
      <c r="D28" s="543"/>
      <c r="E28" s="543"/>
      <c r="F28" s="322">
        <v>0.02</v>
      </c>
      <c r="G28" s="413">
        <f t="shared" ref="G28:G29" si="2">ROUND((F28*G$26),2)</f>
        <v>602636.88</v>
      </c>
      <c r="H28" s="479">
        <f t="shared" ref="H28:H29" si="3">G28/G$31</f>
        <v>1.5151515269606512E-2</v>
      </c>
      <c r="I28" s="470">
        <f>$F$28*I$26</f>
        <v>117427.23759999999</v>
      </c>
      <c r="J28" s="421">
        <f t="shared" ref="J28:L28" si="4">$F$28*J$26</f>
        <v>275583.86600000004</v>
      </c>
      <c r="K28" s="470">
        <f>$F$28*K$26</f>
        <v>209625.77160000001</v>
      </c>
      <c r="L28" s="421">
        <f t="shared" si="4"/>
        <v>0</v>
      </c>
    </row>
    <row r="29" spans="1:14" x14ac:dyDescent="0.3">
      <c r="A29" s="780" t="s">
        <v>62</v>
      </c>
      <c r="B29" s="543"/>
      <c r="C29" s="543"/>
      <c r="D29" s="543"/>
      <c r="E29" s="543"/>
      <c r="F29" s="322">
        <v>0.03</v>
      </c>
      <c r="G29" s="413">
        <f t="shared" si="2"/>
        <v>903955.31</v>
      </c>
      <c r="H29" s="479">
        <f t="shared" si="3"/>
        <v>2.2727272652989457E-2</v>
      </c>
      <c r="I29" s="470">
        <f>$F$29*I$26</f>
        <v>176140.85639999999</v>
      </c>
      <c r="J29" s="421">
        <f t="shared" ref="J29:L29" si="5">$F$29*J$26</f>
        <v>413375.799</v>
      </c>
      <c r="K29" s="470">
        <f>$F$29*K$26</f>
        <v>314438.65739999997</v>
      </c>
      <c r="L29" s="421">
        <f t="shared" si="5"/>
        <v>0</v>
      </c>
    </row>
    <row r="30" spans="1:14" s="310" customFormat="1" ht="15" customHeight="1" x14ac:dyDescent="0.3">
      <c r="A30" s="769" t="s">
        <v>226</v>
      </c>
      <c r="B30" s="770"/>
      <c r="C30" s="770"/>
      <c r="D30" s="770"/>
      <c r="E30" s="770"/>
      <c r="F30" s="770"/>
      <c r="G30" s="409">
        <f>SUM(G27:G29)</f>
        <v>9642190.0100000016</v>
      </c>
      <c r="H30" s="480">
        <f>SUM(H27:H29)</f>
        <v>0.24242424255376202</v>
      </c>
      <c r="I30" s="470">
        <f>SUM(I27:I29)</f>
        <v>1878835.8015999999</v>
      </c>
      <c r="J30" s="421">
        <f t="shared" ref="J30:L30" si="6">SUM(J27:J29)</f>
        <v>4409341.8560000006</v>
      </c>
      <c r="K30" s="470">
        <f>SUM(K27:K29)</f>
        <v>3354012.3456000001</v>
      </c>
      <c r="L30" s="421">
        <f t="shared" si="6"/>
        <v>0</v>
      </c>
    </row>
    <row r="31" spans="1:14" s="310" customFormat="1" ht="14.4" thickBot="1" x14ac:dyDescent="0.35">
      <c r="A31" s="778" t="s">
        <v>227</v>
      </c>
      <c r="B31" s="779"/>
      <c r="C31" s="779"/>
      <c r="D31" s="779"/>
      <c r="E31" s="779"/>
      <c r="F31" s="779"/>
      <c r="G31" s="414">
        <f>G30+G26</f>
        <v>39774033.769999996</v>
      </c>
      <c r="H31" s="481">
        <f>H26+H30</f>
        <v>1.0000000000000002</v>
      </c>
      <c r="I31" s="471">
        <f>I26+I30</f>
        <v>7750197.6815999998</v>
      </c>
      <c r="J31" s="428">
        <f t="shared" ref="J31:L31" si="7">J26+J30</f>
        <v>18188535.156000003</v>
      </c>
      <c r="K31" s="471">
        <f>K26+K30</f>
        <v>13835300.9256</v>
      </c>
      <c r="L31" s="428">
        <f t="shared" si="7"/>
        <v>0</v>
      </c>
      <c r="M31" s="354"/>
      <c r="N31" s="355"/>
    </row>
    <row r="32" spans="1:14" x14ac:dyDescent="0.3">
      <c r="A32" s="324"/>
      <c r="B32" s="325"/>
      <c r="C32" s="325"/>
      <c r="D32" s="325"/>
      <c r="E32" s="325"/>
      <c r="F32" s="325"/>
      <c r="G32" s="326"/>
      <c r="H32" s="327"/>
      <c r="I32" s="429"/>
      <c r="K32" s="429"/>
    </row>
    <row r="33" spans="1:11" x14ac:dyDescent="0.3">
      <c r="A33" s="324"/>
      <c r="B33" s="325"/>
      <c r="C33" s="325"/>
      <c r="D33" s="325"/>
      <c r="E33" s="325"/>
      <c r="F33" s="325"/>
      <c r="G33" s="326"/>
      <c r="H33" s="327"/>
      <c r="I33" s="429"/>
      <c r="K33" s="429"/>
    </row>
    <row r="34" spans="1:11" x14ac:dyDescent="0.3">
      <c r="A34" s="324"/>
      <c r="B34" s="324"/>
      <c r="C34" s="324"/>
      <c r="D34" s="324"/>
      <c r="E34" s="325"/>
      <c r="F34" s="325"/>
      <c r="G34" s="326"/>
      <c r="H34" s="324"/>
      <c r="I34" s="429"/>
      <c r="K34" s="429"/>
    </row>
    <row r="35" spans="1:11" x14ac:dyDescent="0.3">
      <c r="A35" s="324"/>
      <c r="B35" s="328"/>
      <c r="C35" s="324"/>
      <c r="D35" s="324"/>
      <c r="E35" s="325"/>
      <c r="F35" s="325"/>
      <c r="G35" s="326"/>
      <c r="H35" s="324"/>
      <c r="I35" s="429"/>
      <c r="K35" s="429"/>
    </row>
    <row r="36" spans="1:11" ht="14.4" x14ac:dyDescent="0.3">
      <c r="A36" s="324"/>
      <c r="B36" s="219" t="s">
        <v>244</v>
      </c>
      <c r="C36" s="324"/>
      <c r="E36" s="325"/>
      <c r="F36" s="325"/>
      <c r="G36" s="326"/>
      <c r="H36" s="324"/>
      <c r="I36" s="329" t="str">
        <f>Presupuesto!E36</f>
        <v>ARQ. GUILLERMO YAMID VALLEJOS BENAVIDES</v>
      </c>
      <c r="K36" s="429"/>
    </row>
    <row r="37" spans="1:11" ht="14.4" x14ac:dyDescent="0.3">
      <c r="A37" s="324"/>
      <c r="B37" s="198" t="s">
        <v>246</v>
      </c>
      <c r="C37" s="324"/>
      <c r="E37" s="325"/>
      <c r="F37" s="325"/>
      <c r="G37" s="326"/>
      <c r="H37" s="324"/>
      <c r="I37" s="330" t="str">
        <f>Presupuesto!E37</f>
        <v>SECRETARIO DE PLANEACION Y OBRAS PUBLICAS</v>
      </c>
      <c r="K37" s="429"/>
    </row>
    <row r="38" spans="1:11" ht="14.4" x14ac:dyDescent="0.3">
      <c r="A38" s="324"/>
      <c r="B38" s="213" t="s">
        <v>245</v>
      </c>
      <c r="C38" s="324"/>
      <c r="E38" s="325"/>
      <c r="F38" s="325"/>
      <c r="G38" s="326"/>
      <c r="H38" s="324"/>
      <c r="I38" s="330" t="str">
        <f>Presupuesto!E38</f>
        <v>SAN MIGUEL - PUTUMAYO</v>
      </c>
      <c r="K38" s="429"/>
    </row>
    <row r="39" spans="1:11" x14ac:dyDescent="0.3">
      <c r="A39" s="765"/>
      <c r="B39" s="765"/>
      <c r="C39" s="765"/>
      <c r="D39" s="765"/>
      <c r="E39" s="765"/>
      <c r="F39" s="324"/>
      <c r="G39" s="324"/>
      <c r="H39" s="324"/>
      <c r="I39" s="429"/>
      <c r="K39" s="429"/>
    </row>
  </sheetData>
  <mergeCells count="34">
    <mergeCell ref="A39:E39"/>
    <mergeCell ref="B1:B6"/>
    <mergeCell ref="A26:F26"/>
    <mergeCell ref="B21:C21"/>
    <mergeCell ref="B13:C13"/>
    <mergeCell ref="B12:C12"/>
    <mergeCell ref="B20:C20"/>
    <mergeCell ref="A1:A6"/>
    <mergeCell ref="A30:F30"/>
    <mergeCell ref="A31:F31"/>
    <mergeCell ref="A27:E27"/>
    <mergeCell ref="A29:E29"/>
    <mergeCell ref="A28:E28"/>
    <mergeCell ref="B25:C25"/>
    <mergeCell ref="B17:C17"/>
    <mergeCell ref="B18:C18"/>
    <mergeCell ref="B14:C14"/>
    <mergeCell ref="B16:C16"/>
    <mergeCell ref="B15:C15"/>
    <mergeCell ref="B24:C24"/>
    <mergeCell ref="B19:C19"/>
    <mergeCell ref="B22:C22"/>
    <mergeCell ref="G2:H3"/>
    <mergeCell ref="G4:H4"/>
    <mergeCell ref="G5:H6"/>
    <mergeCell ref="A8:L9"/>
    <mergeCell ref="A11:L11"/>
    <mergeCell ref="K1:L6"/>
    <mergeCell ref="C1:F2"/>
    <mergeCell ref="C3:F3"/>
    <mergeCell ref="C4:F4"/>
    <mergeCell ref="C5:F6"/>
    <mergeCell ref="I2:I3"/>
    <mergeCell ref="G1:H1"/>
  </mergeCells>
  <phoneticPr fontId="29" type="noConversion"/>
  <pageMargins left="0.70866141732283472" right="0.70866141732283472" top="0.74803149606299213" bottom="0.74803149606299213" header="0.31496062992125984" footer="0.31496062992125984"/>
  <pageSetup scale="63"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9"/>
  <sheetViews>
    <sheetView view="pageBreakPreview" zoomScaleNormal="100" zoomScaleSheetLayoutView="100" workbookViewId="0">
      <selection activeCell="K13" sqref="K13"/>
    </sheetView>
  </sheetViews>
  <sheetFormatPr baseColWidth="10" defaultColWidth="11.44140625" defaultRowHeight="13.8" x14ac:dyDescent="0.3"/>
  <cols>
    <col min="1" max="1" width="11.44140625" style="180"/>
    <col min="2" max="2" width="15.6640625" style="180" customWidth="1"/>
    <col min="3" max="3" width="35.5546875" style="180" customWidth="1"/>
    <col min="4" max="5" width="11.44140625" style="180"/>
    <col min="6" max="6" width="12.33203125" style="180" bestFit="1" customWidth="1"/>
    <col min="7" max="7" width="15.44140625" style="180" bestFit="1" customWidth="1"/>
    <col min="8" max="8" width="12.44140625" style="180" bestFit="1" customWidth="1"/>
    <col min="9" max="9" width="16.21875" style="424" bestFit="1" customWidth="1"/>
    <col min="10" max="10" width="17.109375" style="424" bestFit="1" customWidth="1"/>
    <col min="11" max="11" width="16.21875" style="424" bestFit="1" customWidth="1"/>
    <col min="12" max="12" width="17.109375" style="424" bestFit="1" customWidth="1"/>
    <col min="13" max="13" width="15.109375" style="180" bestFit="1" customWidth="1"/>
    <col min="14" max="14" width="13.44140625" style="180" bestFit="1" customWidth="1"/>
    <col min="15" max="16384" width="11.44140625" style="180"/>
  </cols>
  <sheetData>
    <row r="1" spans="1:12" ht="15" customHeight="1" x14ac:dyDescent="0.3">
      <c r="A1" s="775"/>
      <c r="B1" s="766"/>
      <c r="C1" s="578" t="s">
        <v>222</v>
      </c>
      <c r="D1" s="579"/>
      <c r="E1" s="579"/>
      <c r="F1" s="580"/>
      <c r="G1" s="754" t="s">
        <v>223</v>
      </c>
      <c r="H1" s="754"/>
      <c r="I1" s="272">
        <v>103</v>
      </c>
      <c r="J1" s="452"/>
      <c r="K1" s="734"/>
      <c r="L1" s="735"/>
    </row>
    <row r="2" spans="1:12" ht="15" customHeight="1" thickBot="1" x14ac:dyDescent="0.35">
      <c r="A2" s="776"/>
      <c r="B2" s="767"/>
      <c r="C2" s="740"/>
      <c r="D2" s="741"/>
      <c r="E2" s="741"/>
      <c r="F2" s="742"/>
      <c r="G2" s="614" t="s">
        <v>193</v>
      </c>
      <c r="H2" s="549"/>
      <c r="I2" s="637">
        <v>51</v>
      </c>
      <c r="J2" s="453"/>
      <c r="K2" s="736"/>
      <c r="L2" s="737"/>
    </row>
    <row r="3" spans="1:12" ht="15" customHeight="1" thickBot="1" x14ac:dyDescent="0.35">
      <c r="A3" s="776"/>
      <c r="B3" s="767"/>
      <c r="C3" s="743" t="s">
        <v>194</v>
      </c>
      <c r="D3" s="744"/>
      <c r="E3" s="744"/>
      <c r="F3" s="745"/>
      <c r="G3" s="615"/>
      <c r="H3" s="551"/>
      <c r="I3" s="638"/>
      <c r="J3" s="454"/>
      <c r="K3" s="736"/>
      <c r="L3" s="737"/>
    </row>
    <row r="4" spans="1:12" ht="15" customHeight="1" thickBot="1" x14ac:dyDescent="0.35">
      <c r="A4" s="776"/>
      <c r="B4" s="767"/>
      <c r="C4" s="746" t="s">
        <v>195</v>
      </c>
      <c r="D4" s="747"/>
      <c r="E4" s="747"/>
      <c r="F4" s="748"/>
      <c r="G4" s="619" t="s">
        <v>196</v>
      </c>
      <c r="H4" s="619"/>
      <c r="I4" s="308">
        <v>1</v>
      </c>
      <c r="J4" s="308"/>
      <c r="K4" s="736"/>
      <c r="L4" s="737"/>
    </row>
    <row r="5" spans="1:12" ht="16.5" customHeight="1" x14ac:dyDescent="0.3">
      <c r="A5" s="776"/>
      <c r="B5" s="767"/>
      <c r="C5" s="749" t="s">
        <v>197</v>
      </c>
      <c r="D5" s="750"/>
      <c r="E5" s="750"/>
      <c r="F5" s="751"/>
      <c r="G5" s="614" t="s">
        <v>198</v>
      </c>
      <c r="H5" s="614"/>
      <c r="I5" s="306" t="s">
        <v>199</v>
      </c>
      <c r="J5" s="306"/>
      <c r="K5" s="736"/>
      <c r="L5" s="737"/>
    </row>
    <row r="6" spans="1:12" ht="15" customHeight="1" thickBot="1" x14ac:dyDescent="0.35">
      <c r="A6" s="777"/>
      <c r="B6" s="768"/>
      <c r="C6" s="752"/>
      <c r="D6" s="725"/>
      <c r="E6" s="725"/>
      <c r="F6" s="753"/>
      <c r="G6" s="725"/>
      <c r="H6" s="725"/>
      <c r="I6" s="451">
        <v>44216</v>
      </c>
      <c r="J6" s="451"/>
      <c r="K6" s="738"/>
      <c r="L6" s="739"/>
    </row>
    <row r="7" spans="1:12" ht="14.4" thickBot="1" x14ac:dyDescent="0.35">
      <c r="A7" s="352"/>
      <c r="B7" s="356"/>
      <c r="C7" s="356"/>
      <c r="D7" s="356"/>
      <c r="E7" s="356"/>
      <c r="F7" s="356"/>
      <c r="G7" s="356"/>
      <c r="H7" s="356"/>
      <c r="I7" s="422"/>
      <c r="J7" s="423"/>
      <c r="K7" s="422"/>
      <c r="L7" s="423"/>
    </row>
    <row r="8" spans="1:12" ht="15" customHeight="1" x14ac:dyDescent="0.3">
      <c r="A8" s="726" t="str">
        <f>Presupuesto!A8</f>
        <v xml:space="preserve">ADECUACIÓN Y MANTENIMIENTO DE LA RAMPA DE ACCESO SOBRE LA VÍA QUE CONECTA EL PUENTE VEHICULAR UBICADO EN LA VEREDA JORDAN ORTIZ DEL MUNICIPIO DE SAN MIGUEL PUTUMAYO </v>
      </c>
      <c r="B8" s="727"/>
      <c r="C8" s="727"/>
      <c r="D8" s="727"/>
      <c r="E8" s="727"/>
      <c r="F8" s="727"/>
      <c r="G8" s="727"/>
      <c r="H8" s="727"/>
      <c r="I8" s="727"/>
      <c r="J8" s="727"/>
      <c r="K8" s="727"/>
      <c r="L8" s="728"/>
    </row>
    <row r="9" spans="1:12" ht="38.25" customHeight="1" thickBot="1" x14ac:dyDescent="0.35">
      <c r="A9" s="729"/>
      <c r="B9" s="730"/>
      <c r="C9" s="730"/>
      <c r="D9" s="730"/>
      <c r="E9" s="730"/>
      <c r="F9" s="730"/>
      <c r="G9" s="730"/>
      <c r="H9" s="730"/>
      <c r="I9" s="730"/>
      <c r="J9" s="730"/>
      <c r="K9" s="730"/>
      <c r="L9" s="731"/>
    </row>
    <row r="10" spans="1:12" ht="14.4" thickBot="1" x14ac:dyDescent="0.35">
      <c r="A10" s="461"/>
      <c r="B10" s="462"/>
      <c r="C10" s="462"/>
      <c r="D10" s="462"/>
      <c r="E10" s="462"/>
      <c r="F10" s="462"/>
      <c r="G10" s="462"/>
      <c r="H10" s="462"/>
      <c r="I10" s="463"/>
      <c r="J10" s="463"/>
      <c r="K10" s="463"/>
      <c r="L10" s="464"/>
    </row>
    <row r="11" spans="1:12" ht="15" customHeight="1" thickBot="1" x14ac:dyDescent="0.35">
      <c r="A11" s="732" t="s">
        <v>311</v>
      </c>
      <c r="B11" s="733"/>
      <c r="C11" s="733"/>
      <c r="D11" s="733"/>
      <c r="E11" s="733"/>
      <c r="F11" s="733"/>
      <c r="G11" s="733"/>
      <c r="H11" s="733"/>
      <c r="I11" s="733"/>
      <c r="J11" s="733"/>
      <c r="K11" s="733"/>
      <c r="L11" s="733"/>
    </row>
    <row r="12" spans="1:12" ht="14.4" thickBot="1" x14ac:dyDescent="0.35">
      <c r="A12" s="474"/>
      <c r="B12" s="773"/>
      <c r="C12" s="774"/>
      <c r="D12" s="475"/>
      <c r="E12" s="475"/>
      <c r="F12" s="475"/>
      <c r="G12" s="475"/>
      <c r="H12" s="476"/>
      <c r="I12" s="503" t="s">
        <v>70</v>
      </c>
      <c r="J12" s="502" t="s">
        <v>71</v>
      </c>
      <c r="K12" s="503" t="s">
        <v>342</v>
      </c>
      <c r="L12" s="503" t="s">
        <v>343</v>
      </c>
    </row>
    <row r="13" spans="1:12" x14ac:dyDescent="0.3">
      <c r="A13" s="472" t="s">
        <v>3</v>
      </c>
      <c r="B13" s="771" t="s">
        <v>163</v>
      </c>
      <c r="C13" s="772"/>
      <c r="D13" s="473" t="s">
        <v>20</v>
      </c>
      <c r="E13" s="473" t="s">
        <v>21</v>
      </c>
      <c r="F13" s="473" t="s">
        <v>189</v>
      </c>
      <c r="G13" s="473" t="s">
        <v>190</v>
      </c>
      <c r="H13" s="400" t="s">
        <v>57</v>
      </c>
      <c r="I13" s="493"/>
      <c r="J13" s="494"/>
      <c r="K13" s="505"/>
      <c r="L13" s="504"/>
    </row>
    <row r="14" spans="1:12" ht="14.4" thickBot="1" x14ac:dyDescent="0.35">
      <c r="A14" s="345">
        <v>1</v>
      </c>
      <c r="B14" s="761" t="str">
        <f>Presupuesto!B16</f>
        <v>EXCAVACIONES VARIAS EN MATERIAL COMUN EN SECO A MANO</v>
      </c>
      <c r="C14" s="762"/>
      <c r="D14" s="346"/>
      <c r="E14" s="346"/>
      <c r="F14" s="346"/>
      <c r="G14" s="346"/>
      <c r="H14" s="477"/>
      <c r="I14" s="509"/>
      <c r="J14" s="510"/>
      <c r="K14" s="509"/>
      <c r="L14" s="425"/>
    </row>
    <row r="15" spans="1:12" ht="14.4" thickBot="1" x14ac:dyDescent="0.35">
      <c r="A15" s="323">
        <f>Presupuesto!A15</f>
        <v>1.1000000000000001</v>
      </c>
      <c r="B15" s="757" t="str">
        <f>Presupuesto!B15</f>
        <v>LOCALIZACION Y REPLANTEO</v>
      </c>
      <c r="C15" s="758"/>
      <c r="D15" s="331" t="str">
        <f>Presupuesto!D15</f>
        <v>M2</v>
      </c>
      <c r="E15" s="459">
        <f>Presupuesto!$E$15</f>
        <v>83.2</v>
      </c>
      <c r="F15" s="401">
        <f>Presupuesto!F15</f>
        <v>3116.66</v>
      </c>
      <c r="G15" s="410">
        <f>ROUND(E15*F15,2)</f>
        <v>259306.11</v>
      </c>
      <c r="H15" s="332">
        <f>G15/G31</f>
        <v>6.5194823210409317E-3</v>
      </c>
      <c r="I15" s="520"/>
      <c r="J15" s="520"/>
      <c r="K15" s="520"/>
      <c r="L15" s="517"/>
    </row>
    <row r="16" spans="1:12" ht="14.4" thickBot="1" x14ac:dyDescent="0.35">
      <c r="A16" s="323">
        <f>Presupuesto!A16</f>
        <v>1.2</v>
      </c>
      <c r="B16" s="757" t="str">
        <f>Presupuesto!B16</f>
        <v>EXCAVACIONES VARIAS EN MATERIAL COMUN EN SECO A MANO</v>
      </c>
      <c r="C16" s="758"/>
      <c r="D16" s="331" t="str">
        <f>Presupuesto!D16</f>
        <v>M3</v>
      </c>
      <c r="E16" s="459">
        <f>Presupuesto!$E$16</f>
        <v>49.92</v>
      </c>
      <c r="F16" s="401">
        <f>Presupuesto!F16</f>
        <v>26308.34</v>
      </c>
      <c r="G16" s="410">
        <f>ROUND(E16*F16,2)</f>
        <v>1313312.33</v>
      </c>
      <c r="H16" s="332">
        <f>G16/G31</f>
        <v>3.3019339642402085E-2</v>
      </c>
      <c r="I16" s="520"/>
      <c r="J16" s="504"/>
      <c r="K16" s="505"/>
      <c r="L16" s="467"/>
    </row>
    <row r="17" spans="1:14" ht="33" customHeight="1" thickBot="1" x14ac:dyDescent="0.35">
      <c r="A17" s="323">
        <f>Presupuesto!A17</f>
        <v>1.3</v>
      </c>
      <c r="B17" s="757" t="str">
        <f>Presupuesto!B17</f>
        <v>RELLENOS PARA ESTRUCTURAS, CON MATERIAL SELECCIONADO PRODUCTO DE LA EXCAVACION</v>
      </c>
      <c r="C17" s="758"/>
      <c r="D17" s="331" t="str">
        <f>Presupuesto!D17</f>
        <v>M3</v>
      </c>
      <c r="E17" s="459">
        <f>Presupuesto!$E$17</f>
        <v>24.96</v>
      </c>
      <c r="F17" s="401">
        <f>Presupuesto!F17</f>
        <v>87866</v>
      </c>
      <c r="G17" s="410">
        <f t="shared" ref="G17" si="0">ROUND(E17*F17,2)</f>
        <v>2193135.36</v>
      </c>
      <c r="H17" s="332">
        <f>G17/G31</f>
        <v>5.5139877757488014E-2</v>
      </c>
      <c r="I17" s="520"/>
      <c r="J17" s="517"/>
      <c r="K17" s="465"/>
      <c r="L17" s="467"/>
    </row>
    <row r="18" spans="1:14" x14ac:dyDescent="0.3">
      <c r="A18" s="323"/>
      <c r="B18" s="759"/>
      <c r="C18" s="760"/>
      <c r="D18" s="331"/>
      <c r="E18" s="331"/>
      <c r="F18" s="401"/>
      <c r="G18" s="410"/>
      <c r="H18" s="332"/>
      <c r="I18" s="505"/>
      <c r="J18" s="467"/>
      <c r="K18" s="465"/>
      <c r="L18" s="467"/>
    </row>
    <row r="19" spans="1:14" ht="14.4" thickBot="1" x14ac:dyDescent="0.35">
      <c r="A19" s="345"/>
      <c r="B19" s="761" t="str">
        <f>Presupuesto!B19</f>
        <v>CONCRETOS Y ACEROS</v>
      </c>
      <c r="C19" s="762"/>
      <c r="D19" s="346"/>
      <c r="E19" s="346"/>
      <c r="F19" s="346"/>
      <c r="G19" s="411"/>
      <c r="H19" s="477"/>
      <c r="I19" s="509"/>
      <c r="J19" s="510"/>
      <c r="K19" s="466"/>
      <c r="L19" s="425"/>
    </row>
    <row r="20" spans="1:14" ht="14.4" thickBot="1" x14ac:dyDescent="0.35">
      <c r="A20" s="323">
        <f>Presupuesto!A20</f>
        <v>2.1</v>
      </c>
      <c r="B20" s="755" t="str">
        <f>Presupuesto!B20</f>
        <v>SUMINISTRO, INSTALACION Y COMPACTACION DE MATERIAL TIPO BASE.</v>
      </c>
      <c r="C20" s="756"/>
      <c r="D20" s="331" t="str">
        <f>Presupuesto!D20</f>
        <v>M3</v>
      </c>
      <c r="E20" s="460">
        <f>Presupuesto!$E$20</f>
        <v>29.12</v>
      </c>
      <c r="F20" s="335">
        <f>Presupuesto!F20</f>
        <v>156488.93</v>
      </c>
      <c r="G20" s="410">
        <f t="shared" ref="G20:G22" si="1">ROUND(E20*F20,2)</f>
        <v>4556957.6399999997</v>
      </c>
      <c r="H20" s="332">
        <f>G20/G31</f>
        <v>0.11457117139165139</v>
      </c>
      <c r="I20" s="521"/>
      <c r="J20" s="521"/>
      <c r="K20" s="506"/>
      <c r="L20" s="426"/>
    </row>
    <row r="21" spans="1:14" ht="29.4" customHeight="1" thickBot="1" x14ac:dyDescent="0.35">
      <c r="A21" s="323">
        <f>Presupuesto!A21</f>
        <v>2.2000000000000002</v>
      </c>
      <c r="B21" s="755" t="str">
        <f>Presupuesto!B21</f>
        <v>SUMINISTRO E INSTALACION DE CONCRETO DE 3.000 PSI PARA ESTRUCTURAS DE PLACA HUELLA (INCLUYE JUNTAS DE EXPANSION, SELLADO Y CURADO)</v>
      </c>
      <c r="C21" s="756"/>
      <c r="D21" s="331" t="str">
        <f>Presupuesto!D21</f>
        <v>M3</v>
      </c>
      <c r="E21" s="460">
        <f>Presupuesto!$E$21</f>
        <v>16.7</v>
      </c>
      <c r="F21" s="335">
        <f>Presupuesto!F21</f>
        <v>1244892.6000000001</v>
      </c>
      <c r="G21" s="410">
        <f t="shared" si="1"/>
        <v>20789706.420000002</v>
      </c>
      <c r="H21" s="332">
        <f>G21/G31</f>
        <v>0.52269544849838356</v>
      </c>
      <c r="I21" s="518"/>
      <c r="J21" s="521"/>
      <c r="K21" s="521"/>
      <c r="L21" s="508"/>
    </row>
    <row r="22" spans="1:14" ht="30" customHeight="1" thickBot="1" x14ac:dyDescent="0.35">
      <c r="A22" s="323">
        <f>Presupuesto!A22</f>
        <v>2.2999999999999998</v>
      </c>
      <c r="B22" s="755" t="str">
        <f>Presupuesto!B22</f>
        <v>ACERO DE REFUERZO PARA CUNETAS Y BORDILLOS.</v>
      </c>
      <c r="C22" s="756"/>
      <c r="D22" s="331" t="str">
        <f>Presupuesto!D22</f>
        <v>Kg</v>
      </c>
      <c r="E22" s="460">
        <f>Presupuesto!$E$22</f>
        <v>79.81</v>
      </c>
      <c r="F22" s="335">
        <f>Presupuesto!F22</f>
        <v>12773.16</v>
      </c>
      <c r="G22" s="410">
        <f t="shared" si="1"/>
        <v>1019425.9</v>
      </c>
      <c r="H22" s="332">
        <f>G22/G31</f>
        <v>2.5630437835272149E-2</v>
      </c>
      <c r="I22" s="468"/>
      <c r="J22" s="521"/>
      <c r="K22" s="519"/>
      <c r="L22" s="427"/>
    </row>
    <row r="23" spans="1:14" x14ac:dyDescent="0.3">
      <c r="A23" s="351"/>
      <c r="B23" s="445"/>
      <c r="C23" s="446"/>
      <c r="D23" s="333"/>
      <c r="E23" s="334"/>
      <c r="F23" s="336"/>
      <c r="G23" s="410"/>
      <c r="H23" s="332"/>
      <c r="I23" s="469"/>
      <c r="J23" s="511"/>
      <c r="K23" s="469"/>
      <c r="L23" s="427"/>
    </row>
    <row r="24" spans="1:14" x14ac:dyDescent="0.3">
      <c r="A24" s="351"/>
      <c r="B24" s="763"/>
      <c r="C24" s="764"/>
      <c r="D24" s="333"/>
      <c r="E24" s="334"/>
      <c r="F24" s="336"/>
      <c r="G24" s="410"/>
      <c r="H24" s="332"/>
      <c r="I24" s="469"/>
      <c r="J24" s="427"/>
      <c r="K24" s="469"/>
      <c r="L24" s="427"/>
    </row>
    <row r="25" spans="1:14" x14ac:dyDescent="0.3">
      <c r="A25" s="351"/>
      <c r="B25" s="755"/>
      <c r="C25" s="756"/>
      <c r="D25" s="333"/>
      <c r="E25" s="334"/>
      <c r="F25" s="336"/>
      <c r="G25" s="410"/>
      <c r="H25" s="332"/>
      <c r="I25" s="469"/>
      <c r="J25" s="427"/>
      <c r="K25" s="469"/>
      <c r="L25" s="427"/>
    </row>
    <row r="26" spans="1:14" s="310" customFormat="1" ht="15" customHeight="1" x14ac:dyDescent="0.3">
      <c r="A26" s="769" t="s">
        <v>25</v>
      </c>
      <c r="B26" s="770"/>
      <c r="C26" s="770"/>
      <c r="D26" s="770"/>
      <c r="E26" s="770"/>
      <c r="F26" s="770"/>
      <c r="G26" s="412">
        <f>SUM(G15:G24)</f>
        <v>30131843.759999998</v>
      </c>
      <c r="H26" s="478">
        <f>SUM(H15:H25)</f>
        <v>0.75757575744623817</v>
      </c>
      <c r="I26" s="470">
        <f>SUM(I15:I25)</f>
        <v>0</v>
      </c>
      <c r="J26" s="507">
        <f>SUM(J15:J25)</f>
        <v>0</v>
      </c>
      <c r="K26" s="470">
        <f>SUM(K15:K25)</f>
        <v>0</v>
      </c>
      <c r="L26" s="507">
        <f>SUM(L16:L25)</f>
        <v>0</v>
      </c>
    </row>
    <row r="27" spans="1:14" x14ac:dyDescent="0.3">
      <c r="A27" s="780" t="s">
        <v>177</v>
      </c>
      <c r="B27" s="543"/>
      <c r="C27" s="543"/>
      <c r="D27" s="543"/>
      <c r="E27" s="543"/>
      <c r="F27" s="322">
        <v>0.27</v>
      </c>
      <c r="G27" s="413">
        <f>ROUND((F27*G$26),2)</f>
        <v>8135597.8200000003</v>
      </c>
      <c r="H27" s="479">
        <f>G27/G$31</f>
        <v>0.20454545463116605</v>
      </c>
      <c r="I27" s="470">
        <f>$F$27*I$26</f>
        <v>0</v>
      </c>
      <c r="J27" s="421">
        <f>$F$27*J$26</f>
        <v>0</v>
      </c>
      <c r="K27" s="470">
        <f>$F$27*K$26</f>
        <v>0</v>
      </c>
      <c r="L27" s="421">
        <f>$F$27*L$26</f>
        <v>0</v>
      </c>
    </row>
    <row r="28" spans="1:14" x14ac:dyDescent="0.3">
      <c r="A28" s="780" t="s">
        <v>61</v>
      </c>
      <c r="B28" s="543"/>
      <c r="C28" s="543"/>
      <c r="D28" s="543"/>
      <c r="E28" s="543"/>
      <c r="F28" s="322">
        <v>0.02</v>
      </c>
      <c r="G28" s="413">
        <f t="shared" ref="G28:G29" si="2">ROUND((F28*G$26),2)</f>
        <v>602636.88</v>
      </c>
      <c r="H28" s="479">
        <f t="shared" ref="H28:H29" si="3">G28/G$31</f>
        <v>1.5151515269606512E-2</v>
      </c>
      <c r="I28" s="470">
        <f>$F$28*I$26</f>
        <v>0</v>
      </c>
      <c r="J28" s="421">
        <f t="shared" ref="J28:L28" si="4">$F$28*J$26</f>
        <v>0</v>
      </c>
      <c r="K28" s="470">
        <f>$F$28*K$26</f>
        <v>0</v>
      </c>
      <c r="L28" s="421">
        <f t="shared" si="4"/>
        <v>0</v>
      </c>
    </row>
    <row r="29" spans="1:14" x14ac:dyDescent="0.3">
      <c r="A29" s="780" t="s">
        <v>62</v>
      </c>
      <c r="B29" s="543"/>
      <c r="C29" s="543"/>
      <c r="D29" s="543"/>
      <c r="E29" s="543"/>
      <c r="F29" s="322">
        <v>0.03</v>
      </c>
      <c r="G29" s="413">
        <f t="shared" si="2"/>
        <v>903955.31</v>
      </c>
      <c r="H29" s="479">
        <f t="shared" si="3"/>
        <v>2.2727272652989457E-2</v>
      </c>
      <c r="I29" s="470">
        <f>$F$29*I$26</f>
        <v>0</v>
      </c>
      <c r="J29" s="421">
        <f t="shared" ref="J29:L29" si="5">$F$29*J$26</f>
        <v>0</v>
      </c>
      <c r="K29" s="470">
        <f>$F$29*K$26</f>
        <v>0</v>
      </c>
      <c r="L29" s="421">
        <f t="shared" si="5"/>
        <v>0</v>
      </c>
    </row>
    <row r="30" spans="1:14" s="310" customFormat="1" ht="15" customHeight="1" x14ac:dyDescent="0.3">
      <c r="A30" s="769" t="s">
        <v>226</v>
      </c>
      <c r="B30" s="770"/>
      <c r="C30" s="770"/>
      <c r="D30" s="770"/>
      <c r="E30" s="770"/>
      <c r="F30" s="770"/>
      <c r="G30" s="409">
        <f>SUM(G27:G29)</f>
        <v>9642190.0100000016</v>
      </c>
      <c r="H30" s="480">
        <f>SUM(H27:H29)</f>
        <v>0.24242424255376202</v>
      </c>
      <c r="I30" s="470">
        <f>SUM(I27:I29)</f>
        <v>0</v>
      </c>
      <c r="J30" s="421">
        <f t="shared" ref="J30:L30" si="6">SUM(J27:J29)</f>
        <v>0</v>
      </c>
      <c r="K30" s="470">
        <f>SUM(K27:K29)</f>
        <v>0</v>
      </c>
      <c r="L30" s="421">
        <f t="shared" si="6"/>
        <v>0</v>
      </c>
    </row>
    <row r="31" spans="1:14" s="310" customFormat="1" ht="14.4" thickBot="1" x14ac:dyDescent="0.35">
      <c r="A31" s="778" t="s">
        <v>227</v>
      </c>
      <c r="B31" s="779"/>
      <c r="C31" s="779"/>
      <c r="D31" s="779"/>
      <c r="E31" s="779"/>
      <c r="F31" s="779"/>
      <c r="G31" s="414">
        <f>G30+G26</f>
        <v>39774033.769999996</v>
      </c>
      <c r="H31" s="481">
        <f>H26+H30</f>
        <v>1.0000000000000002</v>
      </c>
      <c r="I31" s="471">
        <f>I26+I30</f>
        <v>0</v>
      </c>
      <c r="J31" s="428">
        <f t="shared" ref="J31:L31" si="7">J26+J30</f>
        <v>0</v>
      </c>
      <c r="K31" s="471">
        <f>K26+K30</f>
        <v>0</v>
      </c>
      <c r="L31" s="428">
        <f t="shared" si="7"/>
        <v>0</v>
      </c>
      <c r="M31" s="354"/>
      <c r="N31" s="355"/>
    </row>
    <row r="32" spans="1:14" x14ac:dyDescent="0.3">
      <c r="A32" s="324"/>
      <c r="B32" s="325"/>
      <c r="C32" s="325"/>
      <c r="D32" s="325"/>
      <c r="E32" s="325"/>
      <c r="F32" s="325"/>
      <c r="G32" s="326"/>
      <c r="H32" s="327"/>
      <c r="I32" s="429"/>
      <c r="K32" s="429"/>
    </row>
    <row r="33" spans="1:11" x14ac:dyDescent="0.3">
      <c r="A33" s="324"/>
      <c r="B33" s="325"/>
      <c r="C33" s="325"/>
      <c r="D33" s="325"/>
      <c r="E33" s="325"/>
      <c r="F33" s="325"/>
      <c r="G33" s="326"/>
      <c r="H33" s="327"/>
      <c r="I33" s="429"/>
      <c r="K33" s="429"/>
    </row>
    <row r="34" spans="1:11" x14ac:dyDescent="0.3">
      <c r="A34" s="324"/>
      <c r="B34" s="324"/>
      <c r="C34" s="324"/>
      <c r="D34" s="324"/>
      <c r="E34" s="325"/>
      <c r="F34" s="325"/>
      <c r="G34" s="326"/>
      <c r="H34" s="324"/>
      <c r="I34" s="429"/>
      <c r="K34" s="429"/>
    </row>
    <row r="35" spans="1:11" x14ac:dyDescent="0.3">
      <c r="A35" s="324"/>
      <c r="B35" s="328"/>
      <c r="C35" s="324"/>
      <c r="D35" s="324"/>
      <c r="E35" s="325"/>
      <c r="F35" s="325"/>
      <c r="G35" s="326"/>
      <c r="H35" s="324"/>
      <c r="I35" s="429"/>
      <c r="K35" s="429"/>
    </row>
    <row r="36" spans="1:11" ht="14.4" x14ac:dyDescent="0.3">
      <c r="A36" s="324"/>
      <c r="B36" s="219" t="s">
        <v>244</v>
      </c>
      <c r="C36" s="324"/>
      <c r="E36" s="325"/>
      <c r="F36" s="325"/>
      <c r="G36" s="326"/>
      <c r="H36" s="324"/>
      <c r="I36" s="329" t="str">
        <f>Presupuesto!E36</f>
        <v>ARQ. GUILLERMO YAMID VALLEJOS BENAVIDES</v>
      </c>
      <c r="K36" s="429"/>
    </row>
    <row r="37" spans="1:11" ht="14.4" x14ac:dyDescent="0.3">
      <c r="A37" s="324"/>
      <c r="B37" s="198" t="s">
        <v>246</v>
      </c>
      <c r="C37" s="324"/>
      <c r="E37" s="325"/>
      <c r="F37" s="325"/>
      <c r="G37" s="326"/>
      <c r="H37" s="324"/>
      <c r="I37" s="330" t="str">
        <f>Presupuesto!E37</f>
        <v>SECRETARIO DE PLANEACION Y OBRAS PUBLICAS</v>
      </c>
      <c r="K37" s="429"/>
    </row>
    <row r="38" spans="1:11" ht="14.4" x14ac:dyDescent="0.3">
      <c r="A38" s="324"/>
      <c r="B38" s="213" t="s">
        <v>245</v>
      </c>
      <c r="C38" s="324"/>
      <c r="E38" s="325"/>
      <c r="F38" s="325"/>
      <c r="G38" s="326"/>
      <c r="H38" s="324"/>
      <c r="I38" s="330" t="str">
        <f>Presupuesto!E38</f>
        <v>SAN MIGUEL - PUTUMAYO</v>
      </c>
      <c r="K38" s="429"/>
    </row>
    <row r="39" spans="1:11" x14ac:dyDescent="0.3">
      <c r="A39" s="765"/>
      <c r="B39" s="765"/>
      <c r="C39" s="765"/>
      <c r="D39" s="765"/>
      <c r="E39" s="765"/>
      <c r="F39" s="324"/>
      <c r="G39" s="324"/>
      <c r="H39" s="324"/>
      <c r="I39" s="429"/>
      <c r="K39" s="429"/>
    </row>
  </sheetData>
  <mergeCells count="34">
    <mergeCell ref="G4:H4"/>
    <mergeCell ref="B19:C19"/>
    <mergeCell ref="C5:F6"/>
    <mergeCell ref="G5:H6"/>
    <mergeCell ref="A8:L9"/>
    <mergeCell ref="A11:L11"/>
    <mergeCell ref="B12:C12"/>
    <mergeCell ref="B13:C13"/>
    <mergeCell ref="A1:A6"/>
    <mergeCell ref="B1:B6"/>
    <mergeCell ref="C1:F2"/>
    <mergeCell ref="G1:H1"/>
    <mergeCell ref="K1:L6"/>
    <mergeCell ref="G2:H3"/>
    <mergeCell ref="I2:I3"/>
    <mergeCell ref="C3:F3"/>
    <mergeCell ref="C4:F4"/>
    <mergeCell ref="B14:C14"/>
    <mergeCell ref="B15:C15"/>
    <mergeCell ref="B16:C16"/>
    <mergeCell ref="B17:C17"/>
    <mergeCell ref="B18:C18"/>
    <mergeCell ref="A39:E39"/>
    <mergeCell ref="B20:C20"/>
    <mergeCell ref="B21:C21"/>
    <mergeCell ref="B22:C22"/>
    <mergeCell ref="B24:C24"/>
    <mergeCell ref="B25:C25"/>
    <mergeCell ref="A26:F26"/>
    <mergeCell ref="A27:E27"/>
    <mergeCell ref="A28:E28"/>
    <mergeCell ref="A29:E29"/>
    <mergeCell ref="A30:F30"/>
    <mergeCell ref="A31:F31"/>
  </mergeCells>
  <pageMargins left="0.70866141732283472" right="0.70866141732283472" top="0.74803149606299213" bottom="0.74803149606299213" header="0.31496062992125984" footer="0.31496062992125984"/>
  <pageSetup scale="63"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2"/>
  <sheetViews>
    <sheetView view="pageBreakPreview" topLeftCell="A8" zoomScaleNormal="100" zoomScaleSheetLayoutView="100" workbookViewId="0">
      <selection activeCell="I31" sqref="I31"/>
    </sheetView>
  </sheetViews>
  <sheetFormatPr baseColWidth="10" defaultColWidth="11.44140625" defaultRowHeight="13.8" x14ac:dyDescent="0.3"/>
  <cols>
    <col min="1" max="6" width="18.88671875" style="304" customWidth="1"/>
    <col min="7" max="8" width="19.33203125" style="276" customWidth="1"/>
    <col min="9" max="16384" width="11.44140625" style="276"/>
  </cols>
  <sheetData>
    <row r="1" spans="1:8" x14ac:dyDescent="0.3">
      <c r="A1" s="815"/>
      <c r="B1" s="818" t="s">
        <v>191</v>
      </c>
      <c r="C1" s="819"/>
      <c r="D1" s="275" t="s">
        <v>192</v>
      </c>
      <c r="E1" s="275">
        <v>103</v>
      </c>
      <c r="F1" s="822"/>
    </row>
    <row r="2" spans="1:8" x14ac:dyDescent="0.3">
      <c r="A2" s="816"/>
      <c r="B2" s="820"/>
      <c r="C2" s="821"/>
      <c r="D2" s="825" t="s">
        <v>193</v>
      </c>
      <c r="E2" s="803">
        <v>51</v>
      </c>
      <c r="F2" s="823"/>
    </row>
    <row r="3" spans="1:8" x14ac:dyDescent="0.3">
      <c r="A3" s="816"/>
      <c r="B3" s="827" t="s">
        <v>194</v>
      </c>
      <c r="C3" s="828"/>
      <c r="D3" s="826"/>
      <c r="E3" s="803"/>
      <c r="F3" s="823"/>
    </row>
    <row r="4" spans="1:8" ht="14.4" x14ac:dyDescent="0.3">
      <c r="A4" s="816"/>
      <c r="B4" s="829" t="s">
        <v>195</v>
      </c>
      <c r="C4" s="830"/>
      <c r="D4" s="275" t="s">
        <v>196</v>
      </c>
      <c r="E4" s="275">
        <v>1</v>
      </c>
      <c r="F4" s="823"/>
      <c r="G4"/>
    </row>
    <row r="5" spans="1:8" ht="14.4" x14ac:dyDescent="0.3">
      <c r="A5" s="816"/>
      <c r="B5" s="831" t="s">
        <v>197</v>
      </c>
      <c r="C5" s="832"/>
      <c r="D5" s="825" t="s">
        <v>198</v>
      </c>
      <c r="E5" s="275" t="s">
        <v>199</v>
      </c>
      <c r="F5" s="823"/>
      <c r="G5"/>
    </row>
    <row r="6" spans="1:8" ht="14.4" x14ac:dyDescent="0.3">
      <c r="A6" s="817"/>
      <c r="B6" s="833"/>
      <c r="C6" s="834"/>
      <c r="D6" s="826"/>
      <c r="E6" s="277">
        <v>44216</v>
      </c>
      <c r="F6" s="824"/>
      <c r="G6"/>
    </row>
    <row r="7" spans="1:8" ht="15" thickBot="1" x14ac:dyDescent="0.35">
      <c r="A7" s="278"/>
      <c r="B7" s="279"/>
      <c r="C7" s="279"/>
      <c r="D7" s="279"/>
      <c r="E7" s="279"/>
      <c r="F7" s="279"/>
      <c r="G7"/>
    </row>
    <row r="8" spans="1:8" ht="21.75" customHeight="1" x14ac:dyDescent="0.3">
      <c r="A8" s="721" t="str">
        <f>Presupuesto!A8</f>
        <v xml:space="preserve">ADECUACIÓN Y MANTENIMIENTO DE LA RAMPA DE ACCESO SOBRE LA VÍA QUE CONECTA EL PUENTE VEHICULAR UBICADO EN LA VEREDA JORDAN ORTIZ DEL MUNICIPIO DE SAN MIGUEL PUTUMAYO </v>
      </c>
      <c r="B8" s="722"/>
      <c r="C8" s="722"/>
      <c r="D8" s="722"/>
      <c r="E8" s="722"/>
      <c r="F8" s="722"/>
      <c r="G8"/>
    </row>
    <row r="9" spans="1:8" ht="30.75" customHeight="1" thickBot="1" x14ac:dyDescent="0.35">
      <c r="A9" s="723"/>
      <c r="B9" s="724"/>
      <c r="C9" s="724"/>
      <c r="D9" s="724"/>
      <c r="E9" s="724"/>
      <c r="F9" s="724"/>
      <c r="G9"/>
    </row>
    <row r="10" spans="1:8" ht="14.4" x14ac:dyDescent="0.3">
      <c r="A10" s="280"/>
      <c r="B10" s="280"/>
      <c r="C10" s="280"/>
      <c r="D10" s="280"/>
      <c r="E10" s="280"/>
      <c r="F10" s="280"/>
      <c r="G10"/>
    </row>
    <row r="11" spans="1:8" x14ac:dyDescent="0.3">
      <c r="A11" s="835" t="s">
        <v>200</v>
      </c>
      <c r="B11" s="835"/>
      <c r="C11" s="835"/>
      <c r="D11" s="835"/>
      <c r="E11" s="835"/>
      <c r="F11" s="835"/>
    </row>
    <row r="13" spans="1:8" x14ac:dyDescent="0.3">
      <c r="A13" s="836" t="s">
        <v>201</v>
      </c>
      <c r="B13" s="837"/>
      <c r="C13" s="837"/>
      <c r="D13" s="837"/>
      <c r="E13" s="837"/>
      <c r="F13" s="838"/>
    </row>
    <row r="14" spans="1:8" x14ac:dyDescent="0.3">
      <c r="A14" s="281" t="s">
        <v>202</v>
      </c>
      <c r="B14" s="282" t="s">
        <v>203</v>
      </c>
      <c r="C14" s="827" t="s">
        <v>77</v>
      </c>
      <c r="D14" s="828"/>
      <c r="E14" s="803" t="s">
        <v>204</v>
      </c>
      <c r="F14" s="803"/>
      <c r="H14" s="283"/>
    </row>
    <row r="15" spans="1:8" ht="29.4" customHeight="1" x14ac:dyDescent="0.3">
      <c r="A15" s="491" t="s">
        <v>309</v>
      </c>
      <c r="B15" s="284">
        <v>2000000</v>
      </c>
      <c r="C15" s="813">
        <v>1.75</v>
      </c>
      <c r="D15" s="813"/>
      <c r="E15" s="814">
        <f>B15*C15</f>
        <v>3500000</v>
      </c>
      <c r="F15" s="814"/>
    </row>
    <row r="16" spans="1:8" x14ac:dyDescent="0.3">
      <c r="A16" s="799" t="s">
        <v>206</v>
      </c>
      <c r="B16" s="799"/>
      <c r="C16" s="799"/>
      <c r="D16" s="799"/>
      <c r="E16" s="799"/>
      <c r="F16" s="799"/>
    </row>
    <row r="17" spans="1:9" ht="41.4" x14ac:dyDescent="0.3">
      <c r="A17" s="285" t="s">
        <v>207</v>
      </c>
      <c r="B17" s="285" t="s">
        <v>204</v>
      </c>
      <c r="C17" s="285" t="s">
        <v>208</v>
      </c>
      <c r="D17" s="285" t="s">
        <v>209</v>
      </c>
      <c r="E17" s="285" t="s">
        <v>210</v>
      </c>
      <c r="F17" s="285" t="s">
        <v>211</v>
      </c>
    </row>
    <row r="18" spans="1:9" x14ac:dyDescent="0.3">
      <c r="A18" s="286" t="s">
        <v>205</v>
      </c>
      <c r="B18" s="287">
        <f>E15</f>
        <v>3500000</v>
      </c>
      <c r="C18" s="288">
        <v>0.6</v>
      </c>
      <c r="D18" s="289">
        <v>1</v>
      </c>
      <c r="E18" s="405">
        <f>ROUND((B18*C18*D18),0)</f>
        <v>2100000</v>
      </c>
      <c r="F18" s="320">
        <f>E18/E54</f>
        <v>6.9693710638037629E-2</v>
      </c>
      <c r="G18" s="283"/>
    </row>
    <row r="19" spans="1:9" x14ac:dyDescent="0.3">
      <c r="A19" s="806" t="s">
        <v>212</v>
      </c>
      <c r="B19" s="807"/>
      <c r="C19" s="291"/>
      <c r="D19" s="291"/>
      <c r="E19" s="406"/>
      <c r="F19" s="291"/>
    </row>
    <row r="20" spans="1:9" x14ac:dyDescent="0.3">
      <c r="A20" s="808" t="s">
        <v>213</v>
      </c>
      <c r="B20" s="809"/>
      <c r="C20" s="286"/>
      <c r="D20" s="286"/>
      <c r="E20" s="407">
        <v>350000</v>
      </c>
      <c r="F20" s="292">
        <f>E20/E54</f>
        <v>1.1615618439672938E-2</v>
      </c>
      <c r="I20" s="293"/>
    </row>
    <row r="21" spans="1:9" x14ac:dyDescent="0.3">
      <c r="A21" s="810" t="s">
        <v>214</v>
      </c>
      <c r="B21" s="810"/>
      <c r="C21" s="290"/>
      <c r="D21" s="286"/>
      <c r="E21" s="405"/>
      <c r="F21" s="286"/>
    </row>
    <row r="22" spans="1:9" x14ac:dyDescent="0.3">
      <c r="A22" s="811" t="s">
        <v>306</v>
      </c>
      <c r="B22" s="812"/>
      <c r="C22" s="286"/>
      <c r="D22" s="286"/>
      <c r="E22" s="408">
        <v>150000</v>
      </c>
      <c r="F22" s="294">
        <f>E22/E54</f>
        <v>4.9781221884312599E-3</v>
      </c>
    </row>
    <row r="23" spans="1:9" x14ac:dyDescent="0.3">
      <c r="A23" s="811" t="s">
        <v>124</v>
      </c>
      <c r="B23" s="812"/>
      <c r="C23" s="286"/>
      <c r="D23" s="286"/>
      <c r="E23" s="408">
        <v>262525.16000000021</v>
      </c>
      <c r="F23" s="294">
        <f>E23/E54</f>
        <v>8.7125488267831164E-3</v>
      </c>
    </row>
    <row r="24" spans="1:9" x14ac:dyDescent="0.3">
      <c r="A24" s="576" t="s">
        <v>296</v>
      </c>
      <c r="B24" s="577"/>
      <c r="C24" s="485"/>
      <c r="D24" s="485"/>
      <c r="E24" s="486"/>
      <c r="F24" s="487"/>
      <c r="G24" s="490"/>
    </row>
    <row r="25" spans="1:9" ht="13.8" customHeight="1" x14ac:dyDescent="0.3">
      <c r="A25" s="783" t="s">
        <v>297</v>
      </c>
      <c r="B25" s="783"/>
      <c r="C25" s="485"/>
      <c r="D25" s="485"/>
      <c r="E25" s="488">
        <f>G25*Presupuesto!$G$25</f>
        <v>602636.87520000001</v>
      </c>
      <c r="F25" s="489">
        <f>E25/$E$54</f>
        <v>0.02</v>
      </c>
      <c r="G25" s="490">
        <v>0.02</v>
      </c>
    </row>
    <row r="26" spans="1:9" ht="13.8" customHeight="1" x14ac:dyDescent="0.3">
      <c r="A26" s="783" t="s">
        <v>298</v>
      </c>
      <c r="B26" s="783"/>
      <c r="C26" s="485"/>
      <c r="D26" s="485"/>
      <c r="E26" s="488">
        <f>G26*Presupuesto!$G$25</f>
        <v>301318.4376</v>
      </c>
      <c r="F26" s="489">
        <f>E26/$E$54</f>
        <v>0.01</v>
      </c>
      <c r="G26" s="490">
        <v>0.01</v>
      </c>
    </row>
    <row r="27" spans="1:9" ht="13.8" customHeight="1" x14ac:dyDescent="0.3">
      <c r="A27" s="783" t="s">
        <v>299</v>
      </c>
      <c r="B27" s="783"/>
      <c r="C27" s="485"/>
      <c r="D27" s="485"/>
      <c r="E27" s="488">
        <f>G27*Presupuesto!$G$25</f>
        <v>301318.4376</v>
      </c>
      <c r="F27" s="489">
        <f>E27/$E$54</f>
        <v>0.01</v>
      </c>
      <c r="G27" s="490">
        <v>0.01</v>
      </c>
    </row>
    <row r="28" spans="1:9" x14ac:dyDescent="0.3">
      <c r="A28" s="783" t="s">
        <v>300</v>
      </c>
      <c r="B28" s="783"/>
      <c r="C28" s="485"/>
      <c r="D28" s="485"/>
      <c r="E28" s="488">
        <f>G28*Presupuesto!$G$25</f>
        <v>1506592.1880000001</v>
      </c>
      <c r="F28" s="489">
        <f>E28/$E$54</f>
        <v>0.05</v>
      </c>
      <c r="G28" s="490">
        <v>0.05</v>
      </c>
    </row>
    <row r="29" spans="1:9" x14ac:dyDescent="0.3">
      <c r="A29" s="784" t="s">
        <v>301</v>
      </c>
      <c r="B29" s="785"/>
      <c r="C29" s="485"/>
      <c r="D29" s="485"/>
      <c r="E29" s="488"/>
      <c r="F29" s="489"/>
      <c r="G29" s="490"/>
    </row>
    <row r="30" spans="1:9" ht="13.8" customHeight="1" x14ac:dyDescent="0.3">
      <c r="A30" s="781" t="s">
        <v>302</v>
      </c>
      <c r="B30" s="782"/>
      <c r="C30" s="485"/>
      <c r="D30" s="485"/>
      <c r="E30" s="488">
        <f>G30*Presupuesto!$G$25</f>
        <v>1205273.7504</v>
      </c>
      <c r="F30" s="489">
        <f>E30/$E$54</f>
        <v>0.04</v>
      </c>
      <c r="G30" s="490">
        <v>0.04</v>
      </c>
    </row>
    <row r="31" spans="1:9" x14ac:dyDescent="0.3">
      <c r="A31" s="781" t="s">
        <v>303</v>
      </c>
      <c r="B31" s="782"/>
      <c r="C31" s="485"/>
      <c r="D31" s="485"/>
      <c r="E31" s="488">
        <f>G31*Presupuesto!$G$25</f>
        <v>602636.87520000001</v>
      </c>
      <c r="F31" s="489">
        <f>E31/$E$54</f>
        <v>0.02</v>
      </c>
      <c r="G31" s="490">
        <v>0.02</v>
      </c>
    </row>
    <row r="32" spans="1:9" x14ac:dyDescent="0.3">
      <c r="A32" s="781" t="s">
        <v>304</v>
      </c>
      <c r="B32" s="782"/>
      <c r="C32" s="485"/>
      <c r="D32" s="485"/>
      <c r="E32" s="488">
        <f>G32*Presupuesto!$G$25</f>
        <v>602636.87520000001</v>
      </c>
      <c r="F32" s="489">
        <f>E32/$E$54</f>
        <v>0.02</v>
      </c>
      <c r="G32" s="490">
        <v>0.02</v>
      </c>
    </row>
    <row r="33" spans="1:8" ht="30.6" customHeight="1" x14ac:dyDescent="0.3">
      <c r="A33" s="781" t="s">
        <v>305</v>
      </c>
      <c r="B33" s="782"/>
      <c r="C33" s="485"/>
      <c r="D33" s="485"/>
      <c r="E33" s="488">
        <f>G33*Presupuesto!$G$25</f>
        <v>150659.2188</v>
      </c>
      <c r="F33" s="489">
        <f>E33/$E$54</f>
        <v>5.0000000000000001E-3</v>
      </c>
      <c r="G33" s="490">
        <v>5.0000000000000001E-3</v>
      </c>
    </row>
    <row r="34" spans="1:8" x14ac:dyDescent="0.3">
      <c r="A34" s="483"/>
      <c r="B34" s="483"/>
      <c r="C34" s="286"/>
      <c r="D34" s="286"/>
      <c r="E34" s="295"/>
      <c r="F34" s="296"/>
    </row>
    <row r="35" spans="1:8" x14ac:dyDescent="0.3">
      <c r="A35" s="786" t="s">
        <v>125</v>
      </c>
      <c r="B35" s="786"/>
      <c r="C35" s="786"/>
      <c r="D35" s="786"/>
      <c r="E35" s="404">
        <f>ROUND(SUM(E18:E33),2)</f>
        <v>8135597.8200000003</v>
      </c>
      <c r="F35" s="492">
        <f>SUM(F18:F33)</f>
        <v>0.27000000009292496</v>
      </c>
      <c r="G35" s="403">
        <f>H50</f>
        <v>8135597.8200000003</v>
      </c>
      <c r="H35" s="402">
        <f>G35-E35</f>
        <v>0</v>
      </c>
    </row>
    <row r="36" spans="1:8" x14ac:dyDescent="0.3">
      <c r="A36" s="297"/>
      <c r="B36" s="297"/>
      <c r="C36" s="297"/>
      <c r="D36" s="297"/>
      <c r="E36" s="298"/>
      <c r="F36" s="299"/>
    </row>
    <row r="37" spans="1:8" x14ac:dyDescent="0.3">
      <c r="A37" s="799" t="s">
        <v>215</v>
      </c>
      <c r="B37" s="799"/>
      <c r="C37" s="799"/>
      <c r="D37" s="799"/>
      <c r="E37" s="799"/>
      <c r="F37" s="799"/>
    </row>
    <row r="38" spans="1:8" x14ac:dyDescent="0.3">
      <c r="A38" s="803" t="s">
        <v>163</v>
      </c>
      <c r="B38" s="803"/>
      <c r="C38" s="281"/>
      <c r="D38" s="804" t="s">
        <v>210</v>
      </c>
      <c r="E38" s="805"/>
      <c r="F38" s="281" t="s">
        <v>216</v>
      </c>
    </row>
    <row r="39" spans="1:8" x14ac:dyDescent="0.3">
      <c r="A39" s="794" t="s">
        <v>61</v>
      </c>
      <c r="B39" s="794"/>
      <c r="C39" s="286"/>
      <c r="D39" s="795">
        <f>ROUND((F39*E54),2)</f>
        <v>602636.88</v>
      </c>
      <c r="E39" s="796"/>
      <c r="F39" s="288">
        <v>0.02</v>
      </c>
    </row>
    <row r="40" spans="1:8" x14ac:dyDescent="0.3">
      <c r="A40" s="786" t="s">
        <v>126</v>
      </c>
      <c r="B40" s="786"/>
      <c r="C40" s="786"/>
      <c r="D40" s="787">
        <f>D39</f>
        <v>602636.88</v>
      </c>
      <c r="E40" s="787"/>
      <c r="F40" s="300">
        <f>SUM(F39)</f>
        <v>0.02</v>
      </c>
    </row>
    <row r="41" spans="1:8" x14ac:dyDescent="0.3">
      <c r="A41" s="297"/>
      <c r="B41" s="297"/>
      <c r="C41" s="297"/>
      <c r="D41" s="297"/>
      <c r="E41" s="298"/>
      <c r="F41" s="299"/>
    </row>
    <row r="42" spans="1:8" x14ac:dyDescent="0.3">
      <c r="A42" s="799" t="s">
        <v>217</v>
      </c>
      <c r="B42" s="799"/>
      <c r="C42" s="799"/>
      <c r="D42" s="799"/>
      <c r="E42" s="799"/>
      <c r="F42" s="799"/>
    </row>
    <row r="43" spans="1:8" x14ac:dyDescent="0.3">
      <c r="A43" s="803" t="s">
        <v>163</v>
      </c>
      <c r="B43" s="803"/>
      <c r="C43" s="281"/>
      <c r="D43" s="804" t="s">
        <v>210</v>
      </c>
      <c r="E43" s="805"/>
      <c r="F43" s="281" t="s">
        <v>216</v>
      </c>
    </row>
    <row r="44" spans="1:8" x14ac:dyDescent="0.3">
      <c r="A44" s="794" t="s">
        <v>62</v>
      </c>
      <c r="B44" s="794"/>
      <c r="C44" s="286"/>
      <c r="D44" s="795">
        <f>ROUND((F44*E54),2)</f>
        <v>903955.31</v>
      </c>
      <c r="E44" s="796"/>
      <c r="F44" s="288">
        <v>0.03</v>
      </c>
    </row>
    <row r="45" spans="1:8" x14ac:dyDescent="0.3">
      <c r="A45" s="786" t="s">
        <v>126</v>
      </c>
      <c r="B45" s="786"/>
      <c r="C45" s="786"/>
      <c r="D45" s="787">
        <f>D44</f>
        <v>903955.31</v>
      </c>
      <c r="E45" s="787"/>
      <c r="F45" s="300">
        <f>SUM(F44)</f>
        <v>0.03</v>
      </c>
    </row>
    <row r="46" spans="1:8" x14ac:dyDescent="0.3">
      <c r="A46" s="297"/>
      <c r="B46" s="297"/>
      <c r="C46" s="297"/>
      <c r="D46" s="301"/>
      <c r="E46" s="301"/>
      <c r="F46" s="302"/>
    </row>
    <row r="47" spans="1:8" x14ac:dyDescent="0.3">
      <c r="A47" s="799" t="s">
        <v>218</v>
      </c>
      <c r="B47" s="799"/>
      <c r="C47" s="799"/>
      <c r="D47" s="799"/>
      <c r="E47" s="799"/>
      <c r="F47" s="799"/>
    </row>
    <row r="48" spans="1:8" x14ac:dyDescent="0.3">
      <c r="A48" s="800" t="s">
        <v>219</v>
      </c>
      <c r="B48" s="801"/>
      <c r="C48" s="801"/>
      <c r="D48" s="801"/>
      <c r="E48" s="801"/>
      <c r="F48" s="802"/>
    </row>
    <row r="49" spans="1:8" x14ac:dyDescent="0.3">
      <c r="A49" s="803" t="s">
        <v>163</v>
      </c>
      <c r="B49" s="803"/>
      <c r="C49" s="281"/>
      <c r="D49" s="804" t="s">
        <v>210</v>
      </c>
      <c r="E49" s="805"/>
      <c r="F49" s="281" t="s">
        <v>216</v>
      </c>
      <c r="G49" s="276" t="s">
        <v>239</v>
      </c>
    </row>
    <row r="50" spans="1:8" x14ac:dyDescent="0.3">
      <c r="A50" s="794" t="s">
        <v>220</v>
      </c>
      <c r="B50" s="794"/>
      <c r="C50" s="286"/>
      <c r="D50" s="795">
        <f>E35</f>
        <v>8135597.8200000003</v>
      </c>
      <c r="E50" s="796"/>
      <c r="F50" s="484">
        <v>0.27</v>
      </c>
      <c r="G50" s="276" t="s">
        <v>237</v>
      </c>
      <c r="H50" s="403">
        <v>8135597.8200000003</v>
      </c>
    </row>
    <row r="51" spans="1:8" x14ac:dyDescent="0.3">
      <c r="A51" s="797" t="s">
        <v>61</v>
      </c>
      <c r="B51" s="798"/>
      <c r="C51" s="286"/>
      <c r="D51" s="795">
        <f>ROUND((F51*E54),2)</f>
        <v>602636.88</v>
      </c>
      <c r="E51" s="796"/>
      <c r="F51" s="303">
        <v>0.02</v>
      </c>
      <c r="G51" s="276" t="s">
        <v>29</v>
      </c>
      <c r="H51" s="403">
        <v>602636.88</v>
      </c>
    </row>
    <row r="52" spans="1:8" x14ac:dyDescent="0.3">
      <c r="A52" s="794" t="s">
        <v>62</v>
      </c>
      <c r="B52" s="794"/>
      <c r="C52" s="286"/>
      <c r="D52" s="795">
        <f>ROUND((F52*E54),2)</f>
        <v>903955.31</v>
      </c>
      <c r="E52" s="796"/>
      <c r="F52" s="288">
        <v>0.03</v>
      </c>
      <c r="G52" s="276" t="s">
        <v>238</v>
      </c>
      <c r="H52" s="403">
        <v>903955.31</v>
      </c>
    </row>
    <row r="53" spans="1:8" x14ac:dyDescent="0.3">
      <c r="A53" s="788" t="s">
        <v>72</v>
      </c>
      <c r="B53" s="788"/>
      <c r="C53" s="788"/>
      <c r="D53" s="789">
        <f>SUM(D50:E52)</f>
        <v>9642190.0100000016</v>
      </c>
      <c r="E53" s="790"/>
      <c r="F53" s="300">
        <f>SUM(F50:F52)</f>
        <v>0.32000000000000006</v>
      </c>
      <c r="G53" s="276" t="s">
        <v>240</v>
      </c>
      <c r="H53" s="403">
        <f>SUM(H50:H52)</f>
        <v>9642190.0100000016</v>
      </c>
    </row>
    <row r="54" spans="1:8" x14ac:dyDescent="0.3">
      <c r="A54" s="791" t="s">
        <v>221</v>
      </c>
      <c r="B54" s="791"/>
      <c r="C54" s="791"/>
      <c r="D54" s="791"/>
      <c r="E54" s="792">
        <f>Presupuesto!G25</f>
        <v>30131843.760000002</v>
      </c>
      <c r="F54" s="792"/>
      <c r="H54" s="347"/>
    </row>
    <row r="55" spans="1:8" x14ac:dyDescent="0.3">
      <c r="A55" s="791" t="s">
        <v>295</v>
      </c>
      <c r="B55" s="791"/>
      <c r="C55" s="791"/>
      <c r="D55" s="791"/>
      <c r="E55" s="793">
        <f>D53</f>
        <v>9642190.0100000016</v>
      </c>
      <c r="F55" s="793"/>
      <c r="H55" s="348"/>
    </row>
    <row r="56" spans="1:8" x14ac:dyDescent="0.3">
      <c r="A56" s="786" t="s">
        <v>24</v>
      </c>
      <c r="B56" s="786"/>
      <c r="C56" s="786"/>
      <c r="D56" s="786"/>
      <c r="E56" s="787">
        <f>E54+E55</f>
        <v>39774033.770000003</v>
      </c>
      <c r="F56" s="787"/>
    </row>
    <row r="59" spans="1:8" x14ac:dyDescent="0.3">
      <c r="A59" s="305"/>
      <c r="B59" s="305"/>
      <c r="E59" s="305"/>
      <c r="F59" s="305"/>
    </row>
    <row r="60" spans="1:8" x14ac:dyDescent="0.3">
      <c r="A60" s="499" t="str">
        <f>'CRONOGRAMA--'!B36</f>
        <v>ING EDISON FIGUEROA ORTIZ</v>
      </c>
      <c r="E60" s="497" t="str">
        <f>Presupuesto!E36</f>
        <v>ARQ. GUILLERMO YAMID VALLEJOS BENAVIDES</v>
      </c>
    </row>
    <row r="61" spans="1:8" x14ac:dyDescent="0.3">
      <c r="A61" s="498" t="str">
        <f>'CRONOGRAMA--'!B37</f>
        <v>APOYO PROFESIONAL SPOPM</v>
      </c>
      <c r="E61" s="304" t="str">
        <f>Presupuesto!E37</f>
        <v>SECRETARIO DE PLANEACION Y OBRAS PUBLICAS</v>
      </c>
      <c r="F61" s="497"/>
    </row>
    <row r="62" spans="1:8" x14ac:dyDescent="0.3">
      <c r="A62" s="498" t="str">
        <f>'CRONOGRAMA--'!B38</f>
        <v>MP 54202-356581 NTS</v>
      </c>
      <c r="E62" s="304" t="str">
        <f>Presupuesto!E38</f>
        <v>SAN MIGUEL - PUTUMAYO</v>
      </c>
    </row>
  </sheetData>
  <mergeCells count="65">
    <mergeCell ref="C15:D15"/>
    <mergeCell ref="E15:F15"/>
    <mergeCell ref="A1:A6"/>
    <mergeCell ref="B1:C2"/>
    <mergeCell ref="F1:F6"/>
    <mergeCell ref="D2:D3"/>
    <mergeCell ref="E2:E3"/>
    <mergeCell ref="B3:C3"/>
    <mergeCell ref="B4:C4"/>
    <mergeCell ref="B5:C6"/>
    <mergeCell ref="D5:D6"/>
    <mergeCell ref="A8:F9"/>
    <mergeCell ref="A11:F11"/>
    <mergeCell ref="A13:F13"/>
    <mergeCell ref="C14:D14"/>
    <mergeCell ref="E14:F14"/>
    <mergeCell ref="A25:B25"/>
    <mergeCell ref="A16:F16"/>
    <mergeCell ref="A19:B19"/>
    <mergeCell ref="A20:B20"/>
    <mergeCell ref="A21:B21"/>
    <mergeCell ref="A22:B22"/>
    <mergeCell ref="A23:B23"/>
    <mergeCell ref="A24:B24"/>
    <mergeCell ref="A44:B44"/>
    <mergeCell ref="D44:E44"/>
    <mergeCell ref="A35:D35"/>
    <mergeCell ref="A37:F37"/>
    <mergeCell ref="A38:B38"/>
    <mergeCell ref="D38:E38"/>
    <mergeCell ref="A39:B39"/>
    <mergeCell ref="D39:E39"/>
    <mergeCell ref="A40:C40"/>
    <mergeCell ref="D40:E40"/>
    <mergeCell ref="A42:F42"/>
    <mergeCell ref="A43:B43"/>
    <mergeCell ref="D43:E43"/>
    <mergeCell ref="A45:C45"/>
    <mergeCell ref="D45:E45"/>
    <mergeCell ref="A47:F47"/>
    <mergeCell ref="A48:F48"/>
    <mergeCell ref="A49:B49"/>
    <mergeCell ref="D49:E49"/>
    <mergeCell ref="A50:B50"/>
    <mergeCell ref="D50:E50"/>
    <mergeCell ref="A51:B51"/>
    <mergeCell ref="D51:E51"/>
    <mergeCell ref="A52:B52"/>
    <mergeCell ref="D52:E52"/>
    <mergeCell ref="A56:D56"/>
    <mergeCell ref="E56:F56"/>
    <mergeCell ref="A53:C53"/>
    <mergeCell ref="D53:E53"/>
    <mergeCell ref="A54:D54"/>
    <mergeCell ref="E54:F54"/>
    <mergeCell ref="A55:D55"/>
    <mergeCell ref="E55:F55"/>
    <mergeCell ref="A31:B31"/>
    <mergeCell ref="A32:B32"/>
    <mergeCell ref="A33:B33"/>
    <mergeCell ref="A26:B26"/>
    <mergeCell ref="A27:B27"/>
    <mergeCell ref="A28:B28"/>
    <mergeCell ref="A29:B29"/>
    <mergeCell ref="A30:B30"/>
  </mergeCells>
  <printOptions horizontalCentered="1"/>
  <pageMargins left="0.39370078740157483" right="0.39370078740157483" top="0.74803149606299213" bottom="0.74803149606299213" header="0.31496062992125984" footer="0.31496062992125984"/>
  <pageSetup scale="71" orientation="portrait" r:id="rId1"/>
  <colBreaks count="1" manualBreakCount="1">
    <brk id="6" max="1048575" man="1"/>
  </col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2:M207"/>
  <sheetViews>
    <sheetView view="pageBreakPreview" topLeftCell="A188" zoomScale="80" zoomScaleNormal="80" zoomScaleSheetLayoutView="80" workbookViewId="0">
      <selection activeCell="F203" sqref="F203"/>
    </sheetView>
  </sheetViews>
  <sheetFormatPr baseColWidth="10" defaultRowHeight="14.4" x14ac:dyDescent="0.3"/>
  <cols>
    <col min="1" max="1" width="18.33203125" style="360" customWidth="1"/>
    <col min="2" max="2" width="20.88671875" style="360" customWidth="1"/>
    <col min="3" max="3" width="18" style="360" customWidth="1"/>
    <col min="4" max="4" width="10" style="360" customWidth="1"/>
    <col min="5" max="5" width="11.5546875" style="360"/>
    <col min="6" max="6" width="13.44140625" style="360" customWidth="1"/>
    <col min="7" max="7" width="11.5546875" style="360"/>
    <col min="8" max="8" width="18.109375" style="360" customWidth="1"/>
    <col min="11" max="11" width="12.21875" customWidth="1"/>
    <col min="12" max="12" width="13.21875" customWidth="1"/>
    <col min="13" max="13" width="13.77734375" customWidth="1"/>
  </cols>
  <sheetData>
    <row r="2" spans="1:8" x14ac:dyDescent="0.3">
      <c r="A2" s="862"/>
      <c r="B2" s="864" t="s">
        <v>191</v>
      </c>
      <c r="C2" s="865"/>
      <c r="D2" s="866"/>
      <c r="E2" s="870" t="s">
        <v>192</v>
      </c>
      <c r="F2" s="870"/>
      <c r="G2" s="358">
        <v>103</v>
      </c>
      <c r="H2" s="870"/>
    </row>
    <row r="3" spans="1:8" x14ac:dyDescent="0.3">
      <c r="A3" s="863"/>
      <c r="B3" s="867"/>
      <c r="C3" s="868"/>
      <c r="D3" s="869"/>
      <c r="E3" s="872" t="s">
        <v>193</v>
      </c>
      <c r="F3" s="872"/>
      <c r="G3" s="870">
        <v>51</v>
      </c>
      <c r="H3" s="870"/>
    </row>
    <row r="4" spans="1:8" x14ac:dyDescent="0.3">
      <c r="A4" s="863"/>
      <c r="B4" s="873" t="s">
        <v>194</v>
      </c>
      <c r="C4" s="874"/>
      <c r="D4" s="875"/>
      <c r="E4" s="872"/>
      <c r="F4" s="872"/>
      <c r="G4" s="870"/>
      <c r="H4" s="870"/>
    </row>
    <row r="5" spans="1:8" x14ac:dyDescent="0.3">
      <c r="A5" s="863"/>
      <c r="B5" s="876" t="s">
        <v>195</v>
      </c>
      <c r="C5" s="877"/>
      <c r="D5" s="878"/>
      <c r="E5" s="870" t="s">
        <v>196</v>
      </c>
      <c r="F5" s="870"/>
      <c r="G5" s="358">
        <v>1</v>
      </c>
      <c r="H5" s="870"/>
    </row>
    <row r="6" spans="1:8" x14ac:dyDescent="0.3">
      <c r="A6" s="863"/>
      <c r="B6" s="879" t="s">
        <v>197</v>
      </c>
      <c r="C6" s="880"/>
      <c r="D6" s="881"/>
      <c r="E6" s="872" t="s">
        <v>198</v>
      </c>
      <c r="F6" s="872"/>
      <c r="G6" s="358" t="s">
        <v>199</v>
      </c>
      <c r="H6" s="870"/>
    </row>
    <row r="7" spans="1:8" ht="15" thickBot="1" x14ac:dyDescent="0.35">
      <c r="A7" s="863"/>
      <c r="B7" s="882"/>
      <c r="C7" s="883"/>
      <c r="D7" s="884"/>
      <c r="E7" s="885"/>
      <c r="F7" s="885"/>
      <c r="G7" s="442">
        <v>44216</v>
      </c>
      <c r="H7" s="871"/>
    </row>
    <row r="8" spans="1:8" s="360" customFormat="1" ht="14.4" customHeight="1" x14ac:dyDescent="0.25">
      <c r="A8" s="846" t="str">
        <f>Presupuesto!A8</f>
        <v xml:space="preserve">ADECUACIÓN Y MANTENIMIENTO DE LA RAMPA DE ACCESO SOBRE LA VÍA QUE CONECTA EL PUENTE VEHICULAR UBICADO EN LA VEREDA JORDAN ORTIZ DEL MUNICIPIO DE SAN MIGUEL PUTUMAYO </v>
      </c>
      <c r="B8" s="847"/>
      <c r="C8" s="847"/>
      <c r="D8" s="847"/>
      <c r="E8" s="847"/>
      <c r="F8" s="847"/>
      <c r="G8" s="847"/>
      <c r="H8" s="848"/>
    </row>
    <row r="9" spans="1:8" s="360" customFormat="1" ht="16.5" customHeight="1" x14ac:dyDescent="0.25">
      <c r="A9" s="849"/>
      <c r="B9" s="850"/>
      <c r="C9" s="850"/>
      <c r="D9" s="850"/>
      <c r="E9" s="850"/>
      <c r="F9" s="850"/>
      <c r="G9" s="850"/>
      <c r="H9" s="851"/>
    </row>
    <row r="10" spans="1:8" s="360" customFormat="1" ht="13.8" x14ac:dyDescent="0.25">
      <c r="A10" s="849"/>
      <c r="B10" s="850"/>
      <c r="C10" s="850"/>
      <c r="D10" s="850"/>
      <c r="E10" s="850"/>
      <c r="F10" s="850"/>
      <c r="G10" s="850"/>
      <c r="H10" s="851"/>
    </row>
    <row r="11" spans="1:8" s="360" customFormat="1" thickBot="1" x14ac:dyDescent="0.3">
      <c r="A11" s="852"/>
      <c r="B11" s="853"/>
      <c r="C11" s="853"/>
      <c r="D11" s="853"/>
      <c r="E11" s="853"/>
      <c r="F11" s="853"/>
      <c r="G11" s="853"/>
      <c r="H11" s="854"/>
    </row>
    <row r="12" spans="1:8" s="360" customFormat="1" thickBot="1" x14ac:dyDescent="0.3">
      <c r="A12" s="361"/>
      <c r="B12" s="362"/>
      <c r="C12" s="362"/>
      <c r="D12" s="362"/>
      <c r="E12" s="362"/>
      <c r="F12" s="362"/>
      <c r="G12" s="362"/>
      <c r="H12" s="363"/>
    </row>
    <row r="13" spans="1:8" s="360" customFormat="1" ht="18.600000000000001" thickBot="1" x14ac:dyDescent="0.4">
      <c r="A13" s="855" t="s">
        <v>267</v>
      </c>
      <c r="B13" s="856"/>
      <c r="C13" s="856"/>
      <c r="D13" s="856"/>
      <c r="E13" s="856"/>
      <c r="F13" s="856"/>
      <c r="G13" s="856"/>
      <c r="H13" s="857"/>
    </row>
    <row r="14" spans="1:8" s="360" customFormat="1" ht="13.8" x14ac:dyDescent="0.25">
      <c r="A14" s="629" t="s">
        <v>26</v>
      </c>
      <c r="B14" s="858"/>
      <c r="C14" s="858"/>
      <c r="D14" s="858"/>
      <c r="E14" s="858"/>
      <c r="F14" s="858"/>
      <c r="G14" s="858"/>
      <c r="H14" s="630"/>
    </row>
    <row r="15" spans="1:8" s="360" customFormat="1" ht="13.8" x14ac:dyDescent="0.25">
      <c r="A15" s="242"/>
      <c r="B15" s="198"/>
      <c r="C15" s="198"/>
      <c r="D15" s="198"/>
      <c r="E15" s="198"/>
      <c r="F15" s="204"/>
      <c r="G15" s="198"/>
      <c r="H15" s="239"/>
    </row>
    <row r="16" spans="1:8" s="360" customFormat="1" ht="13.8" x14ac:dyDescent="0.25">
      <c r="A16" s="443" t="s">
        <v>247</v>
      </c>
      <c r="B16" s="859" t="s">
        <v>248</v>
      </c>
      <c r="C16" s="860"/>
      <c r="D16" s="860"/>
      <c r="E16" s="860"/>
      <c r="F16" s="861"/>
      <c r="G16" s="444" t="s">
        <v>28</v>
      </c>
      <c r="H16" s="443" t="s">
        <v>230</v>
      </c>
    </row>
    <row r="17" spans="1:13" s="360" customFormat="1" ht="13.8" x14ac:dyDescent="0.25">
      <c r="A17" s="242"/>
      <c r="B17" s="198"/>
      <c r="C17" s="198"/>
      <c r="D17" s="198"/>
      <c r="E17" s="198"/>
      <c r="F17" s="204"/>
      <c r="G17" s="198"/>
      <c r="H17" s="239"/>
    </row>
    <row r="18" spans="1:13" s="360" customFormat="1" thickBot="1" x14ac:dyDescent="0.3">
      <c r="A18" s="364" t="s">
        <v>29</v>
      </c>
      <c r="B18" s="662" t="s">
        <v>249</v>
      </c>
      <c r="C18" s="663"/>
      <c r="D18" s="663"/>
      <c r="E18" s="663"/>
      <c r="F18" s="663"/>
      <c r="G18" s="664"/>
      <c r="H18" s="239"/>
    </row>
    <row r="19" spans="1:13" s="360" customFormat="1" thickBot="1" x14ac:dyDescent="0.3">
      <c r="A19" s="221"/>
      <c r="B19" s="625" t="s">
        <v>31</v>
      </c>
      <c r="C19" s="626"/>
      <c r="D19" s="221" t="s">
        <v>12</v>
      </c>
      <c r="E19" s="221" t="s">
        <v>33</v>
      </c>
      <c r="F19" s="205" t="s">
        <v>34</v>
      </c>
      <c r="G19" s="221" t="s">
        <v>35</v>
      </c>
      <c r="H19" s="198"/>
      <c r="I19" s="841" t="s">
        <v>276</v>
      </c>
      <c r="J19" s="842"/>
      <c r="K19" s="842"/>
      <c r="L19" s="842"/>
      <c r="M19" s="843"/>
    </row>
    <row r="20" spans="1:13" s="360" customFormat="1" ht="13.8" x14ac:dyDescent="0.25">
      <c r="A20" s="365"/>
      <c r="B20" s="844" t="s">
        <v>250</v>
      </c>
      <c r="C20" s="845"/>
      <c r="D20" s="366" t="s">
        <v>251</v>
      </c>
      <c r="E20" s="367">
        <f>M20</f>
        <v>15000</v>
      </c>
      <c r="F20" s="367">
        <v>3.5</v>
      </c>
      <c r="G20" s="367">
        <f>E20*F20</f>
        <v>52500</v>
      </c>
      <c r="H20" s="240"/>
      <c r="I20" s="441" t="s">
        <v>272</v>
      </c>
      <c r="J20" s="360" t="s">
        <v>273</v>
      </c>
      <c r="L20" s="439">
        <v>120000</v>
      </c>
      <c r="M20" s="439">
        <f>L20/8</f>
        <v>15000</v>
      </c>
    </row>
    <row r="21" spans="1:13" s="360" customFormat="1" ht="13.8" x14ac:dyDescent="0.25">
      <c r="A21" s="195"/>
      <c r="B21" s="844" t="s">
        <v>252</v>
      </c>
      <c r="C21" s="845"/>
      <c r="D21" s="368" t="s">
        <v>251</v>
      </c>
      <c r="E21" s="369">
        <f>M21</f>
        <v>12500</v>
      </c>
      <c r="F21" s="369">
        <v>3.5</v>
      </c>
      <c r="G21" s="369">
        <f>E21*F21</f>
        <v>43750</v>
      </c>
      <c r="H21" s="240"/>
      <c r="I21" s="441" t="s">
        <v>274</v>
      </c>
      <c r="J21" s="360" t="s">
        <v>275</v>
      </c>
      <c r="L21" s="439">
        <v>100000</v>
      </c>
      <c r="M21" s="439">
        <f>L21/8</f>
        <v>12500</v>
      </c>
    </row>
    <row r="22" spans="1:13" s="360" customFormat="1" thickBot="1" x14ac:dyDescent="0.3">
      <c r="A22" s="242"/>
      <c r="B22" s="198"/>
      <c r="C22" s="198"/>
      <c r="D22" s="198"/>
      <c r="E22" s="204" t="s">
        <v>36</v>
      </c>
      <c r="F22" s="204"/>
      <c r="G22" s="204"/>
      <c r="H22" s="370">
        <f>ROUND(SUM(G20:G21),0)</f>
        <v>96250</v>
      </c>
    </row>
    <row r="23" spans="1:13" s="360" customFormat="1" thickBot="1" x14ac:dyDescent="0.3">
      <c r="A23" s="202" t="s">
        <v>37</v>
      </c>
      <c r="B23" s="662" t="s">
        <v>38</v>
      </c>
      <c r="C23" s="663"/>
      <c r="D23" s="663"/>
      <c r="E23" s="663"/>
      <c r="F23" s="663"/>
      <c r="G23" s="664"/>
      <c r="H23" s="218"/>
      <c r="I23" s="841" t="s">
        <v>268</v>
      </c>
      <c r="J23" s="842"/>
      <c r="K23" s="842"/>
      <c r="L23" s="842"/>
      <c r="M23" s="843"/>
    </row>
    <row r="24" spans="1:13" s="360" customFormat="1" ht="13.8" x14ac:dyDescent="0.25">
      <c r="A24" s="221"/>
      <c r="B24" s="625" t="s">
        <v>31</v>
      </c>
      <c r="C24" s="626"/>
      <c r="D24" s="195" t="s">
        <v>12</v>
      </c>
      <c r="E24" s="205" t="s">
        <v>39</v>
      </c>
      <c r="F24" s="205" t="s">
        <v>40</v>
      </c>
      <c r="G24" s="205" t="s">
        <v>35</v>
      </c>
      <c r="H24" s="224"/>
      <c r="I24" s="441" t="s">
        <v>266</v>
      </c>
      <c r="J24" s="360" t="s">
        <v>270</v>
      </c>
      <c r="L24" s="439">
        <v>40000</v>
      </c>
      <c r="M24" s="439">
        <f>L24/50</f>
        <v>800</v>
      </c>
    </row>
    <row r="25" spans="1:13" s="360" customFormat="1" ht="13.8" x14ac:dyDescent="0.25">
      <c r="A25" s="195"/>
      <c r="B25" s="839" t="s">
        <v>253</v>
      </c>
      <c r="C25" s="840"/>
      <c r="D25" s="371" t="s">
        <v>241</v>
      </c>
      <c r="E25" s="372">
        <v>380</v>
      </c>
      <c r="F25" s="373">
        <f>M24</f>
        <v>800</v>
      </c>
      <c r="G25" s="372">
        <f>+F25*E25</f>
        <v>304000</v>
      </c>
      <c r="H25" s="224"/>
      <c r="I25" s="441" t="s">
        <v>265</v>
      </c>
      <c r="J25" s="360" t="s">
        <v>269</v>
      </c>
      <c r="L25" s="439">
        <v>800000</v>
      </c>
      <c r="M25" s="440">
        <f>L25/5</f>
        <v>160000</v>
      </c>
    </row>
    <row r="26" spans="1:13" s="360" customFormat="1" ht="13.8" x14ac:dyDescent="0.25">
      <c r="A26" s="195"/>
      <c r="B26" s="839" t="s">
        <v>254</v>
      </c>
      <c r="C26" s="840"/>
      <c r="D26" s="371" t="s">
        <v>255</v>
      </c>
      <c r="E26" s="372">
        <v>210</v>
      </c>
      <c r="F26" s="373">
        <v>180</v>
      </c>
      <c r="G26" s="372">
        <f>+F26*E26</f>
        <v>37800</v>
      </c>
      <c r="H26" s="224"/>
      <c r="I26" s="441" t="s">
        <v>257</v>
      </c>
      <c r="J26" s="360" t="s">
        <v>269</v>
      </c>
      <c r="L26" s="439">
        <v>1625000</v>
      </c>
      <c r="M26" s="439">
        <f>L26/5</f>
        <v>325000</v>
      </c>
    </row>
    <row r="27" spans="1:13" s="360" customFormat="1" ht="13.8" x14ac:dyDescent="0.25">
      <c r="A27" s="195"/>
      <c r="B27" s="839" t="s">
        <v>256</v>
      </c>
      <c r="C27" s="840"/>
      <c r="D27" s="371" t="s">
        <v>230</v>
      </c>
      <c r="E27" s="374">
        <v>0.6</v>
      </c>
      <c r="F27" s="373">
        <f>M25</f>
        <v>160000</v>
      </c>
      <c r="G27" s="372">
        <f>+F27*E27</f>
        <v>96000</v>
      </c>
      <c r="H27" s="224"/>
    </row>
    <row r="28" spans="1:13" s="360" customFormat="1" ht="13.8" x14ac:dyDescent="0.25">
      <c r="A28" s="195"/>
      <c r="B28" s="839" t="s">
        <v>257</v>
      </c>
      <c r="C28" s="840"/>
      <c r="D28" s="371" t="s">
        <v>230</v>
      </c>
      <c r="E28" s="374">
        <v>0.76</v>
      </c>
      <c r="F28" s="373">
        <f>M26</f>
        <v>325000</v>
      </c>
      <c r="G28" s="372">
        <f>+F28*E28</f>
        <v>247000</v>
      </c>
      <c r="H28" s="224"/>
    </row>
    <row r="29" spans="1:13" s="360" customFormat="1" ht="13.8" x14ac:dyDescent="0.25">
      <c r="A29" s="243" t="s">
        <v>41</v>
      </c>
      <c r="B29" s="198"/>
      <c r="C29" s="198"/>
      <c r="D29" s="198"/>
      <c r="E29" s="204" t="s">
        <v>42</v>
      </c>
      <c r="F29" s="204"/>
      <c r="G29" s="204"/>
      <c r="H29" s="375">
        <f>(SUM(G25:G28))</f>
        <v>684800</v>
      </c>
    </row>
    <row r="30" spans="1:13" s="360" customFormat="1" ht="13.8" x14ac:dyDescent="0.25">
      <c r="A30" s="202" t="s">
        <v>43</v>
      </c>
      <c r="B30" s="662" t="s">
        <v>44</v>
      </c>
      <c r="C30" s="663"/>
      <c r="D30" s="663"/>
      <c r="E30" s="663"/>
      <c r="F30" s="663"/>
      <c r="G30" s="664"/>
      <c r="H30" s="224"/>
    </row>
    <row r="31" spans="1:13" s="360" customFormat="1" ht="13.8" x14ac:dyDescent="0.25">
      <c r="A31" s="195"/>
      <c r="B31" s="221" t="s">
        <v>31</v>
      </c>
      <c r="C31" s="221" t="s">
        <v>258</v>
      </c>
      <c r="D31" s="221" t="s">
        <v>47</v>
      </c>
      <c r="E31" s="205" t="s">
        <v>39</v>
      </c>
      <c r="F31" s="203" t="s">
        <v>49</v>
      </c>
      <c r="G31" s="203" t="s">
        <v>35</v>
      </c>
      <c r="H31" s="224"/>
    </row>
    <row r="32" spans="1:13" s="360" customFormat="1" ht="13.8" x14ac:dyDescent="0.25">
      <c r="A32" s="195"/>
      <c r="B32" s="195"/>
      <c r="C32" s="376"/>
      <c r="D32" s="217"/>
      <c r="E32" s="206"/>
      <c r="F32" s="377"/>
      <c r="G32" s="378"/>
      <c r="H32" s="224"/>
    </row>
    <row r="33" spans="1:8" s="360" customFormat="1" ht="13.8" x14ac:dyDescent="0.25">
      <c r="A33" s="243"/>
      <c r="B33" s="198"/>
      <c r="C33" s="198"/>
      <c r="D33" s="198"/>
      <c r="E33" s="204" t="s">
        <v>50</v>
      </c>
      <c r="F33" s="204"/>
      <c r="G33" s="204"/>
      <c r="H33" s="375">
        <f>SUM(G32)</f>
        <v>0</v>
      </c>
    </row>
    <row r="34" spans="1:8" s="360" customFormat="1" ht="13.8" x14ac:dyDescent="0.25">
      <c r="A34" s="202" t="s">
        <v>51</v>
      </c>
      <c r="B34" s="662" t="s">
        <v>18</v>
      </c>
      <c r="C34" s="663"/>
      <c r="D34" s="663"/>
      <c r="E34" s="663"/>
      <c r="F34" s="663"/>
      <c r="G34" s="664"/>
      <c r="H34" s="224"/>
    </row>
    <row r="35" spans="1:8" s="360" customFormat="1" ht="13.8" x14ac:dyDescent="0.25">
      <c r="A35" s="195"/>
      <c r="B35" s="195" t="s">
        <v>31</v>
      </c>
      <c r="C35" s="221" t="s">
        <v>12</v>
      </c>
      <c r="D35" s="221" t="s">
        <v>13</v>
      </c>
      <c r="E35" s="221" t="s">
        <v>52</v>
      </c>
      <c r="F35" s="205"/>
      <c r="G35" s="203" t="s">
        <v>53</v>
      </c>
      <c r="H35" s="224"/>
    </row>
    <row r="36" spans="1:8" s="360" customFormat="1" ht="13.8" x14ac:dyDescent="0.25">
      <c r="A36" s="195"/>
      <c r="B36" s="195"/>
      <c r="C36" s="210"/>
      <c r="D36" s="195"/>
      <c r="E36" s="203"/>
      <c r="F36" s="203"/>
      <c r="G36" s="203"/>
      <c r="H36" s="224"/>
    </row>
    <row r="37" spans="1:8" s="360" customFormat="1" ht="13.8" x14ac:dyDescent="0.25">
      <c r="A37" s="243"/>
      <c r="B37" s="198"/>
      <c r="C37" s="198"/>
      <c r="D37" s="198"/>
      <c r="E37" s="204" t="s">
        <v>50</v>
      </c>
      <c r="F37" s="204"/>
      <c r="G37" s="204"/>
      <c r="H37" s="224">
        <f>SUM(G36)</f>
        <v>0</v>
      </c>
    </row>
    <row r="38" spans="1:8" s="360" customFormat="1" ht="13.8" x14ac:dyDescent="0.25">
      <c r="A38" s="242"/>
      <c r="B38" s="198"/>
      <c r="C38" s="198"/>
      <c r="D38" s="198"/>
      <c r="E38" s="204"/>
      <c r="F38" s="204"/>
      <c r="G38" s="204"/>
      <c r="H38" s="224"/>
    </row>
    <row r="39" spans="1:8" s="360" customFormat="1" ht="13.8" x14ac:dyDescent="0.25">
      <c r="A39" s="242"/>
      <c r="B39" s="198"/>
      <c r="C39" s="198"/>
      <c r="D39" s="211" t="s">
        <v>54</v>
      </c>
      <c r="E39" s="212"/>
      <c r="F39" s="212"/>
      <c r="G39" s="212"/>
      <c r="H39" s="379">
        <f>ROUND(SUM(H22:H38),0)</f>
        <v>781050</v>
      </c>
    </row>
    <row r="40" spans="1:8" s="360" customFormat="1" ht="13.8" x14ac:dyDescent="0.25">
      <c r="A40" s="202" t="s">
        <v>55</v>
      </c>
      <c r="B40" s="662" t="s">
        <v>56</v>
      </c>
      <c r="C40" s="663"/>
      <c r="D40" s="663"/>
      <c r="E40" s="663"/>
      <c r="F40" s="663"/>
      <c r="G40" s="664"/>
      <c r="H40" s="224"/>
    </row>
    <row r="41" spans="1:8" s="360" customFormat="1" ht="13.8" x14ac:dyDescent="0.25">
      <c r="A41" s="221"/>
      <c r="B41" s="221" t="s">
        <v>31</v>
      </c>
      <c r="C41" s="221" t="s">
        <v>57</v>
      </c>
      <c r="D41" s="195" t="s">
        <v>58</v>
      </c>
      <c r="E41" s="203"/>
      <c r="F41" s="203" t="s">
        <v>59</v>
      </c>
      <c r="G41" s="203"/>
      <c r="H41" s="224"/>
    </row>
    <row r="42" spans="1:8" s="360" customFormat="1" ht="13.8" x14ac:dyDescent="0.25">
      <c r="A42" s="195"/>
      <c r="B42" s="221" t="s">
        <v>60</v>
      </c>
      <c r="C42" s="208">
        <v>0.1</v>
      </c>
      <c r="D42" s="195"/>
      <c r="E42" s="206"/>
      <c r="F42" s="380"/>
      <c r="G42" s="381">
        <f>+H39*C42</f>
        <v>78105</v>
      </c>
      <c r="H42" s="224"/>
    </row>
    <row r="43" spans="1:8" s="360" customFormat="1" ht="13.8" x14ac:dyDescent="0.25">
      <c r="A43" s="195"/>
      <c r="B43" s="221" t="s">
        <v>61</v>
      </c>
      <c r="C43" s="208">
        <v>0.02</v>
      </c>
      <c r="D43" s="195"/>
      <c r="E43" s="206"/>
      <c r="F43" s="380"/>
      <c r="G43" s="381">
        <f>+H39*C43</f>
        <v>15621</v>
      </c>
      <c r="H43" s="224"/>
    </row>
    <row r="44" spans="1:8" s="360" customFormat="1" ht="13.8" x14ac:dyDescent="0.25">
      <c r="A44" s="242"/>
      <c r="B44" s="198"/>
      <c r="C44" s="198"/>
      <c r="D44" s="211" t="s">
        <v>63</v>
      </c>
      <c r="E44" s="212"/>
      <c r="F44" s="212"/>
      <c r="G44" s="212"/>
      <c r="H44" s="379">
        <f>SUM(G42:G43)</f>
        <v>93726</v>
      </c>
    </row>
    <row r="45" spans="1:8" s="360" customFormat="1" ht="13.8" x14ac:dyDescent="0.25">
      <c r="A45" s="242"/>
      <c r="B45" s="198"/>
      <c r="C45" s="198"/>
      <c r="D45" s="198"/>
      <c r="E45" s="204"/>
      <c r="F45" s="204"/>
      <c r="G45" s="204"/>
      <c r="H45" s="379"/>
    </row>
    <row r="46" spans="1:8" s="360" customFormat="1" ht="13.8" x14ac:dyDescent="0.25">
      <c r="A46" s="242"/>
      <c r="B46" s="198"/>
      <c r="C46" s="198"/>
      <c r="D46" s="211" t="s">
        <v>64</v>
      </c>
      <c r="E46" s="212"/>
      <c r="F46" s="212"/>
      <c r="G46" s="204"/>
      <c r="H46" s="379">
        <f>ROUND((H39+H44),0)</f>
        <v>874776</v>
      </c>
    </row>
    <row r="47" spans="1:8" s="360" customFormat="1" ht="13.8" x14ac:dyDescent="0.25">
      <c r="A47" s="242"/>
      <c r="B47" s="198"/>
      <c r="C47" s="198"/>
      <c r="D47" s="211"/>
      <c r="E47" s="212"/>
      <c r="F47" s="212"/>
      <c r="G47" s="204"/>
      <c r="H47" s="379"/>
    </row>
    <row r="48" spans="1:8" s="360" customFormat="1" ht="13.8" x14ac:dyDescent="0.25">
      <c r="A48" s="242"/>
      <c r="B48" s="198"/>
      <c r="C48" s="198"/>
      <c r="D48" s="211"/>
      <c r="E48" s="212"/>
      <c r="F48" s="212"/>
      <c r="G48" s="204"/>
      <c r="H48" s="379"/>
    </row>
    <row r="49" spans="1:8" s="360" customFormat="1" ht="13.8" x14ac:dyDescent="0.25">
      <c r="A49" s="242"/>
      <c r="B49" s="198"/>
      <c r="C49" s="198"/>
      <c r="D49" s="211"/>
      <c r="E49" s="212"/>
      <c r="F49" s="212"/>
      <c r="G49" s="204"/>
      <c r="H49" s="379"/>
    </row>
    <row r="50" spans="1:8" s="360" customFormat="1" ht="13.8" x14ac:dyDescent="0.25">
      <c r="A50" s="242"/>
      <c r="B50" s="200"/>
      <c r="C50" s="198"/>
      <c r="D50" s="211"/>
      <c r="E50" s="212"/>
      <c r="F50" s="212"/>
      <c r="G50" s="204"/>
      <c r="H50" s="224"/>
    </row>
    <row r="51" spans="1:8" s="360" customFormat="1" ht="13.8" x14ac:dyDescent="0.25">
      <c r="A51" s="382" t="str">
        <f>Presupuesto!B36</f>
        <v>ING EDISON FIGUEROA ORTIZ</v>
      </c>
      <c r="B51" s="213"/>
      <c r="C51" s="198"/>
      <c r="D51" s="211"/>
      <c r="E51" s="516" t="str">
        <f>Presupuesto!E36</f>
        <v>ARQ. GUILLERMO YAMID VALLEJOS BENAVIDES</v>
      </c>
      <c r="F51" s="204"/>
      <c r="G51" s="204"/>
      <c r="H51" s="224"/>
    </row>
    <row r="52" spans="1:8" s="360" customFormat="1" ht="13.8" x14ac:dyDescent="0.25">
      <c r="A52" s="204" t="str">
        <f>Presupuesto!B37</f>
        <v>APOYO PROFESIONAL SPOPM</v>
      </c>
      <c r="B52" s="213"/>
      <c r="C52" s="198"/>
      <c r="D52" s="198"/>
      <c r="E52" s="360" t="str">
        <f>Presupuesto!E37</f>
        <v>SECRETARIO DE PLANEACION Y OBRAS PUBLICAS</v>
      </c>
      <c r="F52" s="204"/>
      <c r="G52" s="204"/>
      <c r="H52" s="224"/>
    </row>
    <row r="53" spans="1:8" s="360" customFormat="1" ht="13.8" x14ac:dyDescent="0.25">
      <c r="A53" s="204" t="str">
        <f>Presupuesto!B38</f>
        <v>MP 54202-356581 NTS</v>
      </c>
      <c r="B53" s="246"/>
      <c r="C53" s="200"/>
      <c r="D53" s="200"/>
      <c r="E53" s="360" t="str">
        <f>Presupuesto!E38</f>
        <v>SAN MIGUEL - PUTUMAYO</v>
      </c>
      <c r="F53" s="199"/>
      <c r="G53" s="199"/>
      <c r="H53" s="241"/>
    </row>
    <row r="55" spans="1:8" x14ac:dyDescent="0.3">
      <c r="A55" s="862"/>
      <c r="B55" s="864" t="s">
        <v>191</v>
      </c>
      <c r="C55" s="865"/>
      <c r="D55" s="866"/>
      <c r="E55" s="870" t="s">
        <v>192</v>
      </c>
      <c r="F55" s="870"/>
      <c r="G55" s="358">
        <v>103</v>
      </c>
      <c r="H55" s="870"/>
    </row>
    <row r="56" spans="1:8" x14ac:dyDescent="0.3">
      <c r="A56" s="863"/>
      <c r="B56" s="867"/>
      <c r="C56" s="868"/>
      <c r="D56" s="869"/>
      <c r="E56" s="872" t="s">
        <v>193</v>
      </c>
      <c r="F56" s="872"/>
      <c r="G56" s="870">
        <v>51</v>
      </c>
      <c r="H56" s="870"/>
    </row>
    <row r="57" spans="1:8" x14ac:dyDescent="0.3">
      <c r="A57" s="863"/>
      <c r="B57" s="873" t="s">
        <v>194</v>
      </c>
      <c r="C57" s="874"/>
      <c r="D57" s="875"/>
      <c r="E57" s="872"/>
      <c r="F57" s="872"/>
      <c r="G57" s="870"/>
      <c r="H57" s="870"/>
    </row>
    <row r="58" spans="1:8" x14ac:dyDescent="0.3">
      <c r="A58" s="863"/>
      <c r="B58" s="876" t="s">
        <v>195</v>
      </c>
      <c r="C58" s="877"/>
      <c r="D58" s="878"/>
      <c r="E58" s="870" t="s">
        <v>196</v>
      </c>
      <c r="F58" s="870"/>
      <c r="G58" s="358">
        <v>1</v>
      </c>
      <c r="H58" s="870"/>
    </row>
    <row r="59" spans="1:8" x14ac:dyDescent="0.3">
      <c r="A59" s="863"/>
      <c r="B59" s="879" t="s">
        <v>197</v>
      </c>
      <c r="C59" s="880"/>
      <c r="D59" s="881"/>
      <c r="E59" s="872" t="s">
        <v>198</v>
      </c>
      <c r="F59" s="872"/>
      <c r="G59" s="358" t="s">
        <v>199</v>
      </c>
      <c r="H59" s="870"/>
    </row>
    <row r="60" spans="1:8" ht="15" thickBot="1" x14ac:dyDescent="0.35">
      <c r="A60" s="863"/>
      <c r="B60" s="882"/>
      <c r="C60" s="883"/>
      <c r="D60" s="884"/>
      <c r="E60" s="885"/>
      <c r="F60" s="885"/>
      <c r="G60" s="442">
        <v>44216</v>
      </c>
      <c r="H60" s="871"/>
    </row>
    <row r="61" spans="1:8" s="360" customFormat="1" ht="14.4" customHeight="1" x14ac:dyDescent="0.25">
      <c r="A61" s="846" t="str">
        <f>Presupuesto!A8</f>
        <v xml:space="preserve">ADECUACIÓN Y MANTENIMIENTO DE LA RAMPA DE ACCESO SOBRE LA VÍA QUE CONECTA EL PUENTE VEHICULAR UBICADO EN LA VEREDA JORDAN ORTIZ DEL MUNICIPIO DE SAN MIGUEL PUTUMAYO </v>
      </c>
      <c r="B61" s="847"/>
      <c r="C61" s="847"/>
      <c r="D61" s="847"/>
      <c r="E61" s="847"/>
      <c r="F61" s="847"/>
      <c r="G61" s="847"/>
      <c r="H61" s="848"/>
    </row>
    <row r="62" spans="1:8" s="360" customFormat="1" ht="16.5" customHeight="1" x14ac:dyDescent="0.25">
      <c r="A62" s="849"/>
      <c r="B62" s="850"/>
      <c r="C62" s="850"/>
      <c r="D62" s="850"/>
      <c r="E62" s="850"/>
      <c r="F62" s="850"/>
      <c r="G62" s="850"/>
      <c r="H62" s="851"/>
    </row>
    <row r="63" spans="1:8" s="360" customFormat="1" ht="13.8" x14ac:dyDescent="0.25">
      <c r="A63" s="849"/>
      <c r="B63" s="850"/>
      <c r="C63" s="850"/>
      <c r="D63" s="850"/>
      <c r="E63" s="850"/>
      <c r="F63" s="850"/>
      <c r="G63" s="850"/>
      <c r="H63" s="851"/>
    </row>
    <row r="64" spans="1:8" s="360" customFormat="1" thickBot="1" x14ac:dyDescent="0.3">
      <c r="A64" s="852"/>
      <c r="B64" s="853"/>
      <c r="C64" s="853"/>
      <c r="D64" s="853"/>
      <c r="E64" s="853"/>
      <c r="F64" s="853"/>
      <c r="G64" s="853"/>
      <c r="H64" s="854"/>
    </row>
    <row r="65" spans="1:13" s="360" customFormat="1" thickBot="1" x14ac:dyDescent="0.3">
      <c r="A65" s="361"/>
      <c r="B65" s="362"/>
      <c r="C65" s="362"/>
      <c r="D65" s="362"/>
      <c r="E65" s="362"/>
      <c r="F65" s="362"/>
      <c r="G65" s="362"/>
      <c r="H65" s="363"/>
    </row>
    <row r="66" spans="1:13" s="360" customFormat="1" ht="18.600000000000001" thickBot="1" x14ac:dyDescent="0.4">
      <c r="A66" s="855" t="s">
        <v>267</v>
      </c>
      <c r="B66" s="856"/>
      <c r="C66" s="856"/>
      <c r="D66" s="856"/>
      <c r="E66" s="856"/>
      <c r="F66" s="856"/>
      <c r="G66" s="856"/>
      <c r="H66" s="857"/>
    </row>
    <row r="67" spans="1:13" s="360" customFormat="1" ht="13.8" x14ac:dyDescent="0.25">
      <c r="A67" s="629" t="s">
        <v>26</v>
      </c>
      <c r="B67" s="858"/>
      <c r="C67" s="858"/>
      <c r="D67" s="858"/>
      <c r="E67" s="858"/>
      <c r="F67" s="858"/>
      <c r="G67" s="858"/>
      <c r="H67" s="630"/>
    </row>
    <row r="68" spans="1:13" s="360" customFormat="1" ht="13.8" x14ac:dyDescent="0.25">
      <c r="A68" s="242"/>
      <c r="B68" s="198"/>
      <c r="C68" s="198"/>
      <c r="D68" s="198"/>
      <c r="E68" s="198"/>
      <c r="F68" s="204"/>
      <c r="G68" s="198"/>
      <c r="H68" s="239"/>
    </row>
    <row r="69" spans="1:13" s="360" customFormat="1" ht="13.8" x14ac:dyDescent="0.25">
      <c r="A69" s="443" t="s">
        <v>247</v>
      </c>
      <c r="B69" s="859" t="s">
        <v>248</v>
      </c>
      <c r="C69" s="860"/>
      <c r="D69" s="860"/>
      <c r="E69" s="860"/>
      <c r="F69" s="861"/>
      <c r="G69" s="444" t="s">
        <v>28</v>
      </c>
      <c r="H69" s="443" t="s">
        <v>230</v>
      </c>
    </row>
    <row r="70" spans="1:13" s="360" customFormat="1" ht="13.8" x14ac:dyDescent="0.25">
      <c r="A70" s="242"/>
      <c r="B70" s="198"/>
      <c r="C70" s="198"/>
      <c r="D70" s="198"/>
      <c r="E70" s="198"/>
      <c r="F70" s="204"/>
      <c r="G70" s="198"/>
      <c r="H70" s="239"/>
    </row>
    <row r="71" spans="1:13" s="360" customFormat="1" thickBot="1" x14ac:dyDescent="0.3">
      <c r="A71" s="364" t="s">
        <v>29</v>
      </c>
      <c r="B71" s="662" t="s">
        <v>249</v>
      </c>
      <c r="C71" s="663"/>
      <c r="D71" s="663"/>
      <c r="E71" s="663"/>
      <c r="F71" s="663"/>
      <c r="G71" s="664"/>
      <c r="H71" s="239"/>
    </row>
    <row r="72" spans="1:13" s="360" customFormat="1" thickBot="1" x14ac:dyDescent="0.3">
      <c r="A72" s="221"/>
      <c r="B72" s="625" t="s">
        <v>31</v>
      </c>
      <c r="C72" s="626"/>
      <c r="D72" s="221" t="s">
        <v>12</v>
      </c>
      <c r="E72" s="221" t="s">
        <v>33</v>
      </c>
      <c r="F72" s="205" t="s">
        <v>34</v>
      </c>
      <c r="G72" s="221" t="s">
        <v>35</v>
      </c>
      <c r="H72" s="198"/>
      <c r="I72" s="841" t="s">
        <v>276</v>
      </c>
      <c r="J72" s="842"/>
      <c r="K72" s="842"/>
      <c r="L72" s="842"/>
      <c r="M72" s="843"/>
    </row>
    <row r="73" spans="1:13" s="360" customFormat="1" ht="13.8" x14ac:dyDescent="0.25">
      <c r="A73" s="365"/>
      <c r="B73" s="844" t="s">
        <v>250</v>
      </c>
      <c r="C73" s="845"/>
      <c r="D73" s="366" t="s">
        <v>251</v>
      </c>
      <c r="E73" s="367">
        <f>M73</f>
        <v>15000</v>
      </c>
      <c r="F73" s="367">
        <v>3.5</v>
      </c>
      <c r="G73" s="367">
        <f>E73*F73</f>
        <v>52500</v>
      </c>
      <c r="H73" s="240"/>
      <c r="I73" s="441" t="s">
        <v>272</v>
      </c>
      <c r="J73" s="360" t="s">
        <v>273</v>
      </c>
      <c r="L73" s="439">
        <v>120000</v>
      </c>
      <c r="M73" s="439">
        <f>L73/8</f>
        <v>15000</v>
      </c>
    </row>
    <row r="74" spans="1:13" s="360" customFormat="1" ht="13.8" x14ac:dyDescent="0.25">
      <c r="A74" s="195"/>
      <c r="B74" s="844" t="s">
        <v>252</v>
      </c>
      <c r="C74" s="845"/>
      <c r="D74" s="368" t="s">
        <v>251</v>
      </c>
      <c r="E74" s="369">
        <f>M74</f>
        <v>12500</v>
      </c>
      <c r="F74" s="369">
        <v>3.5</v>
      </c>
      <c r="G74" s="369">
        <f>E74*F74</f>
        <v>43750</v>
      </c>
      <c r="H74" s="240"/>
      <c r="I74" s="441" t="s">
        <v>274</v>
      </c>
      <c r="J74" s="360" t="s">
        <v>275</v>
      </c>
      <c r="L74" s="439">
        <v>100000</v>
      </c>
      <c r="M74" s="439">
        <f>L74/8</f>
        <v>12500</v>
      </c>
    </row>
    <row r="75" spans="1:13" s="360" customFormat="1" thickBot="1" x14ac:dyDescent="0.3">
      <c r="A75" s="242"/>
      <c r="B75" s="198"/>
      <c r="C75" s="198"/>
      <c r="D75" s="198"/>
      <c r="E75" s="204" t="s">
        <v>36</v>
      </c>
      <c r="F75" s="204"/>
      <c r="G75" s="204"/>
      <c r="H75" s="370">
        <f>ROUND(SUM(G73:G74),0)</f>
        <v>96250</v>
      </c>
    </row>
    <row r="76" spans="1:13" s="360" customFormat="1" thickBot="1" x14ac:dyDescent="0.3">
      <c r="A76" s="202" t="s">
        <v>37</v>
      </c>
      <c r="B76" s="662" t="s">
        <v>38</v>
      </c>
      <c r="C76" s="663"/>
      <c r="D76" s="663"/>
      <c r="E76" s="663"/>
      <c r="F76" s="663"/>
      <c r="G76" s="664"/>
      <c r="H76" s="218"/>
      <c r="I76" s="841" t="s">
        <v>268</v>
      </c>
      <c r="J76" s="842"/>
      <c r="K76" s="842"/>
      <c r="L76" s="842"/>
      <c r="M76" s="843"/>
    </row>
    <row r="77" spans="1:13" s="360" customFormat="1" ht="13.8" x14ac:dyDescent="0.25">
      <c r="A77" s="221"/>
      <c r="B77" s="625" t="s">
        <v>31</v>
      </c>
      <c r="C77" s="626"/>
      <c r="D77" s="195" t="s">
        <v>12</v>
      </c>
      <c r="E77" s="205" t="s">
        <v>39</v>
      </c>
      <c r="F77" s="205" t="s">
        <v>40</v>
      </c>
      <c r="G77" s="205" t="s">
        <v>35</v>
      </c>
      <c r="H77" s="224"/>
      <c r="I77" s="441" t="s">
        <v>266</v>
      </c>
      <c r="J77" s="360" t="s">
        <v>270</v>
      </c>
      <c r="L77" s="439">
        <v>40000</v>
      </c>
      <c r="M77" s="439">
        <f>L77/50</f>
        <v>800</v>
      </c>
    </row>
    <row r="78" spans="1:13" s="360" customFormat="1" ht="13.8" x14ac:dyDescent="0.25">
      <c r="A78" s="195"/>
      <c r="B78" s="839" t="s">
        <v>253</v>
      </c>
      <c r="C78" s="840"/>
      <c r="D78" s="371" t="s">
        <v>241</v>
      </c>
      <c r="E78" s="372">
        <v>350</v>
      </c>
      <c r="F78" s="373">
        <f>M77</f>
        <v>800</v>
      </c>
      <c r="G78" s="372">
        <f>+F78*E78</f>
        <v>280000</v>
      </c>
      <c r="H78" s="224"/>
      <c r="I78" s="441" t="s">
        <v>265</v>
      </c>
      <c r="J78" s="360" t="s">
        <v>269</v>
      </c>
      <c r="L78" s="439">
        <v>800000</v>
      </c>
      <c r="M78" s="440">
        <f>L78/5</f>
        <v>160000</v>
      </c>
    </row>
    <row r="79" spans="1:13" s="360" customFormat="1" ht="13.8" x14ac:dyDescent="0.25">
      <c r="A79" s="195"/>
      <c r="B79" s="839" t="s">
        <v>254</v>
      </c>
      <c r="C79" s="840"/>
      <c r="D79" s="371" t="s">
        <v>255</v>
      </c>
      <c r="E79" s="372">
        <v>210</v>
      </c>
      <c r="F79" s="373">
        <v>180</v>
      </c>
      <c r="G79" s="372">
        <f>+F79*E79</f>
        <v>37800</v>
      </c>
      <c r="H79" s="224"/>
      <c r="I79" s="441" t="s">
        <v>257</v>
      </c>
      <c r="J79" s="360" t="s">
        <v>269</v>
      </c>
      <c r="L79" s="439">
        <v>1625000</v>
      </c>
      <c r="M79" s="439">
        <f>L79/5</f>
        <v>325000</v>
      </c>
    </row>
    <row r="80" spans="1:13" s="360" customFormat="1" ht="13.8" x14ac:dyDescent="0.25">
      <c r="A80" s="195"/>
      <c r="B80" s="839" t="s">
        <v>256</v>
      </c>
      <c r="C80" s="840"/>
      <c r="D80" s="371" t="s">
        <v>230</v>
      </c>
      <c r="E80" s="374">
        <v>0.56000000000000005</v>
      </c>
      <c r="F80" s="373">
        <f>M78</f>
        <v>160000</v>
      </c>
      <c r="G80" s="372">
        <f>+F80*E80</f>
        <v>89600.000000000015</v>
      </c>
      <c r="H80" s="224"/>
    </row>
    <row r="81" spans="1:8" s="360" customFormat="1" ht="13.8" x14ac:dyDescent="0.25">
      <c r="A81" s="195"/>
      <c r="B81" s="839" t="s">
        <v>257</v>
      </c>
      <c r="C81" s="840"/>
      <c r="D81" s="371" t="s">
        <v>230</v>
      </c>
      <c r="E81" s="374">
        <v>0.84</v>
      </c>
      <c r="F81" s="373">
        <f>M79</f>
        <v>325000</v>
      </c>
      <c r="G81" s="372">
        <f>+F81*E81</f>
        <v>273000</v>
      </c>
      <c r="H81" s="224"/>
    </row>
    <row r="82" spans="1:8" s="360" customFormat="1" ht="13.8" x14ac:dyDescent="0.25">
      <c r="A82" s="243" t="s">
        <v>41</v>
      </c>
      <c r="B82" s="198"/>
      <c r="C82" s="198"/>
      <c r="D82" s="198"/>
      <c r="E82" s="204" t="s">
        <v>42</v>
      </c>
      <c r="F82" s="204"/>
      <c r="G82" s="204"/>
      <c r="H82" s="375">
        <f>(SUM(G78:G81))</f>
        <v>680400</v>
      </c>
    </row>
    <row r="83" spans="1:8" s="360" customFormat="1" ht="13.8" x14ac:dyDescent="0.25">
      <c r="A83" s="202" t="s">
        <v>43</v>
      </c>
      <c r="B83" s="662" t="s">
        <v>44</v>
      </c>
      <c r="C83" s="663"/>
      <c r="D83" s="663"/>
      <c r="E83" s="663"/>
      <c r="F83" s="663"/>
      <c r="G83" s="664"/>
      <c r="H83" s="224"/>
    </row>
    <row r="84" spans="1:8" s="360" customFormat="1" ht="13.8" x14ac:dyDescent="0.25">
      <c r="A84" s="195"/>
      <c r="B84" s="221" t="s">
        <v>31</v>
      </c>
      <c r="C84" s="221" t="s">
        <v>258</v>
      </c>
      <c r="D84" s="221" t="s">
        <v>47</v>
      </c>
      <c r="E84" s="205" t="s">
        <v>39</v>
      </c>
      <c r="F84" s="203" t="s">
        <v>49</v>
      </c>
      <c r="G84" s="203" t="s">
        <v>35</v>
      </c>
      <c r="H84" s="224"/>
    </row>
    <row r="85" spans="1:8" s="360" customFormat="1" ht="13.8" x14ac:dyDescent="0.25">
      <c r="A85" s="195"/>
      <c r="B85" s="195"/>
      <c r="C85" s="376"/>
      <c r="D85" s="217"/>
      <c r="E85" s="206"/>
      <c r="F85" s="377"/>
      <c r="G85" s="378"/>
      <c r="H85" s="224"/>
    </row>
    <row r="86" spans="1:8" s="360" customFormat="1" ht="13.8" x14ac:dyDescent="0.25">
      <c r="A86" s="243"/>
      <c r="B86" s="198"/>
      <c r="C86" s="198"/>
      <c r="D86" s="198"/>
      <c r="E86" s="204" t="s">
        <v>50</v>
      </c>
      <c r="F86" s="204"/>
      <c r="G86" s="204"/>
      <c r="H86" s="375">
        <f>SUM(G85)</f>
        <v>0</v>
      </c>
    </row>
    <row r="87" spans="1:8" s="360" customFormat="1" ht="13.8" x14ac:dyDescent="0.25">
      <c r="A87" s="202" t="s">
        <v>51</v>
      </c>
      <c r="B87" s="662" t="s">
        <v>18</v>
      </c>
      <c r="C87" s="663"/>
      <c r="D87" s="663"/>
      <c r="E87" s="663"/>
      <c r="F87" s="663"/>
      <c r="G87" s="664"/>
      <c r="H87" s="224"/>
    </row>
    <row r="88" spans="1:8" s="360" customFormat="1" ht="13.8" x14ac:dyDescent="0.25">
      <c r="A88" s="195"/>
      <c r="B88" s="195" t="s">
        <v>31</v>
      </c>
      <c r="C88" s="221" t="s">
        <v>12</v>
      </c>
      <c r="D88" s="221" t="s">
        <v>13</v>
      </c>
      <c r="E88" s="221" t="s">
        <v>52</v>
      </c>
      <c r="F88" s="205"/>
      <c r="G88" s="203" t="s">
        <v>53</v>
      </c>
      <c r="H88" s="224"/>
    </row>
    <row r="89" spans="1:8" s="360" customFormat="1" ht="13.8" x14ac:dyDescent="0.25">
      <c r="A89" s="195"/>
      <c r="B89" s="195"/>
      <c r="C89" s="210"/>
      <c r="D89" s="195"/>
      <c r="E89" s="203"/>
      <c r="F89" s="203"/>
      <c r="G89" s="203"/>
      <c r="H89" s="224"/>
    </row>
    <row r="90" spans="1:8" s="360" customFormat="1" ht="13.8" x14ac:dyDescent="0.25">
      <c r="A90" s="243"/>
      <c r="B90" s="198"/>
      <c r="C90" s="198"/>
      <c r="D90" s="198"/>
      <c r="E90" s="204" t="s">
        <v>50</v>
      </c>
      <c r="F90" s="204"/>
      <c r="G90" s="204"/>
      <c r="H90" s="224">
        <f>SUM(G89)</f>
        <v>0</v>
      </c>
    </row>
    <row r="91" spans="1:8" s="360" customFormat="1" ht="13.8" x14ac:dyDescent="0.25">
      <c r="A91" s="242"/>
      <c r="B91" s="198"/>
      <c r="C91" s="198"/>
      <c r="D91" s="198"/>
      <c r="E91" s="204"/>
      <c r="F91" s="204"/>
      <c r="G91" s="204"/>
      <c r="H91" s="224"/>
    </row>
    <row r="92" spans="1:8" s="360" customFormat="1" ht="13.8" x14ac:dyDescent="0.25">
      <c r="A92" s="242"/>
      <c r="B92" s="198"/>
      <c r="C92" s="198"/>
      <c r="D92" s="211" t="s">
        <v>54</v>
      </c>
      <c r="E92" s="212"/>
      <c r="F92" s="212"/>
      <c r="G92" s="212"/>
      <c r="H92" s="379">
        <f>ROUND(SUM(H75:H91),0)</f>
        <v>776650</v>
      </c>
    </row>
    <row r="93" spans="1:8" s="360" customFormat="1" ht="13.8" x14ac:dyDescent="0.25">
      <c r="A93" s="202" t="s">
        <v>55</v>
      </c>
      <c r="B93" s="662" t="s">
        <v>56</v>
      </c>
      <c r="C93" s="663"/>
      <c r="D93" s="663"/>
      <c r="E93" s="663"/>
      <c r="F93" s="663"/>
      <c r="G93" s="664"/>
      <c r="H93" s="224"/>
    </row>
    <row r="94" spans="1:8" s="360" customFormat="1" ht="13.8" x14ac:dyDescent="0.25">
      <c r="A94" s="221"/>
      <c r="B94" s="221" t="s">
        <v>31</v>
      </c>
      <c r="C94" s="221" t="s">
        <v>57</v>
      </c>
      <c r="D94" s="195" t="s">
        <v>58</v>
      </c>
      <c r="E94" s="203"/>
      <c r="F94" s="203" t="s">
        <v>59</v>
      </c>
      <c r="G94" s="203"/>
      <c r="H94" s="224"/>
    </row>
    <row r="95" spans="1:8" s="360" customFormat="1" ht="13.8" x14ac:dyDescent="0.25">
      <c r="A95" s="195"/>
      <c r="B95" s="221" t="s">
        <v>60</v>
      </c>
      <c r="C95" s="208">
        <v>0.1</v>
      </c>
      <c r="D95" s="195"/>
      <c r="E95" s="206"/>
      <c r="F95" s="380"/>
      <c r="G95" s="381">
        <f>+H92*C95</f>
        <v>77665</v>
      </c>
      <c r="H95" s="224"/>
    </row>
    <row r="96" spans="1:8" s="360" customFormat="1" ht="13.8" x14ac:dyDescent="0.25">
      <c r="A96" s="195"/>
      <c r="B96" s="221" t="s">
        <v>61</v>
      </c>
      <c r="C96" s="208">
        <v>0.02</v>
      </c>
      <c r="D96" s="195"/>
      <c r="E96" s="206"/>
      <c r="F96" s="380"/>
      <c r="G96" s="381">
        <f>+H92*C96</f>
        <v>15533</v>
      </c>
      <c r="H96" s="224"/>
    </row>
    <row r="97" spans="1:8" s="360" customFormat="1" ht="13.8" x14ac:dyDescent="0.25">
      <c r="A97" s="242"/>
      <c r="B97" s="198"/>
      <c r="C97" s="198"/>
      <c r="D97" s="211" t="s">
        <v>63</v>
      </c>
      <c r="E97" s="212"/>
      <c r="F97" s="212"/>
      <c r="G97" s="212"/>
      <c r="H97" s="379">
        <f>SUM(G95:G96)</f>
        <v>93198</v>
      </c>
    </row>
    <row r="98" spans="1:8" s="360" customFormat="1" ht="13.8" x14ac:dyDescent="0.25">
      <c r="A98" s="242"/>
      <c r="B98" s="198"/>
      <c r="C98" s="198"/>
      <c r="D98" s="198"/>
      <c r="E98" s="204"/>
      <c r="F98" s="204"/>
      <c r="G98" s="204"/>
      <c r="H98" s="379"/>
    </row>
    <row r="99" spans="1:8" s="360" customFormat="1" ht="13.8" x14ac:dyDescent="0.25">
      <c r="A99" s="242"/>
      <c r="B99" s="198"/>
      <c r="C99" s="198"/>
      <c r="D99" s="211" t="s">
        <v>64</v>
      </c>
      <c r="E99" s="212"/>
      <c r="F99" s="212"/>
      <c r="G99" s="204"/>
      <c r="H99" s="379">
        <f>ROUND((H92+H97),0)</f>
        <v>869848</v>
      </c>
    </row>
    <row r="100" spans="1:8" s="360" customFormat="1" ht="13.8" x14ac:dyDescent="0.25">
      <c r="A100" s="242"/>
      <c r="B100" s="198"/>
      <c r="C100" s="198"/>
      <c r="D100" s="211"/>
      <c r="E100" s="212"/>
      <c r="F100" s="212"/>
      <c r="G100" s="204"/>
      <c r="H100" s="379"/>
    </row>
    <row r="101" spans="1:8" s="360" customFormat="1" ht="13.8" x14ac:dyDescent="0.25">
      <c r="A101" s="242"/>
      <c r="B101" s="198"/>
      <c r="C101" s="198"/>
      <c r="D101" s="211"/>
      <c r="E101" s="212"/>
      <c r="F101" s="212"/>
      <c r="G101" s="204"/>
      <c r="H101" s="379"/>
    </row>
    <row r="102" spans="1:8" s="360" customFormat="1" ht="13.8" x14ac:dyDescent="0.25">
      <c r="A102" s="242"/>
      <c r="B102" s="198"/>
      <c r="C102" s="198"/>
      <c r="D102" s="211"/>
      <c r="E102" s="212"/>
      <c r="F102" s="212"/>
      <c r="G102" s="204"/>
      <c r="H102" s="379"/>
    </row>
    <row r="103" spans="1:8" s="360" customFormat="1" ht="13.8" x14ac:dyDescent="0.25">
      <c r="A103" s="242"/>
      <c r="B103" s="200"/>
      <c r="C103" s="198"/>
      <c r="D103" s="211"/>
      <c r="E103" s="212"/>
      <c r="F103" s="212"/>
      <c r="G103" s="204"/>
      <c r="H103" s="224"/>
    </row>
    <row r="104" spans="1:8" s="360" customFormat="1" ht="13.8" x14ac:dyDescent="0.25">
      <c r="A104" s="382" t="str">
        <f>A51</f>
        <v>ING EDISON FIGUEROA ORTIZ</v>
      </c>
      <c r="B104" s="213"/>
      <c r="C104" s="198"/>
      <c r="D104" s="211"/>
      <c r="E104" s="516" t="str">
        <f>E51</f>
        <v>ARQ. GUILLERMO YAMID VALLEJOS BENAVIDES</v>
      </c>
      <c r="F104" s="204"/>
      <c r="G104" s="204"/>
      <c r="H104" s="224"/>
    </row>
    <row r="105" spans="1:8" s="360" customFormat="1" ht="13.8" x14ac:dyDescent="0.25">
      <c r="A105" s="204" t="str">
        <f t="shared" ref="A105:A106" si="0">A52</f>
        <v>APOYO PROFESIONAL SPOPM</v>
      </c>
      <c r="B105" s="213"/>
      <c r="C105" s="198"/>
      <c r="D105" s="198"/>
      <c r="E105" s="360" t="str">
        <f t="shared" ref="E105:E106" si="1">E52</f>
        <v>SECRETARIO DE PLANEACION Y OBRAS PUBLICAS</v>
      </c>
      <c r="F105" s="204"/>
      <c r="G105" s="204"/>
      <c r="H105" s="224"/>
    </row>
    <row r="106" spans="1:8" s="360" customFormat="1" ht="13.8" x14ac:dyDescent="0.25">
      <c r="A106" s="204" t="str">
        <f t="shared" si="0"/>
        <v>MP 54202-356581 NTS</v>
      </c>
      <c r="B106" s="246"/>
      <c r="C106" s="200"/>
      <c r="D106" s="200"/>
      <c r="E106" s="360" t="str">
        <f t="shared" si="1"/>
        <v>SAN MIGUEL - PUTUMAYO</v>
      </c>
      <c r="F106" s="199"/>
      <c r="G106" s="199"/>
      <c r="H106" s="241"/>
    </row>
    <row r="107" spans="1:8" x14ac:dyDescent="0.3">
      <c r="A107" s="863"/>
      <c r="B107" s="864" t="s">
        <v>191</v>
      </c>
      <c r="C107" s="865"/>
      <c r="D107" s="866"/>
      <c r="E107" s="870" t="s">
        <v>192</v>
      </c>
      <c r="F107" s="870"/>
      <c r="G107" s="358">
        <v>103</v>
      </c>
      <c r="H107" s="870"/>
    </row>
    <row r="108" spans="1:8" x14ac:dyDescent="0.3">
      <c r="A108" s="863"/>
      <c r="B108" s="867"/>
      <c r="C108" s="868"/>
      <c r="D108" s="869"/>
      <c r="E108" s="872" t="s">
        <v>193</v>
      </c>
      <c r="F108" s="872"/>
      <c r="G108" s="870">
        <v>51</v>
      </c>
      <c r="H108" s="870"/>
    </row>
    <row r="109" spans="1:8" x14ac:dyDescent="0.3">
      <c r="A109" s="863"/>
      <c r="B109" s="873" t="s">
        <v>194</v>
      </c>
      <c r="C109" s="874"/>
      <c r="D109" s="875"/>
      <c r="E109" s="872"/>
      <c r="F109" s="872"/>
      <c r="G109" s="870"/>
      <c r="H109" s="870"/>
    </row>
    <row r="110" spans="1:8" x14ac:dyDescent="0.3">
      <c r="A110" s="863"/>
      <c r="B110" s="876" t="s">
        <v>195</v>
      </c>
      <c r="C110" s="877"/>
      <c r="D110" s="878"/>
      <c r="E110" s="870" t="s">
        <v>196</v>
      </c>
      <c r="F110" s="870"/>
      <c r="G110" s="358">
        <v>1</v>
      </c>
      <c r="H110" s="870"/>
    </row>
    <row r="111" spans="1:8" x14ac:dyDescent="0.3">
      <c r="A111" s="863"/>
      <c r="B111" s="879" t="s">
        <v>197</v>
      </c>
      <c r="C111" s="880"/>
      <c r="D111" s="881"/>
      <c r="E111" s="872" t="s">
        <v>198</v>
      </c>
      <c r="F111" s="872"/>
      <c r="G111" s="358" t="s">
        <v>199</v>
      </c>
      <c r="H111" s="870"/>
    </row>
    <row r="112" spans="1:8" x14ac:dyDescent="0.3">
      <c r="A112" s="896"/>
      <c r="B112" s="891"/>
      <c r="C112" s="892"/>
      <c r="D112" s="893"/>
      <c r="E112" s="872"/>
      <c r="F112" s="872"/>
      <c r="G112" s="359">
        <v>44216</v>
      </c>
      <c r="H112" s="870"/>
    </row>
    <row r="113" spans="1:13" x14ac:dyDescent="0.3">
      <c r="A113" s="886" t="str">
        <f>Presupuesto!A8</f>
        <v xml:space="preserve">ADECUACIÓN Y MANTENIMIENTO DE LA RAMPA DE ACCESO SOBRE LA VÍA QUE CONECTA EL PUENTE VEHICULAR UBICADO EN LA VEREDA JORDAN ORTIZ DEL MUNICIPIO DE SAN MIGUEL PUTUMAYO </v>
      </c>
      <c r="B113" s="887"/>
      <c r="C113" s="887"/>
      <c r="D113" s="887"/>
      <c r="E113" s="887"/>
      <c r="F113" s="887"/>
      <c r="G113" s="887"/>
      <c r="H113" s="888"/>
    </row>
    <row r="114" spans="1:13" x14ac:dyDescent="0.3">
      <c r="A114" s="886"/>
      <c r="B114" s="887"/>
      <c r="C114" s="887"/>
      <c r="D114" s="887"/>
      <c r="E114" s="887"/>
      <c r="F114" s="887"/>
      <c r="G114" s="887"/>
      <c r="H114" s="888"/>
    </row>
    <row r="115" spans="1:13" x14ac:dyDescent="0.3">
      <c r="A115" s="886"/>
      <c r="B115" s="887"/>
      <c r="C115" s="887"/>
      <c r="D115" s="887"/>
      <c r="E115" s="887"/>
      <c r="F115" s="887"/>
      <c r="G115" s="887"/>
      <c r="H115" s="888"/>
    </row>
    <row r="116" spans="1:13" x14ac:dyDescent="0.3">
      <c r="A116" s="361"/>
      <c r="B116" s="362"/>
      <c r="C116" s="362"/>
      <c r="D116" s="362"/>
      <c r="E116" s="362"/>
      <c r="F116" s="362"/>
      <c r="G116" s="362"/>
      <c r="H116" s="363"/>
    </row>
    <row r="117" spans="1:13" x14ac:dyDescent="0.3">
      <c r="A117" s="629" t="s">
        <v>26</v>
      </c>
      <c r="B117" s="858"/>
      <c r="C117" s="858"/>
      <c r="D117" s="858"/>
      <c r="E117" s="858"/>
      <c r="F117" s="858"/>
      <c r="G117" s="858"/>
      <c r="H117" s="630"/>
    </row>
    <row r="118" spans="1:13" x14ac:dyDescent="0.3">
      <c r="A118" s="242"/>
      <c r="B118" s="198"/>
      <c r="C118" s="198"/>
      <c r="D118" s="198"/>
      <c r="E118" s="198"/>
      <c r="F118" s="204"/>
      <c r="G118" s="198"/>
      <c r="H118" s="239"/>
    </row>
    <row r="119" spans="1:13" x14ac:dyDescent="0.3">
      <c r="A119" s="443" t="s">
        <v>259</v>
      </c>
      <c r="B119" s="859" t="s">
        <v>260</v>
      </c>
      <c r="C119" s="860"/>
      <c r="D119" s="860"/>
      <c r="E119" s="860"/>
      <c r="F119" s="861"/>
      <c r="G119" s="444" t="s">
        <v>28</v>
      </c>
      <c r="H119" s="443" t="s">
        <v>230</v>
      </c>
    </row>
    <row r="120" spans="1:13" x14ac:dyDescent="0.3">
      <c r="A120" s="242"/>
      <c r="B120" s="198"/>
      <c r="C120" s="198"/>
      <c r="D120" s="198"/>
      <c r="E120" s="198"/>
      <c r="F120" s="204"/>
      <c r="G120" s="198"/>
      <c r="H120" s="239"/>
    </row>
    <row r="121" spans="1:13" ht="15" thickBot="1" x14ac:dyDescent="0.35">
      <c r="A121" s="364" t="s">
        <v>29</v>
      </c>
      <c r="B121" s="662" t="s">
        <v>249</v>
      </c>
      <c r="C121" s="663"/>
      <c r="D121" s="663"/>
      <c r="E121" s="663"/>
      <c r="F121" s="663"/>
      <c r="G121" s="664"/>
      <c r="H121" s="239"/>
    </row>
    <row r="122" spans="1:13" ht="15" thickBot="1" x14ac:dyDescent="0.35">
      <c r="A122" s="221"/>
      <c r="B122" s="625" t="s">
        <v>31</v>
      </c>
      <c r="C122" s="626"/>
      <c r="D122" s="221" t="s">
        <v>12</v>
      </c>
      <c r="E122" s="221" t="s">
        <v>33</v>
      </c>
      <c r="F122" s="205" t="s">
        <v>34</v>
      </c>
      <c r="G122" s="221" t="s">
        <v>35</v>
      </c>
      <c r="H122" s="239"/>
      <c r="I122" s="841" t="s">
        <v>276</v>
      </c>
      <c r="J122" s="842"/>
      <c r="K122" s="842"/>
      <c r="L122" s="842"/>
      <c r="M122" s="843"/>
    </row>
    <row r="123" spans="1:13" x14ac:dyDescent="0.3">
      <c r="A123" s="365"/>
      <c r="B123" s="889"/>
      <c r="C123" s="890"/>
      <c r="D123" s="366"/>
      <c r="E123" s="367"/>
      <c r="F123" s="367"/>
      <c r="G123" s="367"/>
      <c r="H123" s="240"/>
      <c r="I123" s="441" t="s">
        <v>272</v>
      </c>
      <c r="J123" s="360" t="s">
        <v>273</v>
      </c>
      <c r="K123" s="360"/>
      <c r="L123" s="439">
        <v>120000</v>
      </c>
      <c r="M123" s="439">
        <f>L123/8</f>
        <v>15000</v>
      </c>
    </row>
    <row r="124" spans="1:13" x14ac:dyDescent="0.3">
      <c r="A124" s="195"/>
      <c r="B124" s="844"/>
      <c r="C124" s="845"/>
      <c r="D124" s="368"/>
      <c r="E124" s="369"/>
      <c r="F124" s="369"/>
      <c r="G124" s="369"/>
      <c r="H124" s="240"/>
      <c r="I124" s="441" t="s">
        <v>274</v>
      </c>
      <c r="J124" s="360" t="s">
        <v>275</v>
      </c>
      <c r="K124" s="360"/>
      <c r="L124" s="439">
        <v>100000</v>
      </c>
      <c r="M124" s="439">
        <f>L124/8</f>
        <v>12500</v>
      </c>
    </row>
    <row r="125" spans="1:13" ht="15" thickBot="1" x14ac:dyDescent="0.35">
      <c r="A125" s="242"/>
      <c r="B125" s="198"/>
      <c r="C125" s="198"/>
      <c r="D125" s="198"/>
      <c r="E125" s="204" t="s">
        <v>36</v>
      </c>
      <c r="F125" s="204"/>
      <c r="G125" s="204"/>
      <c r="H125" s="370">
        <f>ROUND(SUM(G123:G124),0)</f>
        <v>0</v>
      </c>
    </row>
    <row r="126" spans="1:13" ht="15" thickBot="1" x14ac:dyDescent="0.35">
      <c r="A126" s="202" t="s">
        <v>37</v>
      </c>
      <c r="B126" s="662" t="s">
        <v>38</v>
      </c>
      <c r="C126" s="663"/>
      <c r="D126" s="663"/>
      <c r="E126" s="663"/>
      <c r="F126" s="663"/>
      <c r="G126" s="664"/>
      <c r="H126" s="224"/>
      <c r="I126" s="841" t="s">
        <v>268</v>
      </c>
      <c r="J126" s="842"/>
      <c r="K126" s="842"/>
      <c r="L126" s="842"/>
      <c r="M126" s="843"/>
    </row>
    <row r="127" spans="1:13" x14ac:dyDescent="0.3">
      <c r="A127" s="221"/>
      <c r="B127" s="625" t="s">
        <v>31</v>
      </c>
      <c r="C127" s="626"/>
      <c r="D127" s="195" t="s">
        <v>12</v>
      </c>
      <c r="E127" s="205" t="s">
        <v>39</v>
      </c>
      <c r="F127" s="205" t="s">
        <v>40</v>
      </c>
      <c r="G127" s="205" t="s">
        <v>35</v>
      </c>
      <c r="H127" s="224"/>
      <c r="I127" s="441" t="s">
        <v>266</v>
      </c>
      <c r="J127" s="360" t="s">
        <v>270</v>
      </c>
      <c r="K127" s="360"/>
      <c r="L127" s="439">
        <v>40000</v>
      </c>
      <c r="M127" s="439">
        <f>L127/50</f>
        <v>800</v>
      </c>
    </row>
    <row r="128" spans="1:13" x14ac:dyDescent="0.3">
      <c r="A128" s="195"/>
      <c r="B128" s="839" t="s">
        <v>253</v>
      </c>
      <c r="C128" s="840"/>
      <c r="D128" s="371" t="s">
        <v>241</v>
      </c>
      <c r="E128" s="372">
        <v>450</v>
      </c>
      <c r="F128" s="383">
        <f>M127</f>
        <v>800</v>
      </c>
      <c r="G128" s="372">
        <f>+F128*E128</f>
        <v>360000</v>
      </c>
      <c r="H128" s="224"/>
      <c r="I128" s="441" t="s">
        <v>265</v>
      </c>
      <c r="J128" s="360" t="s">
        <v>269</v>
      </c>
      <c r="K128" s="360"/>
      <c r="L128" s="439">
        <v>800000</v>
      </c>
      <c r="M128" s="440">
        <f>L128/5</f>
        <v>160000</v>
      </c>
    </row>
    <row r="129" spans="1:13" x14ac:dyDescent="0.3">
      <c r="A129" s="195"/>
      <c r="B129" s="839" t="s">
        <v>254</v>
      </c>
      <c r="C129" s="840"/>
      <c r="D129" s="371" t="s">
        <v>255</v>
      </c>
      <c r="E129" s="372">
        <v>260</v>
      </c>
      <c r="F129" s="383">
        <v>180</v>
      </c>
      <c r="G129" s="372">
        <f>+F129*E129</f>
        <v>46800</v>
      </c>
      <c r="H129" s="224"/>
      <c r="I129" s="441" t="s">
        <v>257</v>
      </c>
      <c r="J129" s="360" t="s">
        <v>269</v>
      </c>
      <c r="K129" s="360"/>
      <c r="L129" s="439">
        <v>1625000</v>
      </c>
      <c r="M129" s="439">
        <f>L129/5</f>
        <v>325000</v>
      </c>
    </row>
    <row r="130" spans="1:13" x14ac:dyDescent="0.3">
      <c r="A130" s="195"/>
      <c r="B130" s="839" t="s">
        <v>256</v>
      </c>
      <c r="C130" s="840"/>
      <c r="D130" s="371" t="s">
        <v>230</v>
      </c>
      <c r="E130" s="374">
        <v>1.08</v>
      </c>
      <c r="F130" s="383">
        <f>M128</f>
        <v>160000</v>
      </c>
      <c r="G130" s="372">
        <f>+F130*E130</f>
        <v>172800</v>
      </c>
      <c r="H130" s="224"/>
    </row>
    <row r="131" spans="1:13" x14ac:dyDescent="0.3">
      <c r="A131" s="195"/>
      <c r="B131" s="839"/>
      <c r="C131" s="840"/>
      <c r="D131" s="371"/>
      <c r="E131" s="374"/>
      <c r="F131" s="373"/>
      <c r="G131" s="372"/>
      <c r="H131" s="224"/>
    </row>
    <row r="132" spans="1:13" x14ac:dyDescent="0.3">
      <c r="A132" s="243" t="s">
        <v>41</v>
      </c>
      <c r="B132" s="198"/>
      <c r="C132" s="198"/>
      <c r="D132" s="198"/>
      <c r="E132" s="204" t="s">
        <v>42</v>
      </c>
      <c r="F132" s="204"/>
      <c r="G132" s="204"/>
      <c r="H132" s="375">
        <f>(SUM(G128:G131))</f>
        <v>579600</v>
      </c>
    </row>
    <row r="133" spans="1:13" x14ac:dyDescent="0.3">
      <c r="A133" s="202" t="s">
        <v>43</v>
      </c>
      <c r="B133" s="662" t="s">
        <v>44</v>
      </c>
      <c r="C133" s="663"/>
      <c r="D133" s="663"/>
      <c r="E133" s="663"/>
      <c r="F133" s="663"/>
      <c r="G133" s="664"/>
      <c r="H133" s="224"/>
    </row>
    <row r="134" spans="1:13" x14ac:dyDescent="0.3">
      <c r="A134" s="195"/>
      <c r="B134" s="221" t="s">
        <v>31</v>
      </c>
      <c r="C134" s="221" t="s">
        <v>258</v>
      </c>
      <c r="D134" s="221" t="s">
        <v>47</v>
      </c>
      <c r="E134" s="205" t="s">
        <v>39</v>
      </c>
      <c r="F134" s="203" t="s">
        <v>49</v>
      </c>
      <c r="G134" s="203" t="s">
        <v>35</v>
      </c>
      <c r="H134" s="224"/>
    </row>
    <row r="135" spans="1:13" x14ac:dyDescent="0.3">
      <c r="A135" s="195"/>
      <c r="B135" s="195"/>
      <c r="C135" s="376"/>
      <c r="D135" s="217"/>
      <c r="E135" s="206"/>
      <c r="F135" s="377"/>
      <c r="G135" s="378"/>
      <c r="H135" s="224"/>
    </row>
    <row r="136" spans="1:13" x14ac:dyDescent="0.3">
      <c r="A136" s="243"/>
      <c r="B136" s="198"/>
      <c r="C136" s="198"/>
      <c r="D136" s="198"/>
      <c r="E136" s="204" t="s">
        <v>50</v>
      </c>
      <c r="F136" s="204"/>
      <c r="G136" s="204"/>
      <c r="H136" s="375">
        <f>SUM(G135)</f>
        <v>0</v>
      </c>
    </row>
    <row r="137" spans="1:13" x14ac:dyDescent="0.3">
      <c r="A137" s="202" t="s">
        <v>51</v>
      </c>
      <c r="B137" s="662" t="s">
        <v>18</v>
      </c>
      <c r="C137" s="663"/>
      <c r="D137" s="663"/>
      <c r="E137" s="663"/>
      <c r="F137" s="663"/>
      <c r="G137" s="664"/>
      <c r="H137" s="224"/>
    </row>
    <row r="138" spans="1:13" x14ac:dyDescent="0.3">
      <c r="A138" s="195"/>
      <c r="B138" s="195" t="s">
        <v>31</v>
      </c>
      <c r="C138" s="221" t="s">
        <v>12</v>
      </c>
      <c r="D138" s="221" t="s">
        <v>13</v>
      </c>
      <c r="E138" s="221" t="s">
        <v>52</v>
      </c>
      <c r="F138" s="205"/>
      <c r="G138" s="203" t="s">
        <v>53</v>
      </c>
      <c r="H138" s="224"/>
    </row>
    <row r="139" spans="1:13" x14ac:dyDescent="0.3">
      <c r="A139" s="195"/>
      <c r="B139" s="195"/>
      <c r="C139" s="210"/>
      <c r="D139" s="195"/>
      <c r="E139" s="203"/>
      <c r="F139" s="203"/>
      <c r="G139" s="203"/>
      <c r="H139" s="224"/>
    </row>
    <row r="140" spans="1:13" x14ac:dyDescent="0.3">
      <c r="A140" s="243"/>
      <c r="B140" s="198"/>
      <c r="C140" s="198"/>
      <c r="D140" s="198"/>
      <c r="E140" s="204" t="s">
        <v>50</v>
      </c>
      <c r="F140" s="204"/>
      <c r="G140" s="204"/>
      <c r="H140" s="224">
        <f>SUM(G139)</f>
        <v>0</v>
      </c>
    </row>
    <row r="141" spans="1:13" x14ac:dyDescent="0.3">
      <c r="A141" s="242"/>
      <c r="B141" s="198"/>
      <c r="C141" s="198"/>
      <c r="D141" s="198"/>
      <c r="E141" s="204"/>
      <c r="F141" s="204"/>
      <c r="G141" s="204"/>
      <c r="H141" s="224"/>
    </row>
    <row r="142" spans="1:13" x14ac:dyDescent="0.3">
      <c r="A142" s="242"/>
      <c r="B142" s="198"/>
      <c r="C142" s="198"/>
      <c r="D142" s="211" t="s">
        <v>54</v>
      </c>
      <c r="E142" s="212"/>
      <c r="F142" s="212"/>
      <c r="G142" s="212"/>
      <c r="H142" s="379">
        <f>ROUND(SUM(H125:H141),0)</f>
        <v>579600</v>
      </c>
    </row>
    <row r="143" spans="1:13" x14ac:dyDescent="0.3">
      <c r="A143" s="202" t="s">
        <v>55</v>
      </c>
      <c r="B143" s="662" t="s">
        <v>56</v>
      </c>
      <c r="C143" s="663"/>
      <c r="D143" s="663"/>
      <c r="E143" s="663"/>
      <c r="F143" s="663"/>
      <c r="G143" s="664"/>
      <c r="H143" s="224"/>
    </row>
    <row r="144" spans="1:13" x14ac:dyDescent="0.3">
      <c r="A144" s="221"/>
      <c r="B144" s="221" t="s">
        <v>31</v>
      </c>
      <c r="C144" s="221" t="s">
        <v>57</v>
      </c>
      <c r="D144" s="195" t="s">
        <v>58</v>
      </c>
      <c r="E144" s="203"/>
      <c r="F144" s="203" t="s">
        <v>59</v>
      </c>
      <c r="G144" s="203"/>
      <c r="H144" s="224"/>
    </row>
    <row r="145" spans="1:8" x14ac:dyDescent="0.3">
      <c r="A145" s="195"/>
      <c r="B145" s="221" t="s">
        <v>60</v>
      </c>
      <c r="C145" s="208">
        <v>0.1</v>
      </c>
      <c r="D145" s="195"/>
      <c r="E145" s="206"/>
      <c r="F145" s="380"/>
      <c r="G145" s="381">
        <f>+H142*C145</f>
        <v>57960</v>
      </c>
      <c r="H145" s="224"/>
    </row>
    <row r="146" spans="1:8" x14ac:dyDescent="0.3">
      <c r="A146" s="195"/>
      <c r="B146" s="221" t="s">
        <v>61</v>
      </c>
      <c r="C146" s="208">
        <v>0.02</v>
      </c>
      <c r="D146" s="195"/>
      <c r="E146" s="206"/>
      <c r="F146" s="380"/>
      <c r="G146" s="381">
        <f>+H142*C146</f>
        <v>11592</v>
      </c>
      <c r="H146" s="224"/>
    </row>
    <row r="147" spans="1:8" x14ac:dyDescent="0.3">
      <c r="A147" s="242"/>
      <c r="B147" s="198"/>
      <c r="C147" s="198"/>
      <c r="D147" s="211" t="s">
        <v>63</v>
      </c>
      <c r="E147" s="212"/>
      <c r="F147" s="212"/>
      <c r="G147" s="212"/>
      <c r="H147" s="379">
        <f>SUM(G145:G146)</f>
        <v>69552</v>
      </c>
    </row>
    <row r="148" spans="1:8" x14ac:dyDescent="0.3">
      <c r="A148" s="242"/>
      <c r="B148" s="198"/>
      <c r="C148" s="198"/>
      <c r="D148" s="198"/>
      <c r="E148" s="204"/>
      <c r="F148" s="204"/>
      <c r="G148" s="204"/>
      <c r="H148" s="379"/>
    </row>
    <row r="149" spans="1:8" x14ac:dyDescent="0.3">
      <c r="A149" s="242"/>
      <c r="B149" s="198"/>
      <c r="C149" s="198"/>
      <c r="D149" s="211" t="s">
        <v>64</v>
      </c>
      <c r="E149" s="212"/>
      <c r="F149" s="212"/>
      <c r="G149" s="204"/>
      <c r="H149" s="379">
        <f>ROUND((H142+H147),0)</f>
        <v>649152</v>
      </c>
    </row>
    <row r="150" spans="1:8" x14ac:dyDescent="0.3">
      <c r="A150" s="242"/>
      <c r="B150" s="198"/>
      <c r="C150" s="198"/>
    </row>
    <row r="151" spans="1:8" x14ac:dyDescent="0.3">
      <c r="A151" s="242"/>
      <c r="B151" s="198"/>
      <c r="C151" s="198"/>
    </row>
    <row r="152" spans="1:8" x14ac:dyDescent="0.3">
      <c r="A152" s="242"/>
      <c r="B152" s="198"/>
      <c r="C152" s="198"/>
    </row>
    <row r="153" spans="1:8" x14ac:dyDescent="0.3">
      <c r="A153" s="384"/>
      <c r="B153" s="200"/>
      <c r="C153" s="198"/>
    </row>
    <row r="154" spans="1:8" x14ac:dyDescent="0.3">
      <c r="A154" s="212" t="str">
        <f>A104</f>
        <v>ING EDISON FIGUEROA ORTIZ</v>
      </c>
      <c r="B154" s="213"/>
      <c r="C154" s="198"/>
      <c r="E154" s="516" t="str">
        <f>E104</f>
        <v>ARQ. GUILLERMO YAMID VALLEJOS BENAVIDES</v>
      </c>
    </row>
    <row r="155" spans="1:8" x14ac:dyDescent="0.3">
      <c r="A155" s="204" t="str">
        <f t="shared" ref="A155:A156" si="2">A105</f>
        <v>APOYO PROFESIONAL SPOPM</v>
      </c>
      <c r="B155" s="213"/>
      <c r="C155" s="198"/>
      <c r="E155" s="360" t="str">
        <f t="shared" ref="E155:E156" si="3">E105</f>
        <v>SECRETARIO DE PLANEACION Y OBRAS PUBLICAS</v>
      </c>
    </row>
    <row r="156" spans="1:8" x14ac:dyDescent="0.3">
      <c r="A156" s="204" t="str">
        <f t="shared" si="2"/>
        <v>MP 54202-356581 NTS</v>
      </c>
      <c r="B156" s="246"/>
      <c r="C156" s="200"/>
      <c r="E156" s="360" t="str">
        <f t="shared" si="3"/>
        <v>SAN MIGUEL - PUTUMAYO</v>
      </c>
    </row>
    <row r="157" spans="1:8" x14ac:dyDescent="0.3">
      <c r="A157" s="862"/>
      <c r="B157" s="864" t="s">
        <v>191</v>
      </c>
      <c r="C157" s="865"/>
      <c r="D157" s="866"/>
      <c r="E157" s="873" t="s">
        <v>192</v>
      </c>
      <c r="F157" s="875"/>
      <c r="G157" s="358">
        <v>103</v>
      </c>
      <c r="H157" s="871"/>
    </row>
    <row r="158" spans="1:8" x14ac:dyDescent="0.3">
      <c r="A158" s="863"/>
      <c r="B158" s="867"/>
      <c r="C158" s="868"/>
      <c r="D158" s="869"/>
      <c r="E158" s="897" t="s">
        <v>193</v>
      </c>
      <c r="F158" s="898"/>
      <c r="G158" s="871">
        <v>51</v>
      </c>
      <c r="H158" s="894"/>
    </row>
    <row r="159" spans="1:8" x14ac:dyDescent="0.3">
      <c r="A159" s="863"/>
      <c r="B159" s="873" t="s">
        <v>194</v>
      </c>
      <c r="C159" s="874"/>
      <c r="D159" s="875"/>
      <c r="E159" s="899"/>
      <c r="F159" s="900"/>
      <c r="G159" s="895"/>
      <c r="H159" s="894"/>
    </row>
    <row r="160" spans="1:8" x14ac:dyDescent="0.3">
      <c r="A160" s="863"/>
      <c r="B160" s="876" t="s">
        <v>195</v>
      </c>
      <c r="C160" s="877"/>
      <c r="D160" s="878"/>
      <c r="E160" s="873" t="s">
        <v>196</v>
      </c>
      <c r="F160" s="875"/>
      <c r="G160" s="358">
        <v>1</v>
      </c>
      <c r="H160" s="894"/>
    </row>
    <row r="161" spans="1:13" x14ac:dyDescent="0.3">
      <c r="A161" s="863"/>
      <c r="B161" s="879" t="s">
        <v>197</v>
      </c>
      <c r="C161" s="880"/>
      <c r="D161" s="881"/>
      <c r="E161" s="897" t="s">
        <v>198</v>
      </c>
      <c r="F161" s="898"/>
      <c r="G161" s="358" t="s">
        <v>199</v>
      </c>
      <c r="H161" s="894"/>
    </row>
    <row r="162" spans="1:13" x14ac:dyDescent="0.3">
      <c r="A162" s="896"/>
      <c r="B162" s="891"/>
      <c r="C162" s="892"/>
      <c r="D162" s="893"/>
      <c r="E162" s="899"/>
      <c r="F162" s="900"/>
      <c r="G162" s="359">
        <v>44216</v>
      </c>
      <c r="H162" s="895"/>
    </row>
    <row r="163" spans="1:13" x14ac:dyDescent="0.3">
      <c r="A163" s="385"/>
      <c r="B163" s="386"/>
      <c r="C163" s="387"/>
      <c r="D163" s="387"/>
      <c r="E163" s="387"/>
      <c r="F163" s="387"/>
      <c r="G163" s="388"/>
      <c r="H163" s="389"/>
    </row>
    <row r="164" spans="1:13" s="360" customFormat="1" ht="16.5" customHeight="1" x14ac:dyDescent="0.25">
      <c r="A164" s="886" t="str">
        <f>Presupuesto!A8</f>
        <v xml:space="preserve">ADECUACIÓN Y MANTENIMIENTO DE LA RAMPA DE ACCESO SOBRE LA VÍA QUE CONECTA EL PUENTE VEHICULAR UBICADO EN LA VEREDA JORDAN ORTIZ DEL MUNICIPIO DE SAN MIGUEL PUTUMAYO </v>
      </c>
      <c r="B164" s="887"/>
      <c r="C164" s="887"/>
      <c r="D164" s="887"/>
      <c r="E164" s="887"/>
      <c r="F164" s="887"/>
      <c r="G164" s="887"/>
      <c r="H164" s="888"/>
    </row>
    <row r="165" spans="1:13" s="360" customFormat="1" ht="13.8" x14ac:dyDescent="0.25">
      <c r="A165" s="886"/>
      <c r="B165" s="887"/>
      <c r="C165" s="887"/>
      <c r="D165" s="887"/>
      <c r="E165" s="887"/>
      <c r="F165" s="887"/>
      <c r="G165" s="887"/>
      <c r="H165" s="888"/>
    </row>
    <row r="166" spans="1:13" s="360" customFormat="1" ht="13.8" x14ac:dyDescent="0.25">
      <c r="A166" s="886"/>
      <c r="B166" s="887"/>
      <c r="C166" s="887"/>
      <c r="D166" s="887"/>
      <c r="E166" s="887"/>
      <c r="F166" s="887"/>
      <c r="G166" s="887"/>
      <c r="H166" s="888"/>
    </row>
    <row r="167" spans="1:13" s="360" customFormat="1" ht="13.8" x14ac:dyDescent="0.25">
      <c r="A167" s="361"/>
      <c r="B167" s="362"/>
      <c r="C167" s="362"/>
      <c r="D167" s="362"/>
      <c r="E167" s="362"/>
      <c r="F167" s="362"/>
      <c r="G167" s="362"/>
      <c r="H167" s="363"/>
    </row>
    <row r="168" spans="1:13" s="360" customFormat="1" ht="13.8" x14ac:dyDescent="0.25">
      <c r="A168" s="629" t="s">
        <v>26</v>
      </c>
      <c r="B168" s="858"/>
      <c r="C168" s="858"/>
      <c r="D168" s="858"/>
      <c r="E168" s="858"/>
      <c r="F168" s="858"/>
      <c r="G168" s="858"/>
      <c r="H168" s="630"/>
    </row>
    <row r="169" spans="1:13" s="360" customFormat="1" ht="13.8" x14ac:dyDescent="0.25">
      <c r="A169" s="242"/>
      <c r="B169" s="198"/>
      <c r="C169" s="198"/>
      <c r="D169" s="198"/>
      <c r="E169" s="198"/>
      <c r="F169" s="204"/>
      <c r="G169" s="198"/>
      <c r="H169" s="239"/>
    </row>
    <row r="170" spans="1:13" s="360" customFormat="1" ht="13.8" x14ac:dyDescent="0.25">
      <c r="A170" s="443" t="s">
        <v>261</v>
      </c>
      <c r="B170" s="859" t="s">
        <v>262</v>
      </c>
      <c r="C170" s="860"/>
      <c r="D170" s="860"/>
      <c r="E170" s="860"/>
      <c r="F170" s="861"/>
      <c r="G170" s="444" t="s">
        <v>28</v>
      </c>
      <c r="H170" s="443" t="s">
        <v>230</v>
      </c>
    </row>
    <row r="171" spans="1:13" s="360" customFormat="1" ht="13.8" x14ac:dyDescent="0.25">
      <c r="A171" s="242"/>
      <c r="B171" s="198"/>
      <c r="C171" s="198"/>
      <c r="D171" s="198"/>
      <c r="E171" s="198"/>
      <c r="F171" s="204"/>
      <c r="G171" s="198"/>
      <c r="H171" s="239"/>
    </row>
    <row r="172" spans="1:13" s="360" customFormat="1" thickBot="1" x14ac:dyDescent="0.3">
      <c r="A172" s="364" t="s">
        <v>29</v>
      </c>
      <c r="B172" s="662" t="s">
        <v>249</v>
      </c>
      <c r="C172" s="663"/>
      <c r="D172" s="663"/>
      <c r="E172" s="663"/>
      <c r="F172" s="663"/>
      <c r="G172" s="664"/>
      <c r="H172" s="239"/>
    </row>
    <row r="173" spans="1:13" s="360" customFormat="1" thickBot="1" x14ac:dyDescent="0.3">
      <c r="A173" s="221"/>
      <c r="B173" s="625" t="s">
        <v>31</v>
      </c>
      <c r="C173" s="626"/>
      <c r="D173" s="221" t="s">
        <v>12</v>
      </c>
      <c r="E173" s="221" t="s">
        <v>33</v>
      </c>
      <c r="F173" s="205" t="s">
        <v>34</v>
      </c>
      <c r="G173" s="221" t="s">
        <v>35</v>
      </c>
      <c r="H173" s="239"/>
      <c r="I173" s="841" t="s">
        <v>276</v>
      </c>
      <c r="J173" s="842"/>
      <c r="K173" s="842"/>
      <c r="L173" s="842"/>
      <c r="M173" s="843"/>
    </row>
    <row r="174" spans="1:13" s="360" customFormat="1" ht="13.8" x14ac:dyDescent="0.25">
      <c r="A174" s="221"/>
      <c r="B174" s="622" t="s">
        <v>250</v>
      </c>
      <c r="C174" s="623"/>
      <c r="D174" s="366" t="s">
        <v>251</v>
      </c>
      <c r="E174" s="367">
        <f>M174</f>
        <v>15000</v>
      </c>
      <c r="F174" s="367">
        <v>3.5</v>
      </c>
      <c r="G174" s="367">
        <f>E174*F174</f>
        <v>52500</v>
      </c>
      <c r="H174" s="239"/>
      <c r="I174" s="441" t="s">
        <v>272</v>
      </c>
      <c r="J174" s="360" t="s">
        <v>273</v>
      </c>
      <c r="L174" s="439">
        <v>120000</v>
      </c>
      <c r="M174" s="439">
        <f>L174/8</f>
        <v>15000</v>
      </c>
    </row>
    <row r="175" spans="1:13" s="360" customFormat="1" ht="13.8" x14ac:dyDescent="0.25">
      <c r="A175" s="195"/>
      <c r="B175" s="622" t="s">
        <v>252</v>
      </c>
      <c r="C175" s="623"/>
      <c r="D175" s="368" t="s">
        <v>251</v>
      </c>
      <c r="E175" s="369">
        <f>M175</f>
        <v>12500</v>
      </c>
      <c r="F175" s="369">
        <v>3.5</v>
      </c>
      <c r="G175" s="369">
        <f>E175*F175</f>
        <v>43750</v>
      </c>
      <c r="H175" s="240"/>
      <c r="I175" s="441" t="s">
        <v>274</v>
      </c>
      <c r="J175" s="360" t="s">
        <v>275</v>
      </c>
      <c r="L175" s="439">
        <v>100000</v>
      </c>
      <c r="M175" s="439">
        <f>L175/8</f>
        <v>12500</v>
      </c>
    </row>
    <row r="176" spans="1:13" s="360" customFormat="1" ht="13.8" x14ac:dyDescent="0.25">
      <c r="A176" s="243"/>
      <c r="B176" s="198"/>
      <c r="C176" s="198"/>
      <c r="D176" s="198"/>
      <c r="E176" s="204" t="s">
        <v>36</v>
      </c>
      <c r="F176" s="204"/>
      <c r="G176" s="204"/>
      <c r="H176" s="370">
        <f>ROUND(SUM(G174:G175),0)</f>
        <v>96250</v>
      </c>
    </row>
    <row r="177" spans="1:13" s="360" customFormat="1" thickBot="1" x14ac:dyDescent="0.3">
      <c r="A177" s="202" t="s">
        <v>37</v>
      </c>
      <c r="B177" s="662" t="s">
        <v>38</v>
      </c>
      <c r="C177" s="663"/>
      <c r="D177" s="663"/>
      <c r="E177" s="663"/>
      <c r="F177" s="663"/>
      <c r="G177" s="664"/>
      <c r="H177" s="224"/>
    </row>
    <row r="178" spans="1:13" s="360" customFormat="1" thickBot="1" x14ac:dyDescent="0.3">
      <c r="A178" s="221"/>
      <c r="B178" s="625" t="s">
        <v>31</v>
      </c>
      <c r="C178" s="626"/>
      <c r="D178" s="195" t="s">
        <v>12</v>
      </c>
      <c r="E178" s="205" t="s">
        <v>39</v>
      </c>
      <c r="F178" s="205" t="s">
        <v>40</v>
      </c>
      <c r="G178" s="205" t="s">
        <v>35</v>
      </c>
      <c r="H178" s="224"/>
      <c r="I178" s="841" t="s">
        <v>268</v>
      </c>
      <c r="J178" s="842"/>
      <c r="K178" s="842"/>
      <c r="L178" s="842"/>
      <c r="M178" s="843"/>
    </row>
    <row r="179" spans="1:13" s="360" customFormat="1" ht="13.8" x14ac:dyDescent="0.25">
      <c r="A179" s="195"/>
      <c r="B179" s="839" t="s">
        <v>253</v>
      </c>
      <c r="C179" s="840"/>
      <c r="D179" s="371" t="s">
        <v>241</v>
      </c>
      <c r="E179" s="372">
        <v>300</v>
      </c>
      <c r="F179" s="373">
        <f>M179</f>
        <v>800</v>
      </c>
      <c r="G179" s="372">
        <f>+F179*E179</f>
        <v>240000</v>
      </c>
      <c r="H179" s="224"/>
      <c r="I179" s="441" t="s">
        <v>266</v>
      </c>
      <c r="J179" s="360" t="s">
        <v>270</v>
      </c>
      <c r="L179" s="439">
        <v>40000</v>
      </c>
      <c r="M179" s="439">
        <f>L179/50</f>
        <v>800</v>
      </c>
    </row>
    <row r="180" spans="1:13" s="360" customFormat="1" ht="13.8" x14ac:dyDescent="0.25">
      <c r="A180" s="195"/>
      <c r="B180" s="839" t="s">
        <v>254</v>
      </c>
      <c r="C180" s="840"/>
      <c r="D180" s="371" t="s">
        <v>255</v>
      </c>
      <c r="E180" s="372">
        <v>210</v>
      </c>
      <c r="F180" s="373">
        <v>180</v>
      </c>
      <c r="G180" s="372">
        <f>+F180*E180</f>
        <v>37800</v>
      </c>
      <c r="H180" s="224"/>
      <c r="I180" s="441" t="s">
        <v>265</v>
      </c>
      <c r="J180" s="360" t="s">
        <v>269</v>
      </c>
      <c r="L180" s="439">
        <v>800000</v>
      </c>
      <c r="M180" s="440">
        <f>L180/5</f>
        <v>160000</v>
      </c>
    </row>
    <row r="181" spans="1:13" s="360" customFormat="1" ht="13.8" x14ac:dyDescent="0.25">
      <c r="A181" s="195"/>
      <c r="B181" s="839" t="s">
        <v>256</v>
      </c>
      <c r="C181" s="840"/>
      <c r="D181" s="371" t="s">
        <v>230</v>
      </c>
      <c r="E181" s="374">
        <v>0.48</v>
      </c>
      <c r="F181" s="373">
        <f>M180</f>
        <v>160000</v>
      </c>
      <c r="G181" s="372">
        <f>+F181*E181</f>
        <v>76800</v>
      </c>
      <c r="H181" s="224"/>
      <c r="I181" s="441" t="s">
        <v>257</v>
      </c>
      <c r="J181" s="360" t="s">
        <v>269</v>
      </c>
      <c r="L181" s="439">
        <v>1625000</v>
      </c>
      <c r="M181" s="439">
        <f>L181/5</f>
        <v>325000</v>
      </c>
    </row>
    <row r="182" spans="1:13" s="360" customFormat="1" ht="13.8" x14ac:dyDescent="0.25">
      <c r="A182" s="195"/>
      <c r="B182" s="839" t="s">
        <v>257</v>
      </c>
      <c r="C182" s="840"/>
      <c r="D182" s="371" t="s">
        <v>230</v>
      </c>
      <c r="E182" s="374">
        <v>0.96</v>
      </c>
      <c r="F182" s="373">
        <f>M181</f>
        <v>325000</v>
      </c>
      <c r="G182" s="372">
        <f>+F182*E182</f>
        <v>312000</v>
      </c>
      <c r="H182" s="224"/>
    </row>
    <row r="183" spans="1:13" s="360" customFormat="1" ht="13.8" x14ac:dyDescent="0.25">
      <c r="A183" s="243" t="s">
        <v>41</v>
      </c>
      <c r="B183" s="198"/>
      <c r="C183" s="198"/>
      <c r="D183" s="198"/>
      <c r="E183" s="204" t="s">
        <v>42</v>
      </c>
      <c r="F183" s="204"/>
      <c r="G183" s="204"/>
      <c r="H183" s="375">
        <f>(SUM(G179:G182))</f>
        <v>666600</v>
      </c>
    </row>
    <row r="184" spans="1:13" s="360" customFormat="1" ht="13.8" x14ac:dyDescent="0.25">
      <c r="A184" s="202" t="s">
        <v>43</v>
      </c>
      <c r="B184" s="662" t="s">
        <v>44</v>
      </c>
      <c r="C184" s="663"/>
      <c r="D184" s="663"/>
      <c r="E184" s="663"/>
      <c r="F184" s="663"/>
      <c r="G184" s="664"/>
      <c r="H184" s="224"/>
    </row>
    <row r="185" spans="1:13" s="360" customFormat="1" ht="13.8" x14ac:dyDescent="0.25">
      <c r="A185" s="195"/>
      <c r="B185" s="221" t="s">
        <v>31</v>
      </c>
      <c r="C185" s="221" t="s">
        <v>258</v>
      </c>
      <c r="D185" s="221" t="s">
        <v>47</v>
      </c>
      <c r="E185" s="205" t="s">
        <v>39</v>
      </c>
      <c r="F185" s="203" t="s">
        <v>49</v>
      </c>
      <c r="G185" s="203" t="s">
        <v>35</v>
      </c>
      <c r="H185" s="224"/>
    </row>
    <row r="186" spans="1:13" s="360" customFormat="1" ht="13.8" x14ac:dyDescent="0.25">
      <c r="A186" s="195"/>
      <c r="B186" s="195"/>
      <c r="C186" s="376"/>
      <c r="D186" s="217"/>
      <c r="E186" s="206"/>
      <c r="F186" s="377"/>
      <c r="G186" s="378"/>
      <c r="H186" s="224"/>
    </row>
    <row r="187" spans="1:13" s="360" customFormat="1" ht="13.8" x14ac:dyDescent="0.25">
      <c r="A187" s="243"/>
      <c r="B187" s="198"/>
      <c r="C187" s="198"/>
      <c r="D187" s="198"/>
      <c r="E187" s="204" t="s">
        <v>50</v>
      </c>
      <c r="F187" s="204"/>
      <c r="G187" s="204"/>
      <c r="H187" s="375">
        <f>SUM(G186)</f>
        <v>0</v>
      </c>
    </row>
    <row r="188" spans="1:13" s="360" customFormat="1" ht="13.8" x14ac:dyDescent="0.25">
      <c r="A188" s="202" t="s">
        <v>51</v>
      </c>
      <c r="B188" s="662" t="s">
        <v>18</v>
      </c>
      <c r="C188" s="663"/>
      <c r="D188" s="663"/>
      <c r="E188" s="663"/>
      <c r="F188" s="663"/>
      <c r="G188" s="664"/>
      <c r="H188" s="224"/>
    </row>
    <row r="189" spans="1:13" s="360" customFormat="1" ht="13.8" x14ac:dyDescent="0.25">
      <c r="A189" s="195"/>
      <c r="B189" s="195" t="s">
        <v>31</v>
      </c>
      <c r="C189" s="221" t="s">
        <v>12</v>
      </c>
      <c r="D189" s="221" t="s">
        <v>13</v>
      </c>
      <c r="E189" s="221" t="s">
        <v>52</v>
      </c>
      <c r="F189" s="205"/>
      <c r="G189" s="203" t="s">
        <v>53</v>
      </c>
      <c r="H189" s="224"/>
    </row>
    <row r="190" spans="1:13" s="360" customFormat="1" ht="13.8" x14ac:dyDescent="0.25">
      <c r="A190" s="195"/>
      <c r="B190" s="195"/>
      <c r="C190" s="210"/>
      <c r="D190" s="195"/>
      <c r="E190" s="203"/>
      <c r="F190" s="203"/>
      <c r="G190" s="203"/>
      <c r="H190" s="224"/>
    </row>
    <row r="191" spans="1:13" s="360" customFormat="1" ht="13.8" x14ac:dyDescent="0.25">
      <c r="A191" s="243"/>
      <c r="B191" s="198"/>
      <c r="C191" s="198"/>
      <c r="D191" s="198"/>
      <c r="E191" s="204" t="s">
        <v>50</v>
      </c>
      <c r="F191" s="204"/>
      <c r="G191" s="204"/>
      <c r="H191" s="224">
        <f>SUM(G190)</f>
        <v>0</v>
      </c>
    </row>
    <row r="192" spans="1:13" s="360" customFormat="1" ht="13.8" x14ac:dyDescent="0.25">
      <c r="A192" s="242"/>
      <c r="B192" s="198"/>
      <c r="C192" s="198"/>
      <c r="D192" s="198"/>
      <c r="E192" s="204"/>
      <c r="F192" s="204"/>
      <c r="G192" s="204"/>
      <c r="H192" s="224"/>
    </row>
    <row r="193" spans="1:8" s="360" customFormat="1" ht="13.8" x14ac:dyDescent="0.25">
      <c r="A193" s="242"/>
      <c r="B193" s="198"/>
      <c r="C193" s="198"/>
      <c r="D193" s="211" t="s">
        <v>54</v>
      </c>
      <c r="E193" s="212"/>
      <c r="F193" s="212"/>
      <c r="G193" s="212"/>
      <c r="H193" s="379">
        <f>ROUND(SUM(H176:H192),0)</f>
        <v>762850</v>
      </c>
    </row>
    <row r="194" spans="1:8" s="360" customFormat="1" ht="13.8" x14ac:dyDescent="0.25">
      <c r="A194" s="202" t="s">
        <v>55</v>
      </c>
      <c r="B194" s="662" t="s">
        <v>56</v>
      </c>
      <c r="C194" s="663"/>
      <c r="D194" s="663"/>
      <c r="E194" s="663"/>
      <c r="F194" s="663"/>
      <c r="G194" s="664"/>
      <c r="H194" s="224"/>
    </row>
    <row r="195" spans="1:8" s="360" customFormat="1" ht="13.8" x14ac:dyDescent="0.25">
      <c r="A195" s="221"/>
      <c r="B195" s="221" t="s">
        <v>31</v>
      </c>
      <c r="C195" s="221" t="s">
        <v>57</v>
      </c>
      <c r="D195" s="195" t="s">
        <v>58</v>
      </c>
      <c r="E195" s="203"/>
      <c r="F195" s="203" t="s">
        <v>59</v>
      </c>
      <c r="G195" s="203"/>
      <c r="H195" s="224"/>
    </row>
    <row r="196" spans="1:8" s="360" customFormat="1" ht="13.8" x14ac:dyDescent="0.25">
      <c r="A196" s="195"/>
      <c r="B196" s="221" t="s">
        <v>60</v>
      </c>
      <c r="C196" s="208">
        <v>0.1</v>
      </c>
      <c r="D196" s="195"/>
      <c r="E196" s="206"/>
      <c r="F196" s="380"/>
      <c r="G196" s="381">
        <f>+H193*C196</f>
        <v>76285</v>
      </c>
      <c r="H196" s="224"/>
    </row>
    <row r="197" spans="1:8" s="360" customFormat="1" ht="13.8" x14ac:dyDescent="0.25">
      <c r="A197" s="195"/>
      <c r="B197" s="221" t="s">
        <v>61</v>
      </c>
      <c r="C197" s="208">
        <v>0.02</v>
      </c>
      <c r="D197" s="195"/>
      <c r="E197" s="206"/>
      <c r="F197" s="380"/>
      <c r="G197" s="381">
        <f>+H193*C197</f>
        <v>15257</v>
      </c>
      <c r="H197" s="224"/>
    </row>
    <row r="198" spans="1:8" s="360" customFormat="1" ht="13.8" x14ac:dyDescent="0.25">
      <c r="A198" s="242"/>
      <c r="B198" s="198"/>
      <c r="C198" s="198"/>
      <c r="D198" s="211" t="s">
        <v>63</v>
      </c>
      <c r="E198" s="212"/>
      <c r="F198" s="212"/>
      <c r="G198" s="212"/>
      <c r="H198" s="379">
        <f>SUM(G196:G197)</f>
        <v>91542</v>
      </c>
    </row>
    <row r="199" spans="1:8" s="360" customFormat="1" ht="13.8" x14ac:dyDescent="0.25">
      <c r="A199" s="242"/>
      <c r="B199" s="198"/>
      <c r="C199" s="198"/>
      <c r="D199" s="198"/>
      <c r="E199" s="204"/>
      <c r="F199" s="204"/>
      <c r="G199" s="204"/>
      <c r="H199" s="379"/>
    </row>
    <row r="200" spans="1:8" s="360" customFormat="1" ht="13.8" x14ac:dyDescent="0.25">
      <c r="A200" s="242"/>
      <c r="B200" s="198"/>
      <c r="C200" s="198"/>
      <c r="D200" s="211" t="s">
        <v>64</v>
      </c>
      <c r="E200" s="212"/>
      <c r="F200" s="212"/>
      <c r="G200" s="204"/>
      <c r="H200" s="379">
        <f>ROUND((H193+H198),0)</f>
        <v>854392</v>
      </c>
    </row>
    <row r="201" spans="1:8" s="360" customFormat="1" ht="13.8" x14ac:dyDescent="0.25">
      <c r="A201" s="242"/>
      <c r="B201" s="198"/>
      <c r="C201" s="198"/>
      <c r="D201" s="211"/>
      <c r="E201" s="212"/>
      <c r="F201" s="212"/>
      <c r="G201" s="204"/>
      <c r="H201" s="379"/>
    </row>
    <row r="202" spans="1:8" s="360" customFormat="1" ht="13.8" x14ac:dyDescent="0.25">
      <c r="A202" s="242"/>
      <c r="B202" s="198"/>
      <c r="C202" s="198"/>
      <c r="D202" s="211"/>
      <c r="E202" s="212"/>
      <c r="F202" s="212"/>
      <c r="G202" s="204"/>
      <c r="H202" s="390"/>
    </row>
    <row r="203" spans="1:8" s="360" customFormat="1" ht="13.8" x14ac:dyDescent="0.25">
      <c r="A203" s="242"/>
      <c r="B203" s="198"/>
      <c r="C203" s="198"/>
      <c r="D203" s="211"/>
      <c r="E203" s="212"/>
      <c r="F203" s="212"/>
      <c r="G203" s="204"/>
      <c r="H203" s="390"/>
    </row>
    <row r="204" spans="1:8" s="360" customFormat="1" ht="13.8" x14ac:dyDescent="0.25">
      <c r="A204" s="242"/>
      <c r="B204" s="198"/>
      <c r="C204" s="198"/>
      <c r="D204" s="211"/>
      <c r="E204" s="212"/>
      <c r="F204" s="212"/>
      <c r="G204" s="204"/>
      <c r="H204" s="218"/>
    </row>
    <row r="205" spans="1:8" s="360" customFormat="1" ht="13.8" x14ac:dyDescent="0.25">
      <c r="A205" s="382" t="str">
        <f>A154</f>
        <v>ING EDISON FIGUEROA ORTIZ</v>
      </c>
      <c r="B205" s="391"/>
      <c r="C205" s="198"/>
      <c r="D205" s="211"/>
      <c r="E205" s="516" t="str">
        <f>E154</f>
        <v>ARQ. GUILLERMO YAMID VALLEJOS BENAVIDES</v>
      </c>
      <c r="F205" s="204"/>
      <c r="G205" s="204"/>
      <c r="H205" s="218"/>
    </row>
    <row r="206" spans="1:8" s="360" customFormat="1" ht="13.8" x14ac:dyDescent="0.25">
      <c r="A206" s="204" t="str">
        <f t="shared" ref="A206:A207" si="4">A155</f>
        <v>APOYO PROFESIONAL SPOPM</v>
      </c>
      <c r="B206" s="213"/>
      <c r="C206" s="198"/>
      <c r="D206" s="198"/>
      <c r="E206" s="360" t="str">
        <f t="shared" ref="E206:E207" si="5">E155</f>
        <v>SECRETARIO DE PLANEACION Y OBRAS PUBLICAS</v>
      </c>
      <c r="F206" s="204"/>
      <c r="G206" s="204"/>
      <c r="H206" s="224"/>
    </row>
    <row r="207" spans="1:8" s="360" customFormat="1" ht="13.8" x14ac:dyDescent="0.25">
      <c r="A207" s="204" t="str">
        <f t="shared" si="4"/>
        <v>MP 54202-356581 NTS</v>
      </c>
      <c r="B207" s="246"/>
      <c r="C207" s="200"/>
      <c r="D207" s="200"/>
      <c r="E207" s="360" t="str">
        <f t="shared" si="5"/>
        <v>SAN MIGUEL - PUTUMAYO</v>
      </c>
      <c r="F207" s="199"/>
      <c r="G207" s="199"/>
      <c r="H207" s="241"/>
    </row>
  </sheetData>
  <mergeCells count="118">
    <mergeCell ref="B72:C72"/>
    <mergeCell ref="A55:A60"/>
    <mergeCell ref="B55:D56"/>
    <mergeCell ref="E55:F55"/>
    <mergeCell ref="H55:H60"/>
    <mergeCell ref="E56:F57"/>
    <mergeCell ref="G56:G57"/>
    <mergeCell ref="B57:D57"/>
    <mergeCell ref="B58:D58"/>
    <mergeCell ref="E58:F58"/>
    <mergeCell ref="B59:D60"/>
    <mergeCell ref="E59:F60"/>
    <mergeCell ref="A61:H64"/>
    <mergeCell ref="A67:H67"/>
    <mergeCell ref="B69:F69"/>
    <mergeCell ref="B71:G71"/>
    <mergeCell ref="A107:A112"/>
    <mergeCell ref="B107:D108"/>
    <mergeCell ref="E107:F107"/>
    <mergeCell ref="B73:C73"/>
    <mergeCell ref="B74:C74"/>
    <mergeCell ref="B76:G76"/>
    <mergeCell ref="B77:C77"/>
    <mergeCell ref="B78:C78"/>
    <mergeCell ref="B79:C79"/>
    <mergeCell ref="B80:C80"/>
    <mergeCell ref="B81:C81"/>
    <mergeCell ref="B83:G83"/>
    <mergeCell ref="B87:G87"/>
    <mergeCell ref="B93:G93"/>
    <mergeCell ref="I72:M72"/>
    <mergeCell ref="I122:M122"/>
    <mergeCell ref="I173:M173"/>
    <mergeCell ref="A66:H66"/>
    <mergeCell ref="H157:H162"/>
    <mergeCell ref="A157:A162"/>
    <mergeCell ref="B157:D158"/>
    <mergeCell ref="E157:F157"/>
    <mergeCell ref="B124:C124"/>
    <mergeCell ref="B126:G126"/>
    <mergeCell ref="B127:C127"/>
    <mergeCell ref="B128:C128"/>
    <mergeCell ref="B129:C129"/>
    <mergeCell ref="B130:C130"/>
    <mergeCell ref="B161:D162"/>
    <mergeCell ref="E161:F162"/>
    <mergeCell ref="B131:C131"/>
    <mergeCell ref="B133:G133"/>
    <mergeCell ref="B137:G137"/>
    <mergeCell ref="B143:G143"/>
    <mergeCell ref="E158:F159"/>
    <mergeCell ref="G158:G159"/>
    <mergeCell ref="B159:D159"/>
    <mergeCell ref="B160:D160"/>
    <mergeCell ref="A164:H166"/>
    <mergeCell ref="A168:H168"/>
    <mergeCell ref="B170:F170"/>
    <mergeCell ref="B172:G172"/>
    <mergeCell ref="B173:C173"/>
    <mergeCell ref="B174:C174"/>
    <mergeCell ref="I76:M76"/>
    <mergeCell ref="I126:M126"/>
    <mergeCell ref="I178:M178"/>
    <mergeCell ref="E160:F160"/>
    <mergeCell ref="B123:C123"/>
    <mergeCell ref="H107:H112"/>
    <mergeCell ref="E108:F109"/>
    <mergeCell ref="G108:G109"/>
    <mergeCell ref="B109:D109"/>
    <mergeCell ref="B110:D110"/>
    <mergeCell ref="E110:F110"/>
    <mergeCell ref="B111:D112"/>
    <mergeCell ref="E111:F112"/>
    <mergeCell ref="A113:H115"/>
    <mergeCell ref="A117:H117"/>
    <mergeCell ref="B119:F119"/>
    <mergeCell ref="B121:G121"/>
    <mergeCell ref="B122:C122"/>
    <mergeCell ref="B182:C182"/>
    <mergeCell ref="B184:G184"/>
    <mergeCell ref="B188:G188"/>
    <mergeCell ref="B194:G194"/>
    <mergeCell ref="B179:C179"/>
    <mergeCell ref="B180:C180"/>
    <mergeCell ref="B181:C181"/>
    <mergeCell ref="B175:C175"/>
    <mergeCell ref="B177:G177"/>
    <mergeCell ref="B178:C178"/>
    <mergeCell ref="A2:A7"/>
    <mergeCell ref="B2:D3"/>
    <mergeCell ref="E2:F2"/>
    <mergeCell ref="H2:H7"/>
    <mergeCell ref="E3:F4"/>
    <mergeCell ref="G3:G4"/>
    <mergeCell ref="B4:D4"/>
    <mergeCell ref="B5:D5"/>
    <mergeCell ref="E5:F5"/>
    <mergeCell ref="B6:D7"/>
    <mergeCell ref="E6:F7"/>
    <mergeCell ref="I19:M19"/>
    <mergeCell ref="B20:C20"/>
    <mergeCell ref="B21:C21"/>
    <mergeCell ref="B23:G23"/>
    <mergeCell ref="I23:M23"/>
    <mergeCell ref="A8:H11"/>
    <mergeCell ref="A13:H13"/>
    <mergeCell ref="A14:H14"/>
    <mergeCell ref="B16:F16"/>
    <mergeCell ref="B18:G18"/>
    <mergeCell ref="B30:G30"/>
    <mergeCell ref="B34:G34"/>
    <mergeCell ref="B40:G40"/>
    <mergeCell ref="B24:C24"/>
    <mergeCell ref="B25:C25"/>
    <mergeCell ref="B26:C26"/>
    <mergeCell ref="B27:C27"/>
    <mergeCell ref="B28:C28"/>
    <mergeCell ref="B19:C19"/>
  </mergeCells>
  <phoneticPr fontId="29" type="noConversion"/>
  <pageMargins left="0.7" right="0.7" top="0.75" bottom="0.75" header="0.3" footer="0.3"/>
  <pageSetup scale="74" orientation="portrait" r:id="rId1"/>
  <rowBreaks count="3" manualBreakCount="3">
    <brk id="54" max="7" man="1"/>
    <brk id="106" max="16383" man="1"/>
    <brk id="156" max="16383"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M153"/>
  <sheetViews>
    <sheetView view="pageBreakPreview" zoomScaleNormal="80" zoomScaleSheetLayoutView="100" workbookViewId="0">
      <selection activeCell="A13" sqref="A13:H13"/>
    </sheetView>
  </sheetViews>
  <sheetFormatPr baseColWidth="10" defaultRowHeight="14.4" x14ac:dyDescent="0.3"/>
  <cols>
    <col min="1" max="1" width="18.33203125" style="360" customWidth="1"/>
    <col min="2" max="2" width="20.88671875" style="360" customWidth="1"/>
    <col min="3" max="3" width="18" style="360" customWidth="1"/>
    <col min="4" max="4" width="10" style="360" customWidth="1"/>
    <col min="5" max="5" width="11.5546875" style="360"/>
    <col min="6" max="6" width="13.44140625" style="360" customWidth="1"/>
    <col min="7" max="7" width="11.5546875" style="360"/>
    <col min="8" max="8" width="18.109375" style="360" customWidth="1"/>
    <col min="12" max="12" width="12.5546875" bestFit="1" customWidth="1"/>
  </cols>
  <sheetData>
    <row r="1" spans="1:8" x14ac:dyDescent="0.3">
      <c r="A1" s="862"/>
      <c r="B1" s="864" t="s">
        <v>191</v>
      </c>
      <c r="C1" s="865"/>
      <c r="D1" s="866"/>
      <c r="E1" s="870" t="s">
        <v>192</v>
      </c>
      <c r="F1" s="870"/>
      <c r="G1" s="358">
        <v>103</v>
      </c>
      <c r="H1" s="870"/>
    </row>
    <row r="2" spans="1:8" x14ac:dyDescent="0.3">
      <c r="A2" s="863"/>
      <c r="B2" s="867"/>
      <c r="C2" s="868"/>
      <c r="D2" s="869"/>
      <c r="E2" s="872" t="s">
        <v>193</v>
      </c>
      <c r="F2" s="872"/>
      <c r="G2" s="870">
        <v>51</v>
      </c>
      <c r="H2" s="870"/>
    </row>
    <row r="3" spans="1:8" x14ac:dyDescent="0.3">
      <c r="A3" s="863"/>
      <c r="B3" s="873" t="s">
        <v>194</v>
      </c>
      <c r="C3" s="874"/>
      <c r="D3" s="875"/>
      <c r="E3" s="872"/>
      <c r="F3" s="872"/>
      <c r="G3" s="870"/>
      <c r="H3" s="870"/>
    </row>
    <row r="4" spans="1:8" x14ac:dyDescent="0.3">
      <c r="A4" s="863"/>
      <c r="B4" s="876" t="s">
        <v>195</v>
      </c>
      <c r="C4" s="877"/>
      <c r="D4" s="878"/>
      <c r="E4" s="870" t="s">
        <v>196</v>
      </c>
      <c r="F4" s="870"/>
      <c r="G4" s="358">
        <v>1</v>
      </c>
      <c r="H4" s="870"/>
    </row>
    <row r="5" spans="1:8" x14ac:dyDescent="0.3">
      <c r="A5" s="863"/>
      <c r="B5" s="879" t="s">
        <v>197</v>
      </c>
      <c r="C5" s="880"/>
      <c r="D5" s="881"/>
      <c r="E5" s="872" t="s">
        <v>198</v>
      </c>
      <c r="F5" s="872"/>
      <c r="G5" s="358" t="s">
        <v>199</v>
      </c>
      <c r="H5" s="870"/>
    </row>
    <row r="6" spans="1:8" ht="15" thickBot="1" x14ac:dyDescent="0.35">
      <c r="A6" s="863"/>
      <c r="B6" s="882"/>
      <c r="C6" s="883"/>
      <c r="D6" s="884"/>
      <c r="E6" s="885"/>
      <c r="F6" s="885"/>
      <c r="G6" s="442">
        <v>44216</v>
      </c>
      <c r="H6" s="871"/>
    </row>
    <row r="7" spans="1:8" s="360" customFormat="1" ht="14.4" customHeight="1" x14ac:dyDescent="0.25">
      <c r="A7" s="846" t="str">
        <f>Presupuesto!A8</f>
        <v xml:space="preserve">ADECUACIÓN Y MANTENIMIENTO DE LA RAMPA DE ACCESO SOBRE LA VÍA QUE CONECTA EL PUENTE VEHICULAR UBICADO EN LA VEREDA JORDAN ORTIZ DEL MUNICIPIO DE SAN MIGUEL PUTUMAYO </v>
      </c>
      <c r="B7" s="847"/>
      <c r="C7" s="847"/>
      <c r="D7" s="847"/>
      <c r="E7" s="847"/>
      <c r="F7" s="847"/>
      <c r="G7" s="847"/>
      <c r="H7" s="848"/>
    </row>
    <row r="8" spans="1:8" s="360" customFormat="1" ht="16.5" customHeight="1" x14ac:dyDescent="0.25">
      <c r="A8" s="849"/>
      <c r="B8" s="850"/>
      <c r="C8" s="850"/>
      <c r="D8" s="850"/>
      <c r="E8" s="850"/>
      <c r="F8" s="850"/>
      <c r="G8" s="850"/>
      <c r="H8" s="851"/>
    </row>
    <row r="9" spans="1:8" s="360" customFormat="1" ht="13.8" x14ac:dyDescent="0.25">
      <c r="A9" s="849"/>
      <c r="B9" s="850"/>
      <c r="C9" s="850"/>
      <c r="D9" s="850"/>
      <c r="E9" s="850"/>
      <c r="F9" s="850"/>
      <c r="G9" s="850"/>
      <c r="H9" s="851"/>
    </row>
    <row r="10" spans="1:8" s="360" customFormat="1" thickBot="1" x14ac:dyDescent="0.3">
      <c r="A10" s="852"/>
      <c r="B10" s="853"/>
      <c r="C10" s="853"/>
      <c r="D10" s="853"/>
      <c r="E10" s="853"/>
      <c r="F10" s="853"/>
      <c r="G10" s="853"/>
      <c r="H10" s="854"/>
    </row>
    <row r="11" spans="1:8" s="360" customFormat="1" thickBot="1" x14ac:dyDescent="0.3">
      <c r="A11" s="361"/>
      <c r="B11" s="362"/>
      <c r="C11" s="362"/>
      <c r="D11" s="362"/>
      <c r="E11" s="362"/>
      <c r="F11" s="362"/>
      <c r="G11" s="362"/>
      <c r="H11" s="363"/>
    </row>
    <row r="12" spans="1:8" s="360" customFormat="1" ht="18.600000000000001" thickBot="1" x14ac:dyDescent="0.4">
      <c r="A12" s="855" t="s">
        <v>278</v>
      </c>
      <c r="B12" s="856"/>
      <c r="C12" s="856"/>
      <c r="D12" s="856"/>
      <c r="E12" s="856"/>
      <c r="F12" s="856"/>
      <c r="G12" s="856"/>
      <c r="H12" s="857"/>
    </row>
    <row r="13" spans="1:8" s="360" customFormat="1" ht="13.8" x14ac:dyDescent="0.25">
      <c r="A13" s="629" t="s">
        <v>26</v>
      </c>
      <c r="B13" s="858"/>
      <c r="C13" s="858"/>
      <c r="D13" s="858"/>
      <c r="E13" s="858"/>
      <c r="F13" s="858"/>
      <c r="G13" s="858"/>
      <c r="H13" s="630"/>
    </row>
    <row r="14" spans="1:8" s="360" customFormat="1" ht="13.8" x14ac:dyDescent="0.25">
      <c r="A14" s="242"/>
      <c r="B14" s="198"/>
      <c r="C14" s="198"/>
      <c r="D14" s="198"/>
      <c r="E14" s="198"/>
      <c r="F14" s="204"/>
      <c r="G14" s="198"/>
      <c r="H14" s="239"/>
    </row>
    <row r="15" spans="1:8" s="360" customFormat="1" ht="13.8" x14ac:dyDescent="0.25">
      <c r="A15" s="443" t="s">
        <v>247</v>
      </c>
      <c r="B15" s="859" t="s">
        <v>248</v>
      </c>
      <c r="C15" s="860"/>
      <c r="D15" s="860"/>
      <c r="E15" s="860"/>
      <c r="F15" s="861"/>
      <c r="G15" s="444" t="s">
        <v>28</v>
      </c>
      <c r="H15" s="443" t="s">
        <v>230</v>
      </c>
    </row>
    <row r="16" spans="1:8" s="360" customFormat="1" ht="13.8" x14ac:dyDescent="0.25">
      <c r="A16" s="242"/>
      <c r="B16" s="198"/>
      <c r="C16" s="198"/>
      <c r="D16" s="198"/>
      <c r="E16" s="198"/>
      <c r="F16" s="204"/>
      <c r="G16" s="198"/>
      <c r="H16" s="239"/>
    </row>
    <row r="17" spans="1:13" s="360" customFormat="1" thickBot="1" x14ac:dyDescent="0.3">
      <c r="A17" s="364" t="s">
        <v>29</v>
      </c>
      <c r="B17" s="662" t="s">
        <v>249</v>
      </c>
      <c r="C17" s="663"/>
      <c r="D17" s="663"/>
      <c r="E17" s="663"/>
      <c r="F17" s="663"/>
      <c r="G17" s="664"/>
      <c r="H17" s="239"/>
    </row>
    <row r="18" spans="1:13" s="360" customFormat="1" thickBot="1" x14ac:dyDescent="0.3">
      <c r="A18" s="221"/>
      <c r="B18" s="625" t="s">
        <v>31</v>
      </c>
      <c r="C18" s="626"/>
      <c r="D18" s="221" t="s">
        <v>12</v>
      </c>
      <c r="E18" s="221" t="s">
        <v>33</v>
      </c>
      <c r="F18" s="205" t="s">
        <v>34</v>
      </c>
      <c r="G18" s="221" t="s">
        <v>35</v>
      </c>
      <c r="H18" s="239"/>
      <c r="I18" s="841" t="s">
        <v>276</v>
      </c>
      <c r="J18" s="842"/>
      <c r="K18" s="842"/>
      <c r="L18" s="842"/>
      <c r="M18" s="843"/>
    </row>
    <row r="19" spans="1:13" s="360" customFormat="1" ht="13.8" x14ac:dyDescent="0.25">
      <c r="A19" s="365"/>
      <c r="B19" s="844" t="s">
        <v>250</v>
      </c>
      <c r="C19" s="845"/>
      <c r="D19" s="366" t="s">
        <v>251</v>
      </c>
      <c r="E19" s="367">
        <f>M19</f>
        <v>15000</v>
      </c>
      <c r="F19" s="367">
        <v>3.5</v>
      </c>
      <c r="G19" s="367">
        <f>E19*F19</f>
        <v>52500</v>
      </c>
      <c r="H19" s="240"/>
      <c r="I19" s="441" t="s">
        <v>272</v>
      </c>
      <c r="J19" s="360" t="s">
        <v>273</v>
      </c>
      <c r="L19" s="439">
        <v>120000</v>
      </c>
      <c r="M19" s="439">
        <f>L19/8</f>
        <v>15000</v>
      </c>
    </row>
    <row r="20" spans="1:13" s="360" customFormat="1" ht="13.8" x14ac:dyDescent="0.25">
      <c r="A20" s="195"/>
      <c r="B20" s="844" t="s">
        <v>252</v>
      </c>
      <c r="C20" s="845"/>
      <c r="D20" s="368" t="s">
        <v>251</v>
      </c>
      <c r="E20" s="369">
        <f>M20</f>
        <v>12500</v>
      </c>
      <c r="F20" s="369">
        <v>3.5</v>
      </c>
      <c r="G20" s="369">
        <f>E20*F20</f>
        <v>43750</v>
      </c>
      <c r="H20" s="240"/>
      <c r="I20" s="441" t="s">
        <v>274</v>
      </c>
      <c r="J20" s="360" t="s">
        <v>275</v>
      </c>
      <c r="L20" s="439">
        <v>100000</v>
      </c>
      <c r="M20" s="439">
        <f>L20/8</f>
        <v>12500</v>
      </c>
    </row>
    <row r="21" spans="1:13" s="360" customFormat="1" thickBot="1" x14ac:dyDescent="0.3">
      <c r="A21" s="242"/>
      <c r="B21" s="198"/>
      <c r="C21" s="198"/>
      <c r="D21" s="198"/>
      <c r="E21" s="204" t="s">
        <v>36</v>
      </c>
      <c r="F21" s="204"/>
      <c r="G21" s="204"/>
      <c r="H21" s="370">
        <f>ROUND(SUM(G19:G20),0)</f>
        <v>96250</v>
      </c>
    </row>
    <row r="22" spans="1:13" s="360" customFormat="1" thickBot="1" x14ac:dyDescent="0.3">
      <c r="A22" s="202" t="s">
        <v>37</v>
      </c>
      <c r="B22" s="662" t="s">
        <v>38</v>
      </c>
      <c r="C22" s="663"/>
      <c r="D22" s="663"/>
      <c r="E22" s="663"/>
      <c r="F22" s="663"/>
      <c r="G22" s="664"/>
      <c r="H22" s="218"/>
      <c r="I22" s="841" t="s">
        <v>268</v>
      </c>
      <c r="J22" s="842"/>
      <c r="K22" s="842"/>
      <c r="L22" s="842"/>
      <c r="M22" s="843"/>
    </row>
    <row r="23" spans="1:13" s="360" customFormat="1" ht="13.8" x14ac:dyDescent="0.25">
      <c r="A23" s="221"/>
      <c r="B23" s="625" t="s">
        <v>31</v>
      </c>
      <c r="C23" s="626"/>
      <c r="D23" s="195" t="s">
        <v>12</v>
      </c>
      <c r="E23" s="205" t="s">
        <v>39</v>
      </c>
      <c r="F23" s="205" t="s">
        <v>40</v>
      </c>
      <c r="G23" s="205" t="s">
        <v>35</v>
      </c>
      <c r="H23" s="224"/>
      <c r="I23" s="441" t="s">
        <v>266</v>
      </c>
      <c r="J23" s="360" t="s">
        <v>270</v>
      </c>
      <c r="L23" s="439">
        <v>38000</v>
      </c>
      <c r="M23" s="439">
        <f>L23/50</f>
        <v>760</v>
      </c>
    </row>
    <row r="24" spans="1:13" s="360" customFormat="1" ht="13.8" x14ac:dyDescent="0.25">
      <c r="A24" s="195"/>
      <c r="B24" s="839" t="s">
        <v>253</v>
      </c>
      <c r="C24" s="840"/>
      <c r="D24" s="371" t="s">
        <v>241</v>
      </c>
      <c r="E24" s="372">
        <v>350</v>
      </c>
      <c r="F24" s="373">
        <f>M23</f>
        <v>760</v>
      </c>
      <c r="G24" s="372">
        <f>+F24*E24</f>
        <v>266000</v>
      </c>
      <c r="H24" s="224"/>
      <c r="I24" s="441" t="s">
        <v>265</v>
      </c>
      <c r="J24" s="360" t="s">
        <v>271</v>
      </c>
      <c r="L24" s="439">
        <v>300000</v>
      </c>
      <c r="M24" s="440">
        <f>L24/6</f>
        <v>50000</v>
      </c>
    </row>
    <row r="25" spans="1:13" s="360" customFormat="1" ht="13.8" x14ac:dyDescent="0.25">
      <c r="A25" s="195"/>
      <c r="B25" s="839" t="s">
        <v>254</v>
      </c>
      <c r="C25" s="840"/>
      <c r="D25" s="371" t="s">
        <v>255</v>
      </c>
      <c r="E25" s="372">
        <v>210</v>
      </c>
      <c r="F25" s="373">
        <v>180</v>
      </c>
      <c r="G25" s="372">
        <f>+F25*E25</f>
        <v>37800</v>
      </c>
      <c r="H25" s="224"/>
      <c r="I25" s="441" t="s">
        <v>257</v>
      </c>
      <c r="J25" s="360" t="s">
        <v>271</v>
      </c>
      <c r="L25" s="439">
        <v>1500000</v>
      </c>
      <c r="M25" s="439">
        <f>L25/6</f>
        <v>250000</v>
      </c>
    </row>
    <row r="26" spans="1:13" s="360" customFormat="1" ht="13.8" x14ac:dyDescent="0.25">
      <c r="A26" s="195"/>
      <c r="B26" s="839" t="s">
        <v>256</v>
      </c>
      <c r="C26" s="840"/>
      <c r="D26" s="371" t="s">
        <v>230</v>
      </c>
      <c r="E26" s="374">
        <v>0.56000000000000005</v>
      </c>
      <c r="F26" s="373">
        <f>M24</f>
        <v>50000</v>
      </c>
      <c r="G26" s="372">
        <f>+F26*E26</f>
        <v>28000.000000000004</v>
      </c>
      <c r="H26" s="224"/>
    </row>
    <row r="27" spans="1:13" s="360" customFormat="1" ht="13.8" x14ac:dyDescent="0.25">
      <c r="A27" s="195"/>
      <c r="B27" s="839" t="s">
        <v>257</v>
      </c>
      <c r="C27" s="840"/>
      <c r="D27" s="371" t="s">
        <v>230</v>
      </c>
      <c r="E27" s="374">
        <v>0.84</v>
      </c>
      <c r="F27" s="373">
        <f>M25</f>
        <v>250000</v>
      </c>
      <c r="G27" s="372">
        <f>+F27*E27</f>
        <v>210000</v>
      </c>
      <c r="H27" s="224"/>
    </row>
    <row r="28" spans="1:13" s="360" customFormat="1" ht="13.8" x14ac:dyDescent="0.25">
      <c r="A28" s="243" t="s">
        <v>41</v>
      </c>
      <c r="B28" s="198"/>
      <c r="C28" s="198"/>
      <c r="D28" s="198"/>
      <c r="E28" s="204" t="s">
        <v>42</v>
      </c>
      <c r="F28" s="204"/>
      <c r="G28" s="204"/>
      <c r="H28" s="375">
        <f>(SUM(G24:G27))</f>
        <v>541800</v>
      </c>
    </row>
    <row r="29" spans="1:13" s="360" customFormat="1" ht="13.8" x14ac:dyDescent="0.25">
      <c r="A29" s="202" t="s">
        <v>43</v>
      </c>
      <c r="B29" s="662" t="s">
        <v>44</v>
      </c>
      <c r="C29" s="663"/>
      <c r="D29" s="663"/>
      <c r="E29" s="663"/>
      <c r="F29" s="663"/>
      <c r="G29" s="664"/>
      <c r="H29" s="224"/>
    </row>
    <row r="30" spans="1:13" s="360" customFormat="1" ht="13.8" x14ac:dyDescent="0.25">
      <c r="A30" s="195"/>
      <c r="B30" s="221" t="s">
        <v>31</v>
      </c>
      <c r="C30" s="221" t="s">
        <v>258</v>
      </c>
      <c r="D30" s="221" t="s">
        <v>47</v>
      </c>
      <c r="E30" s="205" t="s">
        <v>39</v>
      </c>
      <c r="F30" s="203" t="s">
        <v>49</v>
      </c>
      <c r="G30" s="203" t="s">
        <v>35</v>
      </c>
      <c r="H30" s="224"/>
    </row>
    <row r="31" spans="1:13" s="360" customFormat="1" ht="13.8" x14ac:dyDescent="0.25">
      <c r="A31" s="195"/>
      <c r="B31" s="195"/>
      <c r="C31" s="376"/>
      <c r="D31" s="217"/>
      <c r="E31" s="206"/>
      <c r="F31" s="377"/>
      <c r="G31" s="378"/>
      <c r="H31" s="224"/>
    </row>
    <row r="32" spans="1:13" s="360" customFormat="1" ht="13.8" x14ac:dyDescent="0.25">
      <c r="A32" s="243"/>
      <c r="B32" s="198"/>
      <c r="C32" s="198"/>
      <c r="D32" s="198"/>
      <c r="E32" s="204" t="s">
        <v>50</v>
      </c>
      <c r="F32" s="204"/>
      <c r="G32" s="204"/>
      <c r="H32" s="375">
        <f>SUM(G31)</f>
        <v>0</v>
      </c>
    </row>
    <row r="33" spans="1:8" s="360" customFormat="1" ht="13.8" x14ac:dyDescent="0.25">
      <c r="A33" s="202" t="s">
        <v>51</v>
      </c>
      <c r="B33" s="662" t="s">
        <v>18</v>
      </c>
      <c r="C33" s="663"/>
      <c r="D33" s="663"/>
      <c r="E33" s="663"/>
      <c r="F33" s="663"/>
      <c r="G33" s="664"/>
      <c r="H33" s="224"/>
    </row>
    <row r="34" spans="1:8" s="360" customFormat="1" ht="13.8" x14ac:dyDescent="0.25">
      <c r="A34" s="195"/>
      <c r="B34" s="195" t="s">
        <v>31</v>
      </c>
      <c r="C34" s="221" t="s">
        <v>12</v>
      </c>
      <c r="D34" s="221" t="s">
        <v>13</v>
      </c>
      <c r="E34" s="221" t="s">
        <v>52</v>
      </c>
      <c r="F34" s="205"/>
      <c r="G34" s="203" t="s">
        <v>53</v>
      </c>
      <c r="H34" s="224"/>
    </row>
    <row r="35" spans="1:8" s="360" customFormat="1" ht="13.8" x14ac:dyDescent="0.25">
      <c r="A35" s="195"/>
      <c r="B35" s="195"/>
      <c r="C35" s="210"/>
      <c r="D35" s="195"/>
      <c r="E35" s="203"/>
      <c r="F35" s="203"/>
      <c r="G35" s="203"/>
      <c r="H35" s="224"/>
    </row>
    <row r="36" spans="1:8" s="360" customFormat="1" ht="13.8" x14ac:dyDescent="0.25">
      <c r="A36" s="243"/>
      <c r="B36" s="198"/>
      <c r="C36" s="198"/>
      <c r="D36" s="198"/>
      <c r="E36" s="204" t="s">
        <v>50</v>
      </c>
      <c r="F36" s="204"/>
      <c r="G36" s="204"/>
      <c r="H36" s="224">
        <f>SUM(G35)</f>
        <v>0</v>
      </c>
    </row>
    <row r="37" spans="1:8" s="360" customFormat="1" ht="13.8" x14ac:dyDescent="0.25">
      <c r="A37" s="242"/>
      <c r="B37" s="198"/>
      <c r="C37" s="198"/>
      <c r="D37" s="198"/>
      <c r="E37" s="204"/>
      <c r="F37" s="204"/>
      <c r="G37" s="204"/>
      <c r="H37" s="224"/>
    </row>
    <row r="38" spans="1:8" s="360" customFormat="1" ht="13.8" x14ac:dyDescent="0.25">
      <c r="A38" s="242"/>
      <c r="B38" s="198"/>
      <c r="C38" s="198"/>
      <c r="D38" s="211" t="s">
        <v>54</v>
      </c>
      <c r="E38" s="212"/>
      <c r="F38" s="212"/>
      <c r="G38" s="212"/>
      <c r="H38" s="379">
        <f>ROUND(SUM(H21:H37),0)</f>
        <v>638050</v>
      </c>
    </row>
    <row r="39" spans="1:8" s="360" customFormat="1" ht="13.8" x14ac:dyDescent="0.25">
      <c r="A39" s="202" t="s">
        <v>55</v>
      </c>
      <c r="B39" s="662" t="s">
        <v>56</v>
      </c>
      <c r="C39" s="663"/>
      <c r="D39" s="663"/>
      <c r="E39" s="663"/>
      <c r="F39" s="663"/>
      <c r="G39" s="664"/>
      <c r="H39" s="224"/>
    </row>
    <row r="40" spans="1:8" s="360" customFormat="1" ht="13.8" x14ac:dyDescent="0.25">
      <c r="A40" s="221"/>
      <c r="B40" s="221" t="s">
        <v>31</v>
      </c>
      <c r="C40" s="221" t="s">
        <v>57</v>
      </c>
      <c r="D40" s="195" t="s">
        <v>58</v>
      </c>
      <c r="E40" s="203"/>
      <c r="F40" s="203" t="s">
        <v>59</v>
      </c>
      <c r="G40" s="203"/>
      <c r="H40" s="224"/>
    </row>
    <row r="41" spans="1:8" s="360" customFormat="1" ht="13.8" x14ac:dyDescent="0.25">
      <c r="A41" s="195"/>
      <c r="B41" s="221" t="s">
        <v>60</v>
      </c>
      <c r="C41" s="208">
        <v>0.1</v>
      </c>
      <c r="D41" s="195"/>
      <c r="E41" s="206"/>
      <c r="F41" s="380"/>
      <c r="G41" s="381">
        <f>+H38*C41</f>
        <v>63805</v>
      </c>
      <c r="H41" s="224"/>
    </row>
    <row r="42" spans="1:8" s="360" customFormat="1" ht="13.8" x14ac:dyDescent="0.25">
      <c r="A42" s="195"/>
      <c r="B42" s="221" t="s">
        <v>61</v>
      </c>
      <c r="C42" s="208">
        <v>0.02</v>
      </c>
      <c r="D42" s="195"/>
      <c r="E42" s="206"/>
      <c r="F42" s="380"/>
      <c r="G42" s="381">
        <f>+H38*C42</f>
        <v>12761</v>
      </c>
      <c r="H42" s="224"/>
    </row>
    <row r="43" spans="1:8" s="360" customFormat="1" ht="13.8" x14ac:dyDescent="0.25">
      <c r="A43" s="242"/>
      <c r="B43" s="198"/>
      <c r="C43" s="198"/>
      <c r="D43" s="211" t="s">
        <v>63</v>
      </c>
      <c r="E43" s="212"/>
      <c r="F43" s="212"/>
      <c r="G43" s="212"/>
      <c r="H43" s="379">
        <f>SUM(G41:G42)</f>
        <v>76566</v>
      </c>
    </row>
    <row r="44" spans="1:8" s="360" customFormat="1" ht="13.8" x14ac:dyDescent="0.25">
      <c r="A44" s="242"/>
      <c r="B44" s="198"/>
      <c r="C44" s="198"/>
      <c r="D44" s="198"/>
      <c r="E44" s="204"/>
      <c r="F44" s="204"/>
      <c r="G44" s="204"/>
      <c r="H44" s="379"/>
    </row>
    <row r="45" spans="1:8" s="360" customFormat="1" ht="13.8" x14ac:dyDescent="0.25">
      <c r="A45" s="242"/>
      <c r="B45" s="198"/>
      <c r="C45" s="198"/>
      <c r="D45" s="211" t="s">
        <v>64</v>
      </c>
      <c r="E45" s="212"/>
      <c r="F45" s="212"/>
      <c r="G45" s="204"/>
      <c r="H45" s="379">
        <f>ROUND((H38+H43),0)</f>
        <v>714616</v>
      </c>
    </row>
    <row r="46" spans="1:8" s="360" customFormat="1" ht="13.8" x14ac:dyDescent="0.25">
      <c r="A46" s="242"/>
      <c r="B46" s="198"/>
      <c r="C46" s="198"/>
      <c r="D46" s="211"/>
      <c r="E46" s="212"/>
      <c r="F46" s="212"/>
      <c r="G46" s="204"/>
      <c r="H46" s="379"/>
    </row>
    <row r="47" spans="1:8" s="360" customFormat="1" ht="13.8" x14ac:dyDescent="0.25">
      <c r="A47" s="242"/>
      <c r="B47" s="198"/>
      <c r="C47" s="198"/>
      <c r="D47" s="211"/>
      <c r="E47" s="212"/>
      <c r="F47" s="212"/>
      <c r="G47" s="204"/>
      <c r="H47" s="379"/>
    </row>
    <row r="48" spans="1:8" s="360" customFormat="1" ht="13.8" x14ac:dyDescent="0.25">
      <c r="A48" s="242"/>
      <c r="B48" s="198"/>
      <c r="C48" s="198"/>
      <c r="D48" s="211"/>
      <c r="E48" s="212"/>
      <c r="F48" s="212"/>
      <c r="G48" s="204"/>
      <c r="H48" s="379"/>
    </row>
    <row r="49" spans="1:8" s="360" customFormat="1" ht="13.8" x14ac:dyDescent="0.25">
      <c r="A49" s="242"/>
      <c r="B49" s="200"/>
      <c r="C49" s="198"/>
      <c r="D49" s="211"/>
      <c r="E49" s="212"/>
      <c r="F49" s="212"/>
      <c r="G49" s="204"/>
      <c r="H49" s="224"/>
    </row>
    <row r="50" spans="1:8" s="360" customFormat="1" ht="13.8" x14ac:dyDescent="0.25">
      <c r="A50" s="382" t="e">
        <f>Presupuesto!#REF!</f>
        <v>#REF!</v>
      </c>
      <c r="B50" s="213"/>
      <c r="C50" s="198"/>
      <c r="D50" s="211"/>
      <c r="F50" s="204"/>
      <c r="G50" s="204"/>
      <c r="H50" s="224"/>
    </row>
    <row r="51" spans="1:8" s="360" customFormat="1" ht="13.8" x14ac:dyDescent="0.25">
      <c r="A51" s="382" t="e">
        <f>Presupuesto!#REF!</f>
        <v>#REF!</v>
      </c>
      <c r="B51" s="213"/>
      <c r="C51" s="198"/>
      <c r="D51" s="198"/>
      <c r="F51" s="204"/>
      <c r="G51" s="204"/>
      <c r="H51" s="224"/>
    </row>
    <row r="52" spans="1:8" s="360" customFormat="1" ht="13.8" x14ac:dyDescent="0.25">
      <c r="A52" s="382" t="e">
        <f>Presupuesto!#REF!</f>
        <v>#REF!</v>
      </c>
      <c r="B52" s="246"/>
      <c r="C52" s="200"/>
      <c r="D52" s="200"/>
      <c r="F52" s="199"/>
      <c r="G52" s="199"/>
      <c r="H52" s="241"/>
    </row>
    <row r="53" spans="1:8" x14ac:dyDescent="0.3">
      <c r="A53" s="862"/>
      <c r="B53" s="864" t="s">
        <v>191</v>
      </c>
      <c r="C53" s="865"/>
      <c r="D53" s="866"/>
      <c r="E53" s="870" t="s">
        <v>192</v>
      </c>
      <c r="F53" s="870"/>
      <c r="G53" s="358">
        <v>103</v>
      </c>
      <c r="H53" s="870"/>
    </row>
    <row r="54" spans="1:8" x14ac:dyDescent="0.3">
      <c r="A54" s="863"/>
      <c r="B54" s="867"/>
      <c r="C54" s="868"/>
      <c r="D54" s="869"/>
      <c r="E54" s="872" t="s">
        <v>193</v>
      </c>
      <c r="F54" s="872"/>
      <c r="G54" s="870">
        <v>51</v>
      </c>
      <c r="H54" s="870"/>
    </row>
    <row r="55" spans="1:8" x14ac:dyDescent="0.3">
      <c r="A55" s="863"/>
      <c r="B55" s="873" t="s">
        <v>194</v>
      </c>
      <c r="C55" s="874"/>
      <c r="D55" s="875"/>
      <c r="E55" s="872"/>
      <c r="F55" s="872"/>
      <c r="G55" s="870"/>
      <c r="H55" s="870"/>
    </row>
    <row r="56" spans="1:8" x14ac:dyDescent="0.3">
      <c r="A56" s="863"/>
      <c r="B56" s="876" t="s">
        <v>195</v>
      </c>
      <c r="C56" s="877"/>
      <c r="D56" s="878"/>
      <c r="E56" s="870" t="s">
        <v>196</v>
      </c>
      <c r="F56" s="870"/>
      <c r="G56" s="358">
        <v>1</v>
      </c>
      <c r="H56" s="870"/>
    </row>
    <row r="57" spans="1:8" x14ac:dyDescent="0.3">
      <c r="A57" s="863"/>
      <c r="B57" s="879" t="s">
        <v>197</v>
      </c>
      <c r="C57" s="880"/>
      <c r="D57" s="881"/>
      <c r="E57" s="872" t="s">
        <v>198</v>
      </c>
      <c r="F57" s="872"/>
      <c r="G57" s="358" t="s">
        <v>199</v>
      </c>
      <c r="H57" s="870"/>
    </row>
    <row r="58" spans="1:8" x14ac:dyDescent="0.3">
      <c r="A58" s="896"/>
      <c r="B58" s="891"/>
      <c r="C58" s="892"/>
      <c r="D58" s="893"/>
      <c r="E58" s="872"/>
      <c r="F58" s="872"/>
      <c r="G58" s="359">
        <v>44216</v>
      </c>
      <c r="H58" s="870"/>
    </row>
    <row r="59" spans="1:8" x14ac:dyDescent="0.3">
      <c r="A59" s="886" t="str">
        <f>Presupuesto!A8</f>
        <v xml:space="preserve">ADECUACIÓN Y MANTENIMIENTO DE LA RAMPA DE ACCESO SOBRE LA VÍA QUE CONECTA EL PUENTE VEHICULAR UBICADO EN LA VEREDA JORDAN ORTIZ DEL MUNICIPIO DE SAN MIGUEL PUTUMAYO </v>
      </c>
      <c r="B59" s="887"/>
      <c r="C59" s="887"/>
      <c r="D59" s="887"/>
      <c r="E59" s="887"/>
      <c r="F59" s="887"/>
      <c r="G59" s="887"/>
      <c r="H59" s="888"/>
    </row>
    <row r="60" spans="1:8" x14ac:dyDescent="0.3">
      <c r="A60" s="886"/>
      <c r="B60" s="887"/>
      <c r="C60" s="887"/>
      <c r="D60" s="887"/>
      <c r="E60" s="887"/>
      <c r="F60" s="887"/>
      <c r="G60" s="887"/>
      <c r="H60" s="888"/>
    </row>
    <row r="61" spans="1:8" x14ac:dyDescent="0.3">
      <c r="A61" s="886"/>
      <c r="B61" s="887"/>
      <c r="C61" s="887"/>
      <c r="D61" s="887"/>
      <c r="E61" s="887"/>
      <c r="F61" s="887"/>
      <c r="G61" s="887"/>
      <c r="H61" s="888"/>
    </row>
    <row r="62" spans="1:8" x14ac:dyDescent="0.3">
      <c r="A62" s="361"/>
      <c r="B62" s="362"/>
      <c r="C62" s="362"/>
      <c r="D62" s="362"/>
      <c r="E62" s="362"/>
      <c r="F62" s="362"/>
      <c r="G62" s="362"/>
      <c r="H62" s="363"/>
    </row>
    <row r="63" spans="1:8" x14ac:dyDescent="0.3">
      <c r="A63" s="629" t="s">
        <v>26</v>
      </c>
      <c r="B63" s="858"/>
      <c r="C63" s="858"/>
      <c r="D63" s="858"/>
      <c r="E63" s="858"/>
      <c r="F63" s="858"/>
      <c r="G63" s="858"/>
      <c r="H63" s="630"/>
    </row>
    <row r="64" spans="1:8" x14ac:dyDescent="0.3">
      <c r="A64" s="242"/>
      <c r="B64" s="198"/>
      <c r="C64" s="198"/>
      <c r="D64" s="198"/>
      <c r="E64" s="198"/>
      <c r="F64" s="204"/>
      <c r="G64" s="198"/>
      <c r="H64" s="239"/>
    </row>
    <row r="65" spans="1:13" x14ac:dyDescent="0.3">
      <c r="A65" s="443" t="s">
        <v>259</v>
      </c>
      <c r="B65" s="859" t="s">
        <v>260</v>
      </c>
      <c r="C65" s="860"/>
      <c r="D65" s="860"/>
      <c r="E65" s="860"/>
      <c r="F65" s="861"/>
      <c r="G65" s="444" t="s">
        <v>28</v>
      </c>
      <c r="H65" s="443" t="s">
        <v>230</v>
      </c>
    </row>
    <row r="66" spans="1:13" x14ac:dyDescent="0.3">
      <c r="A66" s="242"/>
      <c r="B66" s="198"/>
      <c r="C66" s="198"/>
      <c r="D66" s="198"/>
      <c r="E66" s="198"/>
      <c r="F66" s="204"/>
      <c r="G66" s="198"/>
      <c r="H66" s="239"/>
    </row>
    <row r="67" spans="1:13" ht="15" thickBot="1" x14ac:dyDescent="0.35">
      <c r="A67" s="364" t="s">
        <v>29</v>
      </c>
      <c r="B67" s="662" t="s">
        <v>249</v>
      </c>
      <c r="C67" s="663"/>
      <c r="D67" s="663"/>
      <c r="E67" s="663"/>
      <c r="F67" s="663"/>
      <c r="G67" s="664"/>
      <c r="H67" s="239"/>
    </row>
    <row r="68" spans="1:13" ht="15" thickBot="1" x14ac:dyDescent="0.35">
      <c r="A68" s="221"/>
      <c r="B68" s="625" t="s">
        <v>31</v>
      </c>
      <c r="C68" s="626"/>
      <c r="D68" s="221" t="s">
        <v>12</v>
      </c>
      <c r="E68" s="221" t="s">
        <v>33</v>
      </c>
      <c r="F68" s="205" t="s">
        <v>34</v>
      </c>
      <c r="G68" s="221" t="s">
        <v>35</v>
      </c>
      <c r="H68" s="239"/>
      <c r="I68" s="841" t="s">
        <v>276</v>
      </c>
      <c r="J68" s="842"/>
      <c r="K68" s="842"/>
      <c r="L68" s="842"/>
      <c r="M68" s="843"/>
    </row>
    <row r="69" spans="1:13" x14ac:dyDescent="0.3">
      <c r="A69" s="365"/>
      <c r="B69" s="889"/>
      <c r="C69" s="890"/>
      <c r="D69" s="366"/>
      <c r="E69" s="367"/>
      <c r="F69" s="367"/>
      <c r="G69" s="367"/>
      <c r="H69" s="240"/>
      <c r="I69" s="441" t="s">
        <v>272</v>
      </c>
      <c r="J69" s="360" t="s">
        <v>273</v>
      </c>
      <c r="K69" s="360"/>
      <c r="L69" s="439">
        <v>120000</v>
      </c>
      <c r="M69" s="439">
        <f>L69/8</f>
        <v>15000</v>
      </c>
    </row>
    <row r="70" spans="1:13" x14ac:dyDescent="0.3">
      <c r="A70" s="195"/>
      <c r="B70" s="844"/>
      <c r="C70" s="845"/>
      <c r="D70" s="368"/>
      <c r="E70" s="369"/>
      <c r="F70" s="369"/>
      <c r="G70" s="369"/>
      <c r="H70" s="240"/>
      <c r="I70" s="441" t="s">
        <v>274</v>
      </c>
      <c r="J70" s="360" t="s">
        <v>275</v>
      </c>
      <c r="K70" s="360"/>
      <c r="L70" s="439">
        <v>100000</v>
      </c>
      <c r="M70" s="439">
        <f>L70/8</f>
        <v>12500</v>
      </c>
    </row>
    <row r="71" spans="1:13" ht="15" thickBot="1" x14ac:dyDescent="0.35">
      <c r="A71" s="242"/>
      <c r="B71" s="198"/>
      <c r="C71" s="198"/>
      <c r="D71" s="198"/>
      <c r="E71" s="204" t="s">
        <v>36</v>
      </c>
      <c r="F71" s="204"/>
      <c r="G71" s="204"/>
      <c r="H71" s="370">
        <f>ROUND(SUM(G69:G70),0)</f>
        <v>0</v>
      </c>
    </row>
    <row r="72" spans="1:13" ht="15" thickBot="1" x14ac:dyDescent="0.35">
      <c r="A72" s="202" t="s">
        <v>37</v>
      </c>
      <c r="B72" s="662" t="s">
        <v>38</v>
      </c>
      <c r="C72" s="663"/>
      <c r="D72" s="663"/>
      <c r="E72" s="663"/>
      <c r="F72" s="663"/>
      <c r="G72" s="664"/>
      <c r="H72" s="224"/>
      <c r="I72" s="841" t="s">
        <v>268</v>
      </c>
      <c r="J72" s="842"/>
      <c r="K72" s="842"/>
      <c r="L72" s="842"/>
      <c r="M72" s="843"/>
    </row>
    <row r="73" spans="1:13" x14ac:dyDescent="0.3">
      <c r="A73" s="221"/>
      <c r="B73" s="625" t="s">
        <v>31</v>
      </c>
      <c r="C73" s="626"/>
      <c r="D73" s="195" t="s">
        <v>12</v>
      </c>
      <c r="E73" s="205" t="s">
        <v>39</v>
      </c>
      <c r="F73" s="205" t="s">
        <v>40</v>
      </c>
      <c r="G73" s="205" t="s">
        <v>35</v>
      </c>
      <c r="H73" s="224"/>
      <c r="I73" s="441" t="s">
        <v>266</v>
      </c>
      <c r="J73" s="360" t="s">
        <v>270</v>
      </c>
      <c r="K73" s="360"/>
      <c r="L73" s="439">
        <v>38000</v>
      </c>
      <c r="M73" s="439">
        <f>L73/50</f>
        <v>760</v>
      </c>
    </row>
    <row r="74" spans="1:13" x14ac:dyDescent="0.3">
      <c r="A74" s="195"/>
      <c r="B74" s="839" t="s">
        <v>253</v>
      </c>
      <c r="C74" s="840"/>
      <c r="D74" s="371" t="s">
        <v>241</v>
      </c>
      <c r="E74" s="372">
        <v>450</v>
      </c>
      <c r="F74" s="383">
        <f>M73</f>
        <v>760</v>
      </c>
      <c r="G74" s="372">
        <f>+F74*E74</f>
        <v>342000</v>
      </c>
      <c r="H74" s="224"/>
      <c r="I74" s="441" t="s">
        <v>265</v>
      </c>
      <c r="J74" s="360" t="s">
        <v>271</v>
      </c>
      <c r="K74" s="360"/>
      <c r="L74" s="439">
        <v>300000</v>
      </c>
      <c r="M74" s="440">
        <f>L74/6</f>
        <v>50000</v>
      </c>
    </row>
    <row r="75" spans="1:13" x14ac:dyDescent="0.3">
      <c r="A75" s="195"/>
      <c r="B75" s="839" t="s">
        <v>254</v>
      </c>
      <c r="C75" s="840"/>
      <c r="D75" s="371" t="s">
        <v>255</v>
      </c>
      <c r="E75" s="372">
        <v>260</v>
      </c>
      <c r="F75" s="383">
        <v>180</v>
      </c>
      <c r="G75" s="372">
        <f>+F75*E75</f>
        <v>46800</v>
      </c>
      <c r="H75" s="224"/>
      <c r="I75" s="441" t="s">
        <v>257</v>
      </c>
      <c r="J75" s="360" t="s">
        <v>271</v>
      </c>
      <c r="K75" s="360"/>
      <c r="L75" s="439">
        <v>1500000</v>
      </c>
      <c r="M75" s="439">
        <f>L75/6</f>
        <v>250000</v>
      </c>
    </row>
    <row r="76" spans="1:13" x14ac:dyDescent="0.3">
      <c r="A76" s="195"/>
      <c r="B76" s="839" t="s">
        <v>256</v>
      </c>
      <c r="C76" s="840"/>
      <c r="D76" s="371" t="s">
        <v>230</v>
      </c>
      <c r="E76" s="374">
        <v>1.08</v>
      </c>
      <c r="F76" s="383">
        <f>M74</f>
        <v>50000</v>
      </c>
      <c r="G76" s="372">
        <f>+F76*E76</f>
        <v>54000</v>
      </c>
      <c r="H76" s="224"/>
    </row>
    <row r="77" spans="1:13" x14ac:dyDescent="0.3">
      <c r="A77" s="195"/>
      <c r="B77" s="839"/>
      <c r="C77" s="840"/>
      <c r="D77" s="371"/>
      <c r="E77" s="374"/>
      <c r="F77" s="373"/>
      <c r="G77" s="372"/>
      <c r="H77" s="224"/>
    </row>
    <row r="78" spans="1:13" x14ac:dyDescent="0.3">
      <c r="A78" s="243" t="s">
        <v>41</v>
      </c>
      <c r="B78" s="198"/>
      <c r="C78" s="198"/>
      <c r="D78" s="198"/>
      <c r="E78" s="204" t="s">
        <v>42</v>
      </c>
      <c r="F78" s="204"/>
      <c r="G78" s="204"/>
      <c r="H78" s="375">
        <f>(SUM(G74:G77))</f>
        <v>442800</v>
      </c>
    </row>
    <row r="79" spans="1:13" x14ac:dyDescent="0.3">
      <c r="A79" s="202" t="s">
        <v>43</v>
      </c>
      <c r="B79" s="662" t="s">
        <v>44</v>
      </c>
      <c r="C79" s="663"/>
      <c r="D79" s="663"/>
      <c r="E79" s="663"/>
      <c r="F79" s="663"/>
      <c r="G79" s="664"/>
      <c r="H79" s="224"/>
    </row>
    <row r="80" spans="1:13" x14ac:dyDescent="0.3">
      <c r="A80" s="195"/>
      <c r="B80" s="221" t="s">
        <v>31</v>
      </c>
      <c r="C80" s="221" t="s">
        <v>258</v>
      </c>
      <c r="D80" s="221" t="s">
        <v>47</v>
      </c>
      <c r="E80" s="205" t="s">
        <v>39</v>
      </c>
      <c r="F80" s="203" t="s">
        <v>49</v>
      </c>
      <c r="G80" s="203" t="s">
        <v>35</v>
      </c>
      <c r="H80" s="224"/>
    </row>
    <row r="81" spans="1:8" x14ac:dyDescent="0.3">
      <c r="A81" s="195"/>
      <c r="B81" s="195"/>
      <c r="C81" s="376"/>
      <c r="D81" s="217"/>
      <c r="E81" s="206"/>
      <c r="F81" s="377"/>
      <c r="G81" s="378"/>
      <c r="H81" s="224"/>
    </row>
    <row r="82" spans="1:8" x14ac:dyDescent="0.3">
      <c r="A82" s="243"/>
      <c r="B82" s="198"/>
      <c r="C82" s="198"/>
      <c r="D82" s="198"/>
      <c r="E82" s="204" t="s">
        <v>50</v>
      </c>
      <c r="F82" s="204"/>
      <c r="G82" s="204"/>
      <c r="H82" s="375">
        <f>SUM(G81)</f>
        <v>0</v>
      </c>
    </row>
    <row r="83" spans="1:8" x14ac:dyDescent="0.3">
      <c r="A83" s="202" t="s">
        <v>51</v>
      </c>
      <c r="B83" s="662" t="s">
        <v>18</v>
      </c>
      <c r="C83" s="663"/>
      <c r="D83" s="663"/>
      <c r="E83" s="663"/>
      <c r="F83" s="663"/>
      <c r="G83" s="664"/>
      <c r="H83" s="224"/>
    </row>
    <row r="84" spans="1:8" x14ac:dyDescent="0.3">
      <c r="A84" s="195"/>
      <c r="B84" s="195" t="s">
        <v>31</v>
      </c>
      <c r="C84" s="221" t="s">
        <v>12</v>
      </c>
      <c r="D84" s="221" t="s">
        <v>13</v>
      </c>
      <c r="E84" s="221" t="s">
        <v>52</v>
      </c>
      <c r="F84" s="205"/>
      <c r="G84" s="203" t="s">
        <v>53</v>
      </c>
      <c r="H84" s="224"/>
    </row>
    <row r="85" spans="1:8" x14ac:dyDescent="0.3">
      <c r="A85" s="195"/>
      <c r="B85" s="195"/>
      <c r="C85" s="210"/>
      <c r="D85" s="195"/>
      <c r="E85" s="203"/>
      <c r="F85" s="203"/>
      <c r="G85" s="203"/>
      <c r="H85" s="224"/>
    </row>
    <row r="86" spans="1:8" x14ac:dyDescent="0.3">
      <c r="A86" s="243"/>
      <c r="B86" s="198"/>
      <c r="C86" s="198"/>
      <c r="D86" s="198"/>
      <c r="E86" s="204" t="s">
        <v>50</v>
      </c>
      <c r="F86" s="204"/>
      <c r="G86" s="204"/>
      <c r="H86" s="224">
        <f>SUM(G85)</f>
        <v>0</v>
      </c>
    </row>
    <row r="87" spans="1:8" x14ac:dyDescent="0.3">
      <c r="A87" s="242"/>
      <c r="B87" s="198"/>
      <c r="C87" s="198"/>
      <c r="D87" s="198"/>
      <c r="E87" s="204"/>
      <c r="F87" s="204"/>
      <c r="G87" s="204"/>
      <c r="H87" s="224"/>
    </row>
    <row r="88" spans="1:8" x14ac:dyDescent="0.3">
      <c r="A88" s="242"/>
      <c r="B88" s="198"/>
      <c r="C88" s="198"/>
      <c r="D88" s="211" t="s">
        <v>54</v>
      </c>
      <c r="E88" s="212"/>
      <c r="F88" s="212"/>
      <c r="G88" s="212"/>
      <c r="H88" s="379">
        <f>ROUND(SUM(H71:H87),0)</f>
        <v>442800</v>
      </c>
    </row>
    <row r="89" spans="1:8" x14ac:dyDescent="0.3">
      <c r="A89" s="202" t="s">
        <v>55</v>
      </c>
      <c r="B89" s="662" t="s">
        <v>56</v>
      </c>
      <c r="C89" s="663"/>
      <c r="D89" s="663"/>
      <c r="E89" s="663"/>
      <c r="F89" s="663"/>
      <c r="G89" s="664"/>
      <c r="H89" s="224"/>
    </row>
    <row r="90" spans="1:8" x14ac:dyDescent="0.3">
      <c r="A90" s="221"/>
      <c r="B90" s="221" t="s">
        <v>31</v>
      </c>
      <c r="C90" s="221" t="s">
        <v>57</v>
      </c>
      <c r="D90" s="195" t="s">
        <v>58</v>
      </c>
      <c r="E90" s="203"/>
      <c r="F90" s="203" t="s">
        <v>59</v>
      </c>
      <c r="G90" s="203"/>
      <c r="H90" s="224"/>
    </row>
    <row r="91" spans="1:8" x14ac:dyDescent="0.3">
      <c r="A91" s="195"/>
      <c r="B91" s="221" t="s">
        <v>60</v>
      </c>
      <c r="C91" s="208">
        <v>0.1</v>
      </c>
      <c r="D91" s="195"/>
      <c r="E91" s="206"/>
      <c r="F91" s="380"/>
      <c r="G91" s="381">
        <f>+H88*C91</f>
        <v>44280</v>
      </c>
      <c r="H91" s="224"/>
    </row>
    <row r="92" spans="1:8" x14ac:dyDescent="0.3">
      <c r="A92" s="195"/>
      <c r="B92" s="221" t="s">
        <v>61</v>
      </c>
      <c r="C92" s="208">
        <v>0.02</v>
      </c>
      <c r="D92" s="195"/>
      <c r="E92" s="206"/>
      <c r="F92" s="380"/>
      <c r="G92" s="381">
        <f>+H88*C92</f>
        <v>8856</v>
      </c>
      <c r="H92" s="224"/>
    </row>
    <row r="93" spans="1:8" x14ac:dyDescent="0.3">
      <c r="A93" s="242"/>
      <c r="B93" s="198"/>
      <c r="C93" s="198"/>
      <c r="D93" s="211" t="s">
        <v>63</v>
      </c>
      <c r="E93" s="212"/>
      <c r="F93" s="212"/>
      <c r="G93" s="212"/>
      <c r="H93" s="379">
        <f>SUM(G91:G92)</f>
        <v>53136</v>
      </c>
    </row>
    <row r="94" spans="1:8" x14ac:dyDescent="0.3">
      <c r="A94" s="242"/>
      <c r="B94" s="198"/>
      <c r="C94" s="198"/>
      <c r="D94" s="198"/>
      <c r="E94" s="204"/>
      <c r="F94" s="204"/>
      <c r="G94" s="204"/>
      <c r="H94" s="379"/>
    </row>
    <row r="95" spans="1:8" x14ac:dyDescent="0.3">
      <c r="A95" s="242"/>
      <c r="B95" s="198"/>
      <c r="C95" s="198"/>
      <c r="D95" s="211" t="s">
        <v>64</v>
      </c>
      <c r="E95" s="212"/>
      <c r="F95" s="212"/>
      <c r="G95" s="204"/>
      <c r="H95" s="379">
        <f>ROUND((H88+H93),0)</f>
        <v>495936</v>
      </c>
    </row>
    <row r="96" spans="1:8" x14ac:dyDescent="0.3">
      <c r="A96" s="242"/>
      <c r="B96" s="198"/>
      <c r="C96" s="198"/>
    </row>
    <row r="97" spans="1:8" x14ac:dyDescent="0.3">
      <c r="A97" s="242"/>
      <c r="B97" s="198"/>
      <c r="C97" s="198"/>
    </row>
    <row r="98" spans="1:8" x14ac:dyDescent="0.3">
      <c r="A98" s="242"/>
      <c r="B98" s="198"/>
      <c r="C98" s="198"/>
    </row>
    <row r="99" spans="1:8" x14ac:dyDescent="0.3">
      <c r="A99" s="384"/>
      <c r="B99" s="200"/>
      <c r="C99" s="198"/>
    </row>
    <row r="100" spans="1:8" x14ac:dyDescent="0.3">
      <c r="A100" s="212" t="e">
        <f>Presupuesto!#REF!</f>
        <v>#REF!</v>
      </c>
      <c r="B100" s="213"/>
      <c r="C100" s="198"/>
    </row>
    <row r="101" spans="1:8" x14ac:dyDescent="0.3">
      <c r="A101" s="212" t="e">
        <f>Presupuesto!#REF!</f>
        <v>#REF!</v>
      </c>
      <c r="B101" s="213"/>
      <c r="C101" s="198"/>
    </row>
    <row r="102" spans="1:8" x14ac:dyDescent="0.3">
      <c r="A102" s="212" t="e">
        <f>Presupuesto!#REF!</f>
        <v>#REF!</v>
      </c>
      <c r="B102" s="246"/>
      <c r="C102" s="200"/>
    </row>
    <row r="103" spans="1:8" x14ac:dyDescent="0.3">
      <c r="A103" s="862"/>
      <c r="B103" s="864" t="s">
        <v>191</v>
      </c>
      <c r="C103" s="865"/>
      <c r="D103" s="866"/>
      <c r="E103" s="873" t="s">
        <v>192</v>
      </c>
      <c r="F103" s="875"/>
      <c r="G103" s="358">
        <v>103</v>
      </c>
      <c r="H103" s="871"/>
    </row>
    <row r="104" spans="1:8" x14ac:dyDescent="0.3">
      <c r="A104" s="863"/>
      <c r="B104" s="867"/>
      <c r="C104" s="868"/>
      <c r="D104" s="869"/>
      <c r="E104" s="897" t="s">
        <v>193</v>
      </c>
      <c r="F104" s="898"/>
      <c r="G104" s="871">
        <v>51</v>
      </c>
      <c r="H104" s="894"/>
    </row>
    <row r="105" spans="1:8" x14ac:dyDescent="0.3">
      <c r="A105" s="863"/>
      <c r="B105" s="873" t="s">
        <v>194</v>
      </c>
      <c r="C105" s="874"/>
      <c r="D105" s="875"/>
      <c r="E105" s="899"/>
      <c r="F105" s="900"/>
      <c r="G105" s="895"/>
      <c r="H105" s="894"/>
    </row>
    <row r="106" spans="1:8" x14ac:dyDescent="0.3">
      <c r="A106" s="863"/>
      <c r="B106" s="876" t="s">
        <v>195</v>
      </c>
      <c r="C106" s="877"/>
      <c r="D106" s="878"/>
      <c r="E106" s="873" t="s">
        <v>196</v>
      </c>
      <c r="F106" s="875"/>
      <c r="G106" s="358">
        <v>1</v>
      </c>
      <c r="H106" s="894"/>
    </row>
    <row r="107" spans="1:8" x14ac:dyDescent="0.3">
      <c r="A107" s="863"/>
      <c r="B107" s="879" t="s">
        <v>197</v>
      </c>
      <c r="C107" s="880"/>
      <c r="D107" s="881"/>
      <c r="E107" s="897" t="s">
        <v>198</v>
      </c>
      <c r="F107" s="898"/>
      <c r="G107" s="358" t="s">
        <v>199</v>
      </c>
      <c r="H107" s="894"/>
    </row>
    <row r="108" spans="1:8" x14ac:dyDescent="0.3">
      <c r="A108" s="896"/>
      <c r="B108" s="891"/>
      <c r="C108" s="892"/>
      <c r="D108" s="893"/>
      <c r="E108" s="899"/>
      <c r="F108" s="900"/>
      <c r="G108" s="359">
        <v>44216</v>
      </c>
      <c r="H108" s="895"/>
    </row>
    <row r="109" spans="1:8" x14ac:dyDescent="0.3">
      <c r="A109" s="385"/>
      <c r="B109" s="386"/>
      <c r="C109" s="387"/>
      <c r="D109" s="387"/>
      <c r="E109" s="387"/>
      <c r="F109" s="387"/>
      <c r="G109" s="388"/>
      <c r="H109" s="389"/>
    </row>
    <row r="110" spans="1:8" s="360" customFormat="1" ht="16.5" customHeight="1" x14ac:dyDescent="0.25">
      <c r="A110" s="886" t="str">
        <f>Presupuesto!A8</f>
        <v xml:space="preserve">ADECUACIÓN Y MANTENIMIENTO DE LA RAMPA DE ACCESO SOBRE LA VÍA QUE CONECTA EL PUENTE VEHICULAR UBICADO EN LA VEREDA JORDAN ORTIZ DEL MUNICIPIO DE SAN MIGUEL PUTUMAYO </v>
      </c>
      <c r="B110" s="887"/>
      <c r="C110" s="887"/>
      <c r="D110" s="887"/>
      <c r="E110" s="887"/>
      <c r="F110" s="887"/>
      <c r="G110" s="887"/>
      <c r="H110" s="888"/>
    </row>
    <row r="111" spans="1:8" s="360" customFormat="1" ht="13.8" x14ac:dyDescent="0.25">
      <c r="A111" s="886"/>
      <c r="B111" s="887"/>
      <c r="C111" s="887"/>
      <c r="D111" s="887"/>
      <c r="E111" s="887"/>
      <c r="F111" s="887"/>
      <c r="G111" s="887"/>
      <c r="H111" s="888"/>
    </row>
    <row r="112" spans="1:8" s="360" customFormat="1" ht="13.8" x14ac:dyDescent="0.25">
      <c r="A112" s="886"/>
      <c r="B112" s="887"/>
      <c r="C112" s="887"/>
      <c r="D112" s="887"/>
      <c r="E112" s="887"/>
      <c r="F112" s="887"/>
      <c r="G112" s="887"/>
      <c r="H112" s="888"/>
    </row>
    <row r="113" spans="1:13" s="360" customFormat="1" ht="13.8" x14ac:dyDescent="0.25">
      <c r="A113" s="361"/>
      <c r="B113" s="362"/>
      <c r="C113" s="362"/>
      <c r="D113" s="362"/>
      <c r="E113" s="362"/>
      <c r="F113" s="362"/>
      <c r="G113" s="362"/>
      <c r="H113" s="363"/>
    </row>
    <row r="114" spans="1:13" s="360" customFormat="1" ht="13.8" x14ac:dyDescent="0.25">
      <c r="A114" s="629" t="s">
        <v>26</v>
      </c>
      <c r="B114" s="858"/>
      <c r="C114" s="858"/>
      <c r="D114" s="858"/>
      <c r="E114" s="858"/>
      <c r="F114" s="858"/>
      <c r="G114" s="858"/>
      <c r="H114" s="630"/>
    </row>
    <row r="115" spans="1:13" s="360" customFormat="1" ht="13.8" x14ac:dyDescent="0.25">
      <c r="A115" s="242"/>
      <c r="B115" s="198"/>
      <c r="C115" s="198"/>
      <c r="D115" s="198"/>
      <c r="E115" s="198"/>
      <c r="F115" s="204"/>
      <c r="G115" s="198"/>
      <c r="H115" s="239"/>
    </row>
    <row r="116" spans="1:13" s="360" customFormat="1" ht="13.8" x14ac:dyDescent="0.25">
      <c r="A116" s="443" t="s">
        <v>261</v>
      </c>
      <c r="B116" s="859" t="s">
        <v>262</v>
      </c>
      <c r="C116" s="860"/>
      <c r="D116" s="860"/>
      <c r="E116" s="860"/>
      <c r="F116" s="861"/>
      <c r="G116" s="444" t="s">
        <v>28</v>
      </c>
      <c r="H116" s="443" t="s">
        <v>230</v>
      </c>
    </row>
    <row r="117" spans="1:13" s="360" customFormat="1" ht="13.8" x14ac:dyDescent="0.25">
      <c r="A117" s="242"/>
      <c r="B117" s="198"/>
      <c r="C117" s="198"/>
      <c r="D117" s="198"/>
      <c r="E117" s="198"/>
      <c r="F117" s="204"/>
      <c r="G117" s="198"/>
      <c r="H117" s="239"/>
    </row>
    <row r="118" spans="1:13" s="360" customFormat="1" thickBot="1" x14ac:dyDescent="0.3">
      <c r="A118" s="364" t="s">
        <v>29</v>
      </c>
      <c r="B118" s="662" t="s">
        <v>249</v>
      </c>
      <c r="C118" s="663"/>
      <c r="D118" s="663"/>
      <c r="E118" s="663"/>
      <c r="F118" s="663"/>
      <c r="G118" s="664"/>
      <c r="H118" s="239"/>
    </row>
    <row r="119" spans="1:13" s="360" customFormat="1" thickBot="1" x14ac:dyDescent="0.3">
      <c r="A119" s="221"/>
      <c r="B119" s="625" t="s">
        <v>31</v>
      </c>
      <c r="C119" s="626"/>
      <c r="D119" s="221" t="s">
        <v>12</v>
      </c>
      <c r="E119" s="221" t="s">
        <v>33</v>
      </c>
      <c r="F119" s="205" t="s">
        <v>34</v>
      </c>
      <c r="G119" s="221" t="s">
        <v>35</v>
      </c>
      <c r="H119" s="239"/>
      <c r="I119" s="841" t="s">
        <v>276</v>
      </c>
      <c r="J119" s="842"/>
      <c r="K119" s="842"/>
      <c r="L119" s="842"/>
      <c r="M119" s="843"/>
    </row>
    <row r="120" spans="1:13" s="360" customFormat="1" ht="13.8" x14ac:dyDescent="0.25">
      <c r="A120" s="221"/>
      <c r="B120" s="622" t="s">
        <v>250</v>
      </c>
      <c r="C120" s="623"/>
      <c r="D120" s="366" t="s">
        <v>251</v>
      </c>
      <c r="E120" s="367">
        <f>M120</f>
        <v>15000</v>
      </c>
      <c r="F120" s="367">
        <v>3.5</v>
      </c>
      <c r="G120" s="367">
        <f>E120*F120</f>
        <v>52500</v>
      </c>
      <c r="H120" s="239"/>
      <c r="I120" s="441" t="s">
        <v>272</v>
      </c>
      <c r="J120" s="360" t="s">
        <v>273</v>
      </c>
      <c r="L120" s="439">
        <v>120000</v>
      </c>
      <c r="M120" s="439">
        <f>L120/8</f>
        <v>15000</v>
      </c>
    </row>
    <row r="121" spans="1:13" s="360" customFormat="1" ht="13.8" x14ac:dyDescent="0.25">
      <c r="A121" s="195"/>
      <c r="B121" s="622" t="s">
        <v>252</v>
      </c>
      <c r="C121" s="623"/>
      <c r="D121" s="368" t="s">
        <v>251</v>
      </c>
      <c r="E121" s="369">
        <f>M121</f>
        <v>12500</v>
      </c>
      <c r="F121" s="369">
        <v>3.5</v>
      </c>
      <c r="G121" s="369">
        <f>E121*F121</f>
        <v>43750</v>
      </c>
      <c r="H121" s="240"/>
      <c r="I121" s="441" t="s">
        <v>274</v>
      </c>
      <c r="J121" s="360" t="s">
        <v>275</v>
      </c>
      <c r="L121" s="439">
        <v>100000</v>
      </c>
      <c r="M121" s="439">
        <f>L121/8</f>
        <v>12500</v>
      </c>
    </row>
    <row r="122" spans="1:13" s="360" customFormat="1" ht="13.8" x14ac:dyDescent="0.25">
      <c r="A122" s="243"/>
      <c r="B122" s="198"/>
      <c r="C122" s="198"/>
      <c r="D122" s="198"/>
      <c r="E122" s="204" t="s">
        <v>36</v>
      </c>
      <c r="F122" s="204"/>
      <c r="G122" s="204"/>
      <c r="H122" s="370">
        <f>ROUND(SUM(G120:G121),0)</f>
        <v>96250</v>
      </c>
    </row>
    <row r="123" spans="1:13" s="360" customFormat="1" thickBot="1" x14ac:dyDescent="0.3">
      <c r="A123" s="202" t="s">
        <v>37</v>
      </c>
      <c r="B123" s="662" t="s">
        <v>38</v>
      </c>
      <c r="C123" s="663"/>
      <c r="D123" s="663"/>
      <c r="E123" s="663"/>
      <c r="F123" s="663"/>
      <c r="G123" s="664"/>
      <c r="H123" s="224"/>
    </row>
    <row r="124" spans="1:13" s="360" customFormat="1" thickBot="1" x14ac:dyDescent="0.3">
      <c r="A124" s="221"/>
      <c r="B124" s="625" t="s">
        <v>31</v>
      </c>
      <c r="C124" s="626"/>
      <c r="D124" s="195" t="s">
        <v>12</v>
      </c>
      <c r="E124" s="205" t="s">
        <v>39</v>
      </c>
      <c r="F124" s="205" t="s">
        <v>40</v>
      </c>
      <c r="G124" s="205" t="s">
        <v>35</v>
      </c>
      <c r="H124" s="224"/>
      <c r="I124" s="841" t="s">
        <v>268</v>
      </c>
      <c r="J124" s="842"/>
      <c r="K124" s="842"/>
      <c r="L124" s="842"/>
      <c r="M124" s="843"/>
    </row>
    <row r="125" spans="1:13" s="360" customFormat="1" ht="13.8" x14ac:dyDescent="0.25">
      <c r="A125" s="195"/>
      <c r="B125" s="839" t="s">
        <v>253</v>
      </c>
      <c r="C125" s="840"/>
      <c r="D125" s="371" t="s">
        <v>241</v>
      </c>
      <c r="E125" s="372">
        <v>300</v>
      </c>
      <c r="F125" s="373">
        <f>M125</f>
        <v>760</v>
      </c>
      <c r="G125" s="372">
        <f>+F125*E125</f>
        <v>228000</v>
      </c>
      <c r="H125" s="224"/>
      <c r="I125" s="441" t="s">
        <v>266</v>
      </c>
      <c r="J125" s="360" t="s">
        <v>270</v>
      </c>
      <c r="L125" s="439">
        <v>38000</v>
      </c>
      <c r="M125" s="439">
        <f>L125/50</f>
        <v>760</v>
      </c>
    </row>
    <row r="126" spans="1:13" s="360" customFormat="1" ht="13.8" x14ac:dyDescent="0.25">
      <c r="A126" s="195"/>
      <c r="B126" s="839" t="s">
        <v>254</v>
      </c>
      <c r="C126" s="840"/>
      <c r="D126" s="371" t="s">
        <v>255</v>
      </c>
      <c r="E126" s="372">
        <v>210</v>
      </c>
      <c r="F126" s="373">
        <v>180</v>
      </c>
      <c r="G126" s="372">
        <f>+F126*E126</f>
        <v>37800</v>
      </c>
      <c r="H126" s="224"/>
      <c r="I126" s="441" t="s">
        <v>265</v>
      </c>
      <c r="J126" s="360" t="s">
        <v>271</v>
      </c>
      <c r="L126" s="439">
        <v>300000</v>
      </c>
      <c r="M126" s="440">
        <f>L126/6</f>
        <v>50000</v>
      </c>
    </row>
    <row r="127" spans="1:13" s="360" customFormat="1" ht="13.8" x14ac:dyDescent="0.25">
      <c r="A127" s="195"/>
      <c r="B127" s="839" t="s">
        <v>256</v>
      </c>
      <c r="C127" s="840"/>
      <c r="D127" s="371" t="s">
        <v>230</v>
      </c>
      <c r="E127" s="374">
        <v>0.48</v>
      </c>
      <c r="F127" s="373">
        <f>M126</f>
        <v>50000</v>
      </c>
      <c r="G127" s="372">
        <f>+F127*E127</f>
        <v>24000</v>
      </c>
      <c r="H127" s="224"/>
      <c r="I127" s="441" t="s">
        <v>257</v>
      </c>
      <c r="J127" s="360" t="s">
        <v>271</v>
      </c>
      <c r="L127" s="439">
        <v>1500000</v>
      </c>
      <c r="M127" s="439">
        <f>L127/6</f>
        <v>250000</v>
      </c>
    </row>
    <row r="128" spans="1:13" s="360" customFormat="1" ht="13.8" x14ac:dyDescent="0.25">
      <c r="A128" s="195"/>
      <c r="B128" s="839" t="s">
        <v>257</v>
      </c>
      <c r="C128" s="840"/>
      <c r="D128" s="371" t="s">
        <v>230</v>
      </c>
      <c r="E128" s="374">
        <v>0.96</v>
      </c>
      <c r="F128" s="373">
        <f>M127</f>
        <v>250000</v>
      </c>
      <c r="G128" s="372">
        <f>+F128*E128</f>
        <v>240000</v>
      </c>
      <c r="H128" s="224"/>
    </row>
    <row r="129" spans="1:8" s="360" customFormat="1" ht="13.8" x14ac:dyDescent="0.25">
      <c r="A129" s="243" t="s">
        <v>41</v>
      </c>
      <c r="B129" s="198"/>
      <c r="C129" s="198"/>
      <c r="D129" s="198"/>
      <c r="E129" s="204" t="s">
        <v>42</v>
      </c>
      <c r="F129" s="204"/>
      <c r="G129" s="204"/>
      <c r="H129" s="375">
        <f>(SUM(G125:G128))</f>
        <v>529800</v>
      </c>
    </row>
    <row r="130" spans="1:8" s="360" customFormat="1" ht="13.8" x14ac:dyDescent="0.25">
      <c r="A130" s="202" t="s">
        <v>43</v>
      </c>
      <c r="B130" s="662" t="s">
        <v>44</v>
      </c>
      <c r="C130" s="663"/>
      <c r="D130" s="663"/>
      <c r="E130" s="663"/>
      <c r="F130" s="663"/>
      <c r="G130" s="664"/>
      <c r="H130" s="224"/>
    </row>
    <row r="131" spans="1:8" s="360" customFormat="1" ht="13.8" x14ac:dyDescent="0.25">
      <c r="A131" s="195"/>
      <c r="B131" s="221" t="s">
        <v>31</v>
      </c>
      <c r="C131" s="221" t="s">
        <v>258</v>
      </c>
      <c r="D131" s="221" t="s">
        <v>47</v>
      </c>
      <c r="E131" s="205" t="s">
        <v>39</v>
      </c>
      <c r="F131" s="203" t="s">
        <v>49</v>
      </c>
      <c r="G131" s="203" t="s">
        <v>35</v>
      </c>
      <c r="H131" s="224"/>
    </row>
    <row r="132" spans="1:8" s="360" customFormat="1" ht="13.8" x14ac:dyDescent="0.25">
      <c r="A132" s="195"/>
      <c r="B132" s="195"/>
      <c r="C132" s="376"/>
      <c r="D132" s="217"/>
      <c r="E132" s="206"/>
      <c r="F132" s="377"/>
      <c r="G132" s="378"/>
      <c r="H132" s="224"/>
    </row>
    <row r="133" spans="1:8" s="360" customFormat="1" ht="13.8" x14ac:dyDescent="0.25">
      <c r="A133" s="243"/>
      <c r="B133" s="198"/>
      <c r="C133" s="198"/>
      <c r="D133" s="198"/>
      <c r="E133" s="204" t="s">
        <v>50</v>
      </c>
      <c r="F133" s="204"/>
      <c r="G133" s="204"/>
      <c r="H133" s="375">
        <f>SUM(G132)</f>
        <v>0</v>
      </c>
    </row>
    <row r="134" spans="1:8" s="360" customFormat="1" ht="13.8" x14ac:dyDescent="0.25">
      <c r="A134" s="202" t="s">
        <v>51</v>
      </c>
      <c r="B134" s="662" t="s">
        <v>18</v>
      </c>
      <c r="C134" s="663"/>
      <c r="D134" s="663"/>
      <c r="E134" s="663"/>
      <c r="F134" s="663"/>
      <c r="G134" s="664"/>
      <c r="H134" s="224"/>
    </row>
    <row r="135" spans="1:8" s="360" customFormat="1" ht="13.8" x14ac:dyDescent="0.25">
      <c r="A135" s="195"/>
      <c r="B135" s="195" t="s">
        <v>31</v>
      </c>
      <c r="C135" s="221" t="s">
        <v>12</v>
      </c>
      <c r="D135" s="221" t="s">
        <v>13</v>
      </c>
      <c r="E135" s="221" t="s">
        <v>52</v>
      </c>
      <c r="F135" s="205"/>
      <c r="G135" s="203" t="s">
        <v>53</v>
      </c>
      <c r="H135" s="224"/>
    </row>
    <row r="136" spans="1:8" s="360" customFormat="1" ht="13.8" x14ac:dyDescent="0.25">
      <c r="A136" s="195"/>
      <c r="B136" s="195"/>
      <c r="C136" s="210"/>
      <c r="D136" s="195"/>
      <c r="E136" s="203"/>
      <c r="F136" s="203"/>
      <c r="G136" s="203"/>
      <c r="H136" s="224"/>
    </row>
    <row r="137" spans="1:8" s="360" customFormat="1" ht="13.8" x14ac:dyDescent="0.25">
      <c r="A137" s="243"/>
      <c r="B137" s="198"/>
      <c r="C137" s="198"/>
      <c r="D137" s="198"/>
      <c r="E137" s="204" t="s">
        <v>50</v>
      </c>
      <c r="F137" s="204"/>
      <c r="G137" s="204"/>
      <c r="H137" s="224">
        <f>SUM(G136)</f>
        <v>0</v>
      </c>
    </row>
    <row r="138" spans="1:8" s="360" customFormat="1" ht="13.8" x14ac:dyDescent="0.25">
      <c r="A138" s="242"/>
      <c r="B138" s="198"/>
      <c r="C138" s="198"/>
      <c r="D138" s="198"/>
      <c r="E138" s="204"/>
      <c r="F138" s="204"/>
      <c r="G138" s="204"/>
      <c r="H138" s="224"/>
    </row>
    <row r="139" spans="1:8" s="360" customFormat="1" ht="13.8" x14ac:dyDescent="0.25">
      <c r="A139" s="242"/>
      <c r="B139" s="198"/>
      <c r="C139" s="198"/>
      <c r="D139" s="211" t="s">
        <v>54</v>
      </c>
      <c r="E139" s="212"/>
      <c r="F139" s="212"/>
      <c r="G139" s="212"/>
      <c r="H139" s="379">
        <f>ROUND(SUM(H122:H138),0)</f>
        <v>626050</v>
      </c>
    </row>
    <row r="140" spans="1:8" s="360" customFormat="1" ht="13.8" x14ac:dyDescent="0.25">
      <c r="A140" s="202" t="s">
        <v>55</v>
      </c>
      <c r="B140" s="662" t="s">
        <v>56</v>
      </c>
      <c r="C140" s="663"/>
      <c r="D140" s="663"/>
      <c r="E140" s="663"/>
      <c r="F140" s="663"/>
      <c r="G140" s="664"/>
      <c r="H140" s="224"/>
    </row>
    <row r="141" spans="1:8" s="360" customFormat="1" ht="13.8" x14ac:dyDescent="0.25">
      <c r="A141" s="221"/>
      <c r="B141" s="221" t="s">
        <v>31</v>
      </c>
      <c r="C141" s="221" t="s">
        <v>57</v>
      </c>
      <c r="D141" s="195" t="s">
        <v>58</v>
      </c>
      <c r="E141" s="203"/>
      <c r="F141" s="203" t="s">
        <v>59</v>
      </c>
      <c r="G141" s="203"/>
      <c r="H141" s="224"/>
    </row>
    <row r="142" spans="1:8" s="360" customFormat="1" ht="13.8" x14ac:dyDescent="0.25">
      <c r="A142" s="195"/>
      <c r="B142" s="221" t="s">
        <v>60</v>
      </c>
      <c r="C142" s="208">
        <v>0.1</v>
      </c>
      <c r="D142" s="195"/>
      <c r="E142" s="206"/>
      <c r="F142" s="380"/>
      <c r="G142" s="381">
        <f>+H139*C142</f>
        <v>62605</v>
      </c>
      <c r="H142" s="224"/>
    </row>
    <row r="143" spans="1:8" s="360" customFormat="1" ht="13.8" x14ac:dyDescent="0.25">
      <c r="A143" s="195"/>
      <c r="B143" s="221" t="s">
        <v>61</v>
      </c>
      <c r="C143" s="208">
        <v>0.02</v>
      </c>
      <c r="D143" s="195"/>
      <c r="E143" s="206"/>
      <c r="F143" s="380"/>
      <c r="G143" s="381">
        <f>+H139*C143</f>
        <v>12521</v>
      </c>
      <c r="H143" s="224"/>
    </row>
    <row r="144" spans="1:8" s="360" customFormat="1" ht="13.8" x14ac:dyDescent="0.25">
      <c r="A144" s="242"/>
      <c r="B144" s="198"/>
      <c r="C144" s="198"/>
      <c r="D144" s="211" t="s">
        <v>63</v>
      </c>
      <c r="E144" s="212"/>
      <c r="F144" s="212"/>
      <c r="G144" s="212"/>
      <c r="H144" s="379">
        <f>SUM(G142:G143)</f>
        <v>75126</v>
      </c>
    </row>
    <row r="145" spans="1:8" s="360" customFormat="1" ht="13.8" x14ac:dyDescent="0.25">
      <c r="A145" s="242"/>
      <c r="B145" s="198"/>
      <c r="C145" s="198"/>
      <c r="D145" s="198"/>
      <c r="E145" s="204"/>
      <c r="F145" s="204"/>
      <c r="G145" s="204"/>
      <c r="H145" s="379"/>
    </row>
    <row r="146" spans="1:8" s="360" customFormat="1" ht="13.8" x14ac:dyDescent="0.25">
      <c r="A146" s="242"/>
      <c r="B146" s="198"/>
      <c r="C146" s="198"/>
      <c r="D146" s="211" t="s">
        <v>64</v>
      </c>
      <c r="E146" s="212"/>
      <c r="F146" s="212"/>
      <c r="G146" s="204"/>
      <c r="H146" s="379">
        <f>ROUND((H139+H144),0)</f>
        <v>701176</v>
      </c>
    </row>
    <row r="147" spans="1:8" s="360" customFormat="1" ht="13.8" x14ac:dyDescent="0.25">
      <c r="A147" s="242"/>
      <c r="B147" s="198"/>
      <c r="C147" s="198"/>
      <c r="D147" s="211"/>
      <c r="E147" s="212"/>
      <c r="F147" s="212"/>
      <c r="G147" s="204"/>
      <c r="H147" s="379"/>
    </row>
    <row r="148" spans="1:8" s="360" customFormat="1" ht="13.8" x14ac:dyDescent="0.25">
      <c r="A148" s="242"/>
      <c r="B148" s="198"/>
      <c r="C148" s="198"/>
      <c r="D148" s="211"/>
      <c r="E148" s="212"/>
      <c r="F148" s="212"/>
      <c r="G148" s="204"/>
      <c r="H148" s="390"/>
    </row>
    <row r="149" spans="1:8" s="360" customFormat="1" ht="13.8" x14ac:dyDescent="0.25">
      <c r="A149" s="242"/>
      <c r="B149" s="198"/>
      <c r="C149" s="198"/>
      <c r="D149" s="211"/>
      <c r="E149" s="212"/>
      <c r="F149" s="212"/>
      <c r="G149" s="204"/>
      <c r="H149" s="390"/>
    </row>
    <row r="150" spans="1:8" s="360" customFormat="1" ht="13.8" x14ac:dyDescent="0.25">
      <c r="A150" s="242"/>
      <c r="B150" s="198"/>
      <c r="C150" s="198"/>
      <c r="D150" s="211"/>
      <c r="E150" s="212"/>
      <c r="F150" s="212"/>
      <c r="G150" s="204"/>
      <c r="H150" s="218"/>
    </row>
    <row r="151" spans="1:8" s="360" customFormat="1" ht="13.8" x14ac:dyDescent="0.25">
      <c r="A151" s="382" t="e">
        <f>Presupuesto!#REF!</f>
        <v>#REF!</v>
      </c>
      <c r="B151" s="391"/>
      <c r="C151" s="198"/>
      <c r="D151" s="211"/>
      <c r="F151" s="204"/>
      <c r="G151" s="204"/>
      <c r="H151" s="218"/>
    </row>
    <row r="152" spans="1:8" s="360" customFormat="1" ht="13.8" x14ac:dyDescent="0.25">
      <c r="A152" s="382" t="e">
        <f>Presupuesto!#REF!</f>
        <v>#REF!</v>
      </c>
      <c r="B152" s="213"/>
      <c r="C152" s="198"/>
      <c r="D152" s="198"/>
      <c r="F152" s="204"/>
      <c r="G152" s="204"/>
      <c r="H152" s="224"/>
    </row>
    <row r="153" spans="1:8" s="360" customFormat="1" ht="13.8" x14ac:dyDescent="0.25">
      <c r="A153" s="382" t="e">
        <f>Presupuesto!#REF!</f>
        <v>#REF!</v>
      </c>
      <c r="B153" s="246"/>
      <c r="C153" s="200"/>
      <c r="D153" s="200"/>
      <c r="F153" s="199"/>
      <c r="G153" s="199"/>
      <c r="H153" s="241"/>
    </row>
  </sheetData>
  <mergeCells count="88">
    <mergeCell ref="I22:M22"/>
    <mergeCell ref="B23:C23"/>
    <mergeCell ref="E5:F6"/>
    <mergeCell ref="A7:H10"/>
    <mergeCell ref="A12:H12"/>
    <mergeCell ref="A13:H13"/>
    <mergeCell ref="B15:F15"/>
    <mergeCell ref="B17:G17"/>
    <mergeCell ref="A1:A6"/>
    <mergeCell ref="B1:D2"/>
    <mergeCell ref="E1:F1"/>
    <mergeCell ref="H1:H6"/>
    <mergeCell ref="E2:F3"/>
    <mergeCell ref="G2:G3"/>
    <mergeCell ref="B3:D3"/>
    <mergeCell ref="B4:D4"/>
    <mergeCell ref="E4:F4"/>
    <mergeCell ref="B5:D6"/>
    <mergeCell ref="B39:G39"/>
    <mergeCell ref="A53:A58"/>
    <mergeCell ref="B53:D54"/>
    <mergeCell ref="E53:F53"/>
    <mergeCell ref="B33:G33"/>
    <mergeCell ref="B18:C18"/>
    <mergeCell ref="B19:C19"/>
    <mergeCell ref="B20:C20"/>
    <mergeCell ref="B22:G22"/>
    <mergeCell ref="B24:C24"/>
    <mergeCell ref="B25:C25"/>
    <mergeCell ref="B26:C26"/>
    <mergeCell ref="B27:C27"/>
    <mergeCell ref="B29:G29"/>
    <mergeCell ref="I72:M72"/>
    <mergeCell ref="B73:C73"/>
    <mergeCell ref="B57:D58"/>
    <mergeCell ref="E57:F58"/>
    <mergeCell ref="A59:H61"/>
    <mergeCell ref="A63:H63"/>
    <mergeCell ref="B65:F65"/>
    <mergeCell ref="B67:G67"/>
    <mergeCell ref="H53:H58"/>
    <mergeCell ref="E54:F55"/>
    <mergeCell ref="G54:G55"/>
    <mergeCell ref="B55:D55"/>
    <mergeCell ref="B56:D56"/>
    <mergeCell ref="E56:F56"/>
    <mergeCell ref="B83:G83"/>
    <mergeCell ref="B68:C68"/>
    <mergeCell ref="B69:C69"/>
    <mergeCell ref="B70:C70"/>
    <mergeCell ref="B72:G72"/>
    <mergeCell ref="B74:C74"/>
    <mergeCell ref="B75:C75"/>
    <mergeCell ref="B76:C76"/>
    <mergeCell ref="B77:C77"/>
    <mergeCell ref="B79:G79"/>
    <mergeCell ref="B118:G118"/>
    <mergeCell ref="B89:G89"/>
    <mergeCell ref="A103:A108"/>
    <mergeCell ref="B103:D104"/>
    <mergeCell ref="E103:F103"/>
    <mergeCell ref="E104:F105"/>
    <mergeCell ref="G104:G105"/>
    <mergeCell ref="B105:D105"/>
    <mergeCell ref="B106:D106"/>
    <mergeCell ref="E106:F106"/>
    <mergeCell ref="B107:D108"/>
    <mergeCell ref="E107:F108"/>
    <mergeCell ref="A110:H112"/>
    <mergeCell ref="A114:H114"/>
    <mergeCell ref="B116:F116"/>
    <mergeCell ref="H103:H108"/>
    <mergeCell ref="B140:G140"/>
    <mergeCell ref="I18:M18"/>
    <mergeCell ref="I68:M68"/>
    <mergeCell ref="I119:M119"/>
    <mergeCell ref="B125:C125"/>
    <mergeCell ref="B126:C126"/>
    <mergeCell ref="B127:C127"/>
    <mergeCell ref="B128:C128"/>
    <mergeCell ref="B130:G130"/>
    <mergeCell ref="B134:G134"/>
    <mergeCell ref="B119:C119"/>
    <mergeCell ref="B120:C120"/>
    <mergeCell ref="B121:C121"/>
    <mergeCell ref="B123:G123"/>
    <mergeCell ref="B124:C124"/>
    <mergeCell ref="I124:M124"/>
  </mergeCells>
  <pageMargins left="0.7" right="0.7" top="0.75" bottom="0.75" header="0.3" footer="0.3"/>
  <pageSetup scale="74" orientation="portrait" horizontalDpi="360" verticalDpi="360" r:id="rId1"/>
  <rowBreaks count="2" manualBreakCount="2">
    <brk id="52" max="16383" man="1"/>
    <brk id="102"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12</vt:i4>
      </vt:variant>
    </vt:vector>
  </HeadingPairs>
  <TitlesOfParts>
    <vt:vector size="24" baseType="lpstr">
      <vt:lpstr>BASICO</vt:lpstr>
      <vt:lpstr>Presupuesto</vt:lpstr>
      <vt:lpstr>MEMORIA DE CANTIDADES DE OBRA </vt:lpstr>
      <vt:lpstr>APU</vt:lpstr>
      <vt:lpstr>CRONOGRAMA</vt:lpstr>
      <vt:lpstr>Memoria de Cantidades</vt:lpstr>
      <vt:lpstr>F.M </vt:lpstr>
      <vt:lpstr>CRONOGRAMA--</vt:lpstr>
      <vt:lpstr>DIAGRAMA DE GANTT</vt:lpstr>
      <vt:lpstr>DESGLOSE AIU</vt:lpstr>
      <vt:lpstr>BASICOS RURAL</vt:lpstr>
      <vt:lpstr>BASICOS URBANOS</vt:lpstr>
      <vt:lpstr>APU!Área_de_impresión</vt:lpstr>
      <vt:lpstr>BASICO!Área_de_impresión</vt:lpstr>
      <vt:lpstr>'BASICOS RURAL'!Área_de_impresión</vt:lpstr>
      <vt:lpstr>'BASICOS URBANOS'!Área_de_impresión</vt:lpstr>
      <vt:lpstr>CRONOGRAMA!Área_de_impresión</vt:lpstr>
      <vt:lpstr>'CRONOGRAMA--'!Área_de_impresión</vt:lpstr>
      <vt:lpstr>'DESGLOSE AIU'!Área_de_impresión</vt:lpstr>
      <vt:lpstr>'DIAGRAMA DE GANTT'!Área_de_impresión</vt:lpstr>
      <vt:lpstr>'F.M '!Área_de_impresión</vt:lpstr>
      <vt:lpstr>'Memoria de Cantidades'!Área_de_impresión</vt:lpstr>
      <vt:lpstr>'MEMORIA DE CANTIDADES DE OBRA '!Área_de_impresión</vt:lpstr>
      <vt:lpstr>Presupuesto!Área_de_impresión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personal</dc:creator>
  <cp:lastModifiedBy>00000</cp:lastModifiedBy>
  <cp:lastPrinted>2025-11-07T12:40:14Z</cp:lastPrinted>
  <dcterms:created xsi:type="dcterms:W3CDTF">2018-08-13T21:50:36Z</dcterms:created>
  <dcterms:modified xsi:type="dcterms:W3CDTF">2025-11-30T21:58:10Z</dcterms:modified>
</cp:coreProperties>
</file>