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omments1.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fileSharing readOnlyRecommended="1"/>
  <workbookPr codeName="ThisWorkbook"/>
  <mc:AlternateContent xmlns:mc="http://schemas.openxmlformats.org/markup-compatibility/2006">
    <mc:Choice Requires="x15">
      <x15ac:absPath xmlns:x15ac="http://schemas.microsoft.com/office/spreadsheetml/2010/11/ac" url="D:\2. PROYECTOS 2025\19. ALCANTARILLADO NARANJITOS-GUASIMO\PRESUPUESTO\INFORMACIÓN ENVIAR\"/>
    </mc:Choice>
  </mc:AlternateContent>
  <xr:revisionPtr revIDLastSave="0" documentId="13_ncr:1_{A7DF0BF3-14B3-4617-8978-788639A4112B}" xr6:coauthVersionLast="47" xr6:coauthVersionMax="47" xr10:uidLastSave="{00000000-0000-0000-0000-000000000000}"/>
  <bookViews>
    <workbookView xWindow="-120" yWindow="-120" windowWidth="20730" windowHeight="11160" tabRatio="906" firstSheet="4" activeTab="24" xr2:uid="{00000000-000D-0000-FFFF-FFFF00000000}"/>
  </bookViews>
  <sheets>
    <sheet name="PRESUPUESTO" sheetId="265" r:id="rId1"/>
    <sheet name="memoria de cantidades" sheetId="270" r:id="rId2"/>
    <sheet name="PROPUESTA ECONOMICA (Proponente" sheetId="269" state="hidden" r:id="rId3"/>
    <sheet name="FLUJO DE FONDOS" sheetId="298" r:id="rId4"/>
    <sheet name="CRONOGRAMA" sheetId="300" r:id="rId5"/>
    <sheet name="INDICAR CÓDIGO DEL ITEM DE PAGO" sheetId="268" state="hidden" r:id="rId6"/>
    <sheet name="1.1" sheetId="278" r:id="rId7"/>
    <sheet name="1.2" sheetId="280" r:id="rId8"/>
    <sheet name="2.1" sheetId="281" r:id="rId9"/>
    <sheet name="2.2" sheetId="282" r:id="rId10"/>
    <sheet name="2.3" sheetId="283" r:id="rId11"/>
    <sheet name="2.4" sheetId="284" r:id="rId12"/>
    <sheet name="2.5" sheetId="285" r:id="rId13"/>
    <sheet name="2.6" sheetId="286" r:id="rId14"/>
    <sheet name="2.7" sheetId="287" r:id="rId15"/>
    <sheet name="2.8" sheetId="288" r:id="rId16"/>
    <sheet name="2.9" sheetId="289" r:id="rId17"/>
    <sheet name="2.10" sheetId="290" r:id="rId18"/>
    <sheet name="2.11" sheetId="291" r:id="rId19"/>
    <sheet name="3.1" sheetId="292" r:id="rId20"/>
    <sheet name="3.2" sheetId="293" r:id="rId21"/>
    <sheet name="3.3" sheetId="294" r:id="rId22"/>
    <sheet name="3.4" sheetId="295" r:id="rId23"/>
    <sheet name="INSUMOS" sheetId="271" state="hidden" r:id="rId24"/>
    <sheet name="CON 21 MPA" sheetId="273" r:id="rId25"/>
    <sheet name="CON 14 MPA " sheetId="274" r:id="rId26"/>
    <sheet name="MORTERO 1-3" sheetId="275" r:id="rId27"/>
    <sheet name="MORTERO 1-4" sheetId="276" r:id="rId28"/>
    <sheet name="ACERO" sheetId="277"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s>
  <definedNames>
    <definedName name="\0">#REF!</definedName>
    <definedName name="\00">#REF!</definedName>
    <definedName name="\a" localSheetId="6">#REF!</definedName>
    <definedName name="\a" localSheetId="7">#REF!</definedName>
    <definedName name="\a" localSheetId="8">#REF!</definedName>
    <definedName name="\a" localSheetId="17">#REF!</definedName>
    <definedName name="\a" localSheetId="1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9">#REF!</definedName>
    <definedName name="\a" localSheetId="20">#REF!</definedName>
    <definedName name="\a" localSheetId="21">#REF!</definedName>
    <definedName name="\a" localSheetId="22">#REF!</definedName>
    <definedName name="\a" localSheetId="4">#REF!</definedName>
    <definedName name="\a" localSheetId="3">#REF!</definedName>
    <definedName name="\a" localSheetId="5">#REF!</definedName>
    <definedName name="\a">#REF!</definedName>
    <definedName name="\AA">[1]LIQUIDACION!#REF!</definedName>
    <definedName name="\b" localSheetId="4">#REF!</definedName>
    <definedName name="\b" localSheetId="3">#REF!</definedName>
    <definedName name="\b" localSheetId="23">#REF!</definedName>
    <definedName name="\b" localSheetId="1">#REF!</definedName>
    <definedName name="\b">[2]STRSUMM0!#REF!</definedName>
    <definedName name="\bb">[2]STRSUMM0!#REF!</definedName>
    <definedName name="\E">#REF!</definedName>
    <definedName name="\EE">#REF!</definedName>
    <definedName name="\eliminar" localSheetId="4">[3]RESUM96!#REF!</definedName>
    <definedName name="\eliminar" localSheetId="3">[3]RESUM96!#REF!</definedName>
    <definedName name="\eliminar">[3]RESUM96!#REF!</definedName>
    <definedName name="\eliminar1" localSheetId="4">[3]RESUM96!#REF!</definedName>
    <definedName name="\eliminar1" localSheetId="3">[3]RESUM96!#REF!</definedName>
    <definedName name="\eliminar1">[3]RESUM96!#REF!</definedName>
    <definedName name="\G">#REF!</definedName>
    <definedName name="\i" localSheetId="4">[4]INSUMOS!#REF!</definedName>
    <definedName name="\i" localSheetId="3">[4]INSUMOS!#REF!</definedName>
    <definedName name="\i">[4]INSUMOS!#REF!</definedName>
    <definedName name="\k">'[5]7422CW00'!#REF!</definedName>
    <definedName name="\l">[6]STRSUMM0!#REF!</definedName>
    <definedName name="\m" localSheetId="4">[4]INSUMOS!#REF!</definedName>
    <definedName name="\m" localSheetId="3">[4]INSUMOS!#REF!</definedName>
    <definedName name="\m" localSheetId="23">[4]INSUMOS!#REF!</definedName>
    <definedName name="\m" localSheetId="1">[4]INSUMOS!#REF!</definedName>
    <definedName name="\M">#REF!</definedName>
    <definedName name="\ñ">'[7]7422CW00'!#REF!</definedName>
    <definedName name="\P">#REF!</definedName>
    <definedName name="\q" localSheetId="4">#REF!</definedName>
    <definedName name="\q" localSheetId="3">#REF!</definedName>
    <definedName name="\q">#REF!</definedName>
    <definedName name="\r" localSheetId="4">[4]INSUMOS!#REF!</definedName>
    <definedName name="\r" localSheetId="3">[4]INSUMOS!#REF!</definedName>
    <definedName name="\r" localSheetId="23">[4]INSUMOS!#REF!</definedName>
    <definedName name="\r" localSheetId="1">[4]INSUMOS!#REF!</definedName>
    <definedName name="\R">#REF!</definedName>
    <definedName name="\s" localSheetId="6">#REF!</definedName>
    <definedName name="\s" localSheetId="7">#REF!</definedName>
    <definedName name="\s" localSheetId="8">#REF!</definedName>
    <definedName name="\s" localSheetId="17">#REF!</definedName>
    <definedName name="\s" localSheetId="1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9">#REF!</definedName>
    <definedName name="\s" localSheetId="20">#REF!</definedName>
    <definedName name="\s" localSheetId="21">#REF!</definedName>
    <definedName name="\s" localSheetId="22">#REF!</definedName>
    <definedName name="\s" localSheetId="5">#REF!</definedName>
    <definedName name="\s">#REF!</definedName>
    <definedName name="\t" localSheetId="4">[4]INSUMOS!#REF!</definedName>
    <definedName name="\t" localSheetId="3">[4]INSUMOS!#REF!</definedName>
    <definedName name="\t">[4]INSUMOS!#REF!</definedName>
    <definedName name="\V">#REF!</definedName>
    <definedName name="\X" localSheetId="6">'1.1'!ERR</definedName>
    <definedName name="\X" localSheetId="7">'1.2'!ERR</definedName>
    <definedName name="\X" localSheetId="8">'2.1'!ERR</definedName>
    <definedName name="\X" localSheetId="17">'2.10'!ERR</definedName>
    <definedName name="\X" localSheetId="18">'2.11'!ERR</definedName>
    <definedName name="\X" localSheetId="9">'2.2'!ERR</definedName>
    <definedName name="\X" localSheetId="10">'2.3'!ERR</definedName>
    <definedName name="\X" localSheetId="11">'2.4'!ERR</definedName>
    <definedName name="\X" localSheetId="12">'2.5'!ERR</definedName>
    <definedName name="\X" localSheetId="13">'2.6'!ERR</definedName>
    <definedName name="\X" localSheetId="14">'2.7'!ERR</definedName>
    <definedName name="\X" localSheetId="15">'2.8'!ERR</definedName>
    <definedName name="\X" localSheetId="16">'2.9'!ERR</definedName>
    <definedName name="\X" localSheetId="19">'3.1'!ERR</definedName>
    <definedName name="\X" localSheetId="20">'3.2'!ERR</definedName>
    <definedName name="\X" localSheetId="21">'3.3'!ERR</definedName>
    <definedName name="\X" localSheetId="22">'3.4'!ERR</definedName>
    <definedName name="\X" localSheetId="5">'INDICAR CÓDIGO DEL ITEM DE PAGO'!ERR</definedName>
    <definedName name="\x" localSheetId="23">[4]INSUMOS!#REF!</definedName>
    <definedName name="\x" localSheetId="1">[4]INSUMOS!#REF!</definedName>
    <definedName name="\X">[0]!ERR</definedName>
    <definedName name="\Z" localSheetId="6">'1.1'!ERR</definedName>
    <definedName name="\Z" localSheetId="7">'1.2'!ERR</definedName>
    <definedName name="\Z" localSheetId="8">'2.1'!ERR</definedName>
    <definedName name="\Z" localSheetId="17">'2.10'!ERR</definedName>
    <definedName name="\Z" localSheetId="18">'2.11'!ERR</definedName>
    <definedName name="\Z" localSheetId="9">'2.2'!ERR</definedName>
    <definedName name="\Z" localSheetId="10">'2.3'!ERR</definedName>
    <definedName name="\Z" localSheetId="11">'2.4'!ERR</definedName>
    <definedName name="\Z" localSheetId="12">'2.5'!ERR</definedName>
    <definedName name="\Z" localSheetId="13">'2.6'!ERR</definedName>
    <definedName name="\Z" localSheetId="14">'2.7'!ERR</definedName>
    <definedName name="\Z" localSheetId="15">'2.8'!ERR</definedName>
    <definedName name="\Z" localSheetId="16">'2.9'!ERR</definedName>
    <definedName name="\Z" localSheetId="19">'3.1'!ERR</definedName>
    <definedName name="\Z" localSheetId="20">'3.2'!ERR</definedName>
    <definedName name="\Z" localSheetId="21">'3.3'!ERR</definedName>
    <definedName name="\Z" localSheetId="22">'3.4'!ERR</definedName>
    <definedName name="\Z" localSheetId="5">'INDICAR CÓDIGO DEL ITEM DE PAGO'!ERR</definedName>
    <definedName name="\Z">[0]!ERR</definedName>
    <definedName name="_________________________________apu1">[4]INSUMOS!#REF!</definedName>
    <definedName name="________________________________apu1">[4]INSUMOS!#REF!</definedName>
    <definedName name="_______________________________apu1">[4]INSUMOS!#REF!</definedName>
    <definedName name="______________________________apu1">[4]INSUMOS!#REF!</definedName>
    <definedName name="____________________________apu1">[4]INSUMOS!#REF!</definedName>
    <definedName name="___________________________apu1">[4]INSUMOS!#REF!</definedName>
    <definedName name="__________________________AFC1">[8]INV!$A$25:$D$28</definedName>
    <definedName name="__________________________AFC3">[8]INV!$F$25:$I$28</definedName>
    <definedName name="__________________________AFC5">[8]INV!$K$25:$N$28</definedName>
    <definedName name="__________________________apu1" localSheetId="4">[4]INSUMOS!#REF!</definedName>
    <definedName name="__________________________apu1" localSheetId="3">[4]INSUMOS!#REF!</definedName>
    <definedName name="__________________________apu1">[4]INSUMOS!#REF!</definedName>
    <definedName name="__________________________BGC1">[8]INV!$A$5:$D$8</definedName>
    <definedName name="__________________________BGC3">[8]INV!$F$5:$I$8</definedName>
    <definedName name="__________________________BGC5">[8]INV!$K$5:$N$8</definedName>
    <definedName name="__________________________CAC1">[8]INV!$A$19:$D$22</definedName>
    <definedName name="__________________________CAC3">[8]INV!$F$19:$I$22</definedName>
    <definedName name="__________________________CAC5">[8]INV!$K$19:$N$22</definedName>
    <definedName name="__________________________rc" localSheetId="4">#REF!</definedName>
    <definedName name="__________________________rc" localSheetId="3">#REF!</definedName>
    <definedName name="__________________________rc">#REF!</definedName>
    <definedName name="__________________________SBC1">[8]INV!$A$12:$D$15</definedName>
    <definedName name="__________________________SBC3">[8]INV!$F$12:$I$15</definedName>
    <definedName name="__________________________SBC5">[8]INV!$K$12:$N$15</definedName>
    <definedName name="_________________________AFC1">[8]INV!$A$25:$D$28</definedName>
    <definedName name="_________________________AFC3">[8]INV!$F$25:$I$28</definedName>
    <definedName name="_________________________AFC5">[8]INV!$K$25:$N$28</definedName>
    <definedName name="_________________________apu1" localSheetId="4">[4]INSUMOS!#REF!</definedName>
    <definedName name="_________________________apu1" localSheetId="3">[4]INSUMOS!#REF!</definedName>
    <definedName name="_________________________apu1">[4]INSUMOS!#REF!</definedName>
    <definedName name="_________________________BGC1">[8]INV!$A$5:$D$8</definedName>
    <definedName name="_________________________BGC3">[8]INV!$F$5:$I$8</definedName>
    <definedName name="_________________________BGC5">[8]INV!$K$5:$N$8</definedName>
    <definedName name="_________________________CAC1">[8]INV!$A$19:$D$22</definedName>
    <definedName name="_________________________CAC3">[8]INV!$F$19:$I$22</definedName>
    <definedName name="_________________________CAC5">[8]INV!$K$19:$N$22</definedName>
    <definedName name="_________________________rc" localSheetId="4">#REF!</definedName>
    <definedName name="_________________________rc" localSheetId="3">#REF!</definedName>
    <definedName name="_________________________rc">#REF!</definedName>
    <definedName name="_________________________SBC1">[8]INV!$A$12:$D$15</definedName>
    <definedName name="_________________________SBC3">[8]INV!$F$12:$I$15</definedName>
    <definedName name="_________________________SBC5">[8]INV!$K$12:$N$15</definedName>
    <definedName name="________________________AFC1">[8]INV!$A$25:$D$28</definedName>
    <definedName name="________________________AFC3">[8]INV!$F$25:$I$28</definedName>
    <definedName name="________________________AFC5">[8]INV!$K$25:$N$28</definedName>
    <definedName name="________________________apu1" localSheetId="4">[4]INSUMOS!#REF!</definedName>
    <definedName name="________________________apu1" localSheetId="3">[4]INSUMOS!#REF!</definedName>
    <definedName name="________________________apu1">[4]INSUMOS!#REF!</definedName>
    <definedName name="________________________BGC1">[8]INV!$A$5:$D$8</definedName>
    <definedName name="________________________BGC3">[8]INV!$F$5:$I$8</definedName>
    <definedName name="________________________BGC5">[8]INV!$K$5:$N$8</definedName>
    <definedName name="________________________CAC1">[8]INV!$A$19:$D$22</definedName>
    <definedName name="________________________CAC3">[8]INV!$F$19:$I$22</definedName>
    <definedName name="________________________CAC5">[8]INV!$K$19:$N$22</definedName>
    <definedName name="________________________rc" localSheetId="4">#REF!</definedName>
    <definedName name="________________________rc" localSheetId="3">#REF!</definedName>
    <definedName name="________________________rc">#REF!</definedName>
    <definedName name="________________________SBC1">[8]INV!$A$12:$D$15</definedName>
    <definedName name="________________________SBC3">[8]INV!$F$12:$I$15</definedName>
    <definedName name="________________________SBC5">[8]INV!$K$12:$N$15</definedName>
    <definedName name="_______________________AFC1">[8]INV!$A$25:$D$28</definedName>
    <definedName name="_______________________AFC3">[8]INV!$F$25:$I$28</definedName>
    <definedName name="_______________________AFC5">[8]INV!$K$25:$N$28</definedName>
    <definedName name="_______________________apu1" localSheetId="4">[4]INSUMOS!#REF!</definedName>
    <definedName name="_______________________apu1" localSheetId="3">[4]INSUMOS!#REF!</definedName>
    <definedName name="_______________________apu1">[4]INSUMOS!#REF!</definedName>
    <definedName name="_______________________BGC1">[8]INV!$A$5:$D$8</definedName>
    <definedName name="_______________________BGC3">[8]INV!$F$5:$I$8</definedName>
    <definedName name="_______________________BGC5">[8]INV!$K$5:$N$8</definedName>
    <definedName name="_______________________CAC1">[8]INV!$A$19:$D$22</definedName>
    <definedName name="_______________________CAC3">[8]INV!$F$19:$I$22</definedName>
    <definedName name="_______________________CAC5">[8]INV!$K$19:$N$22</definedName>
    <definedName name="_______________________rc" localSheetId="4">#REF!</definedName>
    <definedName name="_______________________rc" localSheetId="3">#REF!</definedName>
    <definedName name="_______________________rc">#REF!</definedName>
    <definedName name="_______________________SBC1">[8]INV!$A$12:$D$15</definedName>
    <definedName name="_______________________SBC3">[8]INV!$F$12:$I$15</definedName>
    <definedName name="_______________________SBC5">[8]INV!$K$12:$N$15</definedName>
    <definedName name="______________________AFC1">[8]INV!$A$25:$D$28</definedName>
    <definedName name="______________________AFC3">[8]INV!$F$25:$I$28</definedName>
    <definedName name="______________________AFC5">[8]INV!$K$25:$N$28</definedName>
    <definedName name="______________________BGC1">[8]INV!$A$5:$D$8</definedName>
    <definedName name="______________________BGC3">[8]INV!$F$5:$I$8</definedName>
    <definedName name="______________________BGC5">[8]INV!$K$5:$N$8</definedName>
    <definedName name="______________________CAC1">[8]INV!$A$19:$D$22</definedName>
    <definedName name="______________________CAC3">[8]INV!$F$19:$I$22</definedName>
    <definedName name="______________________CAC5">[8]INV!$K$19:$N$22</definedName>
    <definedName name="______________________rc" localSheetId="4">#REF!</definedName>
    <definedName name="______________________rc" localSheetId="3">#REF!</definedName>
    <definedName name="______________________rc">#REF!</definedName>
    <definedName name="______________________SBC1">[8]INV!$A$12:$D$15</definedName>
    <definedName name="______________________SBC3">[8]INV!$F$12:$I$15</definedName>
    <definedName name="______________________SBC5">[8]INV!$K$12:$N$15</definedName>
    <definedName name="_____________________AFC1">[8]INV!$A$25:$D$28</definedName>
    <definedName name="_____________________AFC3">[8]INV!$F$25:$I$28</definedName>
    <definedName name="_____________________AFC5">[8]INV!$K$25:$N$28</definedName>
    <definedName name="_____________________apu1" localSheetId="4">[4]INSUMOS!#REF!</definedName>
    <definedName name="_____________________apu1" localSheetId="3">[4]INSUMOS!#REF!</definedName>
    <definedName name="_____________________apu1">[4]INSUMOS!#REF!</definedName>
    <definedName name="_____________________BGC1">[8]INV!$A$5:$D$8</definedName>
    <definedName name="_____________________BGC3">[8]INV!$F$5:$I$8</definedName>
    <definedName name="_____________________BGC5">[8]INV!$K$5:$N$8</definedName>
    <definedName name="_____________________CAC1">[8]INV!$A$19:$D$22</definedName>
    <definedName name="_____________________CAC3">[8]INV!$F$19:$I$22</definedName>
    <definedName name="_____________________CAC5">[8]INV!$K$19:$N$22</definedName>
    <definedName name="_____________________rc" localSheetId="4">#REF!</definedName>
    <definedName name="_____________________rc" localSheetId="3">#REF!</definedName>
    <definedName name="_____________________rc">#REF!</definedName>
    <definedName name="_____________________SBC1">[8]INV!$A$12:$D$15</definedName>
    <definedName name="_____________________SBC3">[8]INV!$F$12:$I$15</definedName>
    <definedName name="_____________________SBC5">[8]INV!$K$12:$N$15</definedName>
    <definedName name="____________________AFC1">[8]INV!$A$25:$D$28</definedName>
    <definedName name="____________________AFC3">[8]INV!$F$25:$I$28</definedName>
    <definedName name="____________________AFC5">[8]INV!$K$25:$N$28</definedName>
    <definedName name="____________________apu1" localSheetId="4">[4]INSUMOS!#REF!</definedName>
    <definedName name="____________________apu1" localSheetId="3">[4]INSUMOS!#REF!</definedName>
    <definedName name="____________________apu1">[4]INSUMOS!#REF!</definedName>
    <definedName name="____________________BGC1">[8]INV!$A$5:$D$8</definedName>
    <definedName name="____________________BGC3">[8]INV!$F$5:$I$8</definedName>
    <definedName name="____________________BGC5">[8]INV!$K$5:$N$8</definedName>
    <definedName name="____________________CAC1">[8]INV!$A$19:$D$22</definedName>
    <definedName name="____________________CAC3">[8]INV!$F$19:$I$22</definedName>
    <definedName name="____________________CAC5">[8]INV!$K$19:$N$22</definedName>
    <definedName name="____________________rc" localSheetId="4">#REF!</definedName>
    <definedName name="____________________rc" localSheetId="3">#REF!</definedName>
    <definedName name="____________________rc">#REF!</definedName>
    <definedName name="____________________SBC1">[8]INV!$A$12:$D$15</definedName>
    <definedName name="____________________SBC3">[8]INV!$F$12:$I$15</definedName>
    <definedName name="____________________SBC5">[8]INV!$K$12:$N$15</definedName>
    <definedName name="___________________AFC1">[8]INV!$A$25:$D$28</definedName>
    <definedName name="___________________AFC3">[8]INV!$F$25:$I$28</definedName>
    <definedName name="___________________AFC5">[8]INV!$K$25:$N$28</definedName>
    <definedName name="___________________apu1" localSheetId="4">[4]INSUMOS!#REF!</definedName>
    <definedName name="___________________apu1" localSheetId="3">[4]INSUMOS!#REF!</definedName>
    <definedName name="___________________apu1">[4]INSUMOS!#REF!</definedName>
    <definedName name="___________________BGC1">[8]INV!$A$5:$D$8</definedName>
    <definedName name="___________________BGC3">[8]INV!$F$5:$I$8</definedName>
    <definedName name="___________________BGC5">[8]INV!$K$5:$N$8</definedName>
    <definedName name="___________________CAC1">[8]INV!$A$19:$D$22</definedName>
    <definedName name="___________________CAC3">[8]INV!$F$19:$I$22</definedName>
    <definedName name="___________________CAC5">[8]INV!$K$19:$N$22</definedName>
    <definedName name="___________________rc" localSheetId="4">#REF!</definedName>
    <definedName name="___________________rc" localSheetId="3">#REF!</definedName>
    <definedName name="___________________rc">#REF!</definedName>
    <definedName name="___________________SBC1">[8]INV!$A$12:$D$15</definedName>
    <definedName name="___________________SBC3">[8]INV!$F$12:$I$15</definedName>
    <definedName name="___________________SBC5">[8]INV!$K$12:$N$15</definedName>
    <definedName name="__________________AFC1">[8]INV!$A$25:$D$28</definedName>
    <definedName name="__________________AFC3">[8]INV!$F$25:$I$28</definedName>
    <definedName name="__________________AFC5">[8]INV!$K$25:$N$28</definedName>
    <definedName name="__________________apu1" localSheetId="4">[4]INSUMOS!#REF!</definedName>
    <definedName name="__________________apu1" localSheetId="3">[4]INSUMOS!#REF!</definedName>
    <definedName name="__________________apu1">[4]INSUMOS!#REF!</definedName>
    <definedName name="__________________BGC1">[8]INV!$A$5:$D$8</definedName>
    <definedName name="__________________BGC3">[8]INV!$F$5:$I$8</definedName>
    <definedName name="__________________BGC5">[8]INV!$K$5:$N$8</definedName>
    <definedName name="__________________CAC1">[8]INV!$A$19:$D$22</definedName>
    <definedName name="__________________CAC3">[8]INV!$F$19:$I$22</definedName>
    <definedName name="__________________CAC5">[8]INV!$K$19:$N$22</definedName>
    <definedName name="__________________rc" localSheetId="4">#REF!</definedName>
    <definedName name="__________________rc" localSheetId="3">#REF!</definedName>
    <definedName name="__________________rc">#REF!</definedName>
    <definedName name="__________________SBC1">[8]INV!$A$12:$D$15</definedName>
    <definedName name="__________________SBC3">[8]INV!$F$12:$I$15</definedName>
    <definedName name="__________________SBC5">[8]INV!$K$12:$N$15</definedName>
    <definedName name="_________________AFC1">[8]INV!$A$25:$D$28</definedName>
    <definedName name="_________________AFC3">[8]INV!$F$25:$I$28</definedName>
    <definedName name="_________________AFC5">[8]INV!$K$25:$N$28</definedName>
    <definedName name="_________________apu1" localSheetId="4">[4]INSUMOS!#REF!</definedName>
    <definedName name="_________________apu1" localSheetId="3">[4]INSUMOS!#REF!</definedName>
    <definedName name="_________________apu1">[4]INSUMOS!#REF!</definedName>
    <definedName name="_________________BGC1">[8]INV!$A$5:$D$8</definedName>
    <definedName name="_________________BGC3">[8]INV!$F$5:$I$8</definedName>
    <definedName name="_________________BGC5">[8]INV!$K$5:$N$8</definedName>
    <definedName name="_________________CAC1">[8]INV!$A$19:$D$22</definedName>
    <definedName name="_________________CAC3">[8]INV!$F$19:$I$22</definedName>
    <definedName name="_________________CAC5">[8]INV!$K$19:$N$22</definedName>
    <definedName name="_________________rc" localSheetId="4">#REF!</definedName>
    <definedName name="_________________rc" localSheetId="3">#REF!</definedName>
    <definedName name="_________________rc">#REF!</definedName>
    <definedName name="_________________SBC1">[8]INV!$A$12:$D$15</definedName>
    <definedName name="_________________SBC3">[8]INV!$F$12:$I$15</definedName>
    <definedName name="_________________SBC5">[8]INV!$K$12:$N$15</definedName>
    <definedName name="________________AFC1">[8]INV!$A$25:$D$28</definedName>
    <definedName name="________________AFC3">[8]INV!$F$25:$I$28</definedName>
    <definedName name="________________AFC5">[8]INV!$K$25:$N$28</definedName>
    <definedName name="________________apu1" localSheetId="4">[4]INSUMOS!#REF!</definedName>
    <definedName name="________________apu1" localSheetId="3">[4]INSUMOS!#REF!</definedName>
    <definedName name="________________apu1">[4]INSUMOS!#REF!</definedName>
    <definedName name="________________BGC1">[8]INV!$A$5:$D$8</definedName>
    <definedName name="________________BGC3">[8]INV!$F$5:$I$8</definedName>
    <definedName name="________________BGC5">[8]INV!$K$5:$N$8</definedName>
    <definedName name="________________CAC1">[8]INV!$A$19:$D$22</definedName>
    <definedName name="________________CAC3">[8]INV!$F$19:$I$22</definedName>
    <definedName name="________________CAC5">[8]INV!$K$19:$N$22</definedName>
    <definedName name="________________rc" localSheetId="4">#REF!</definedName>
    <definedName name="________________rc" localSheetId="3">#REF!</definedName>
    <definedName name="________________rc">#REF!</definedName>
    <definedName name="________________SBC1">[8]INV!$A$12:$D$15</definedName>
    <definedName name="________________SBC3">[8]INV!$F$12:$I$15</definedName>
    <definedName name="________________SBC5">[8]INV!$K$12:$N$15</definedName>
    <definedName name="_______________AFC1">[8]INV!$A$25:$D$28</definedName>
    <definedName name="_______________AFC3">[8]INV!$F$25:$I$28</definedName>
    <definedName name="_______________AFC5">[8]INV!$K$25:$N$28</definedName>
    <definedName name="_______________apu1" localSheetId="4">[4]INSUMOS!#REF!</definedName>
    <definedName name="_______________apu1" localSheetId="3">[4]INSUMOS!#REF!</definedName>
    <definedName name="_______________apu1">[4]INSUMOS!#REF!</definedName>
    <definedName name="_______________BGC1">[8]INV!$A$5:$D$8</definedName>
    <definedName name="_______________BGC3">[8]INV!$F$5:$I$8</definedName>
    <definedName name="_______________BGC5">[8]INV!$K$5:$N$8</definedName>
    <definedName name="_______________CAC1">[8]INV!$A$19:$D$22</definedName>
    <definedName name="_______________CAC3">[8]INV!$F$19:$I$22</definedName>
    <definedName name="_______________CAC5">[8]INV!$K$19:$N$22</definedName>
    <definedName name="_______________EST1" localSheetId="4">#REF!</definedName>
    <definedName name="_______________EST1" localSheetId="3">#REF!</definedName>
    <definedName name="_______________EST1">#REF!</definedName>
    <definedName name="_______________EST10" localSheetId="4">#REF!</definedName>
    <definedName name="_______________EST10" localSheetId="3">#REF!</definedName>
    <definedName name="_______________EST10">#REF!</definedName>
    <definedName name="_______________EST11" localSheetId="4">#REF!</definedName>
    <definedName name="_______________EST11" localSheetId="3">#REF!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rc">#REF!</definedName>
    <definedName name="_______________SBC1">[8]INV!$A$12:$D$15</definedName>
    <definedName name="_______________SBC3">[8]INV!$F$12:$I$15</definedName>
    <definedName name="_______________SBC5">[8]INV!$K$12:$N$15</definedName>
    <definedName name="______________AFC1">[8]INV!$A$25:$D$28</definedName>
    <definedName name="______________AFC3">[8]INV!$F$25:$I$28</definedName>
    <definedName name="______________AFC5">[8]INV!$K$25:$N$28</definedName>
    <definedName name="______________apu1" localSheetId="4">[4]INSUMOS!#REF!</definedName>
    <definedName name="______________apu1" localSheetId="3">[4]INSUMOS!#REF!</definedName>
    <definedName name="______________apu1">[4]INSUMOS!#REF!</definedName>
    <definedName name="______________BGC1">[8]INV!$A$5:$D$8</definedName>
    <definedName name="______________BGC3">[8]INV!$F$5:$I$8</definedName>
    <definedName name="______________BGC5">[8]INV!$K$5:$N$8</definedName>
    <definedName name="______________CAC1">[8]INV!$A$19:$D$22</definedName>
    <definedName name="______________CAC3">[8]INV!$F$19:$I$22</definedName>
    <definedName name="______________CAC5">[8]INV!$K$19:$N$22</definedName>
    <definedName name="______________rc" localSheetId="4">#REF!</definedName>
    <definedName name="______________rc" localSheetId="3">#REF!</definedName>
    <definedName name="______________rc">#REF!</definedName>
    <definedName name="______________SBC1">[8]INV!$A$12:$D$15</definedName>
    <definedName name="______________SBC3">[8]INV!$F$12:$I$15</definedName>
    <definedName name="______________SBC5">[8]INV!$K$12:$N$15</definedName>
    <definedName name="_____________AFC1">[8]INV!$A$25:$D$28</definedName>
    <definedName name="_____________AFC3">[8]INV!$F$25:$I$28</definedName>
    <definedName name="_____________AFC5">[8]INV!$K$25:$N$28</definedName>
    <definedName name="_____________apu1" localSheetId="4">[4]INSUMOS!#REF!</definedName>
    <definedName name="_____________apu1" localSheetId="3">[4]INSUMOS!#REF!</definedName>
    <definedName name="_____________apu1">[4]INSUMOS!#REF!</definedName>
    <definedName name="_____________BGC1">[8]INV!$A$5:$D$8</definedName>
    <definedName name="_____________BGC3">[8]INV!$F$5:$I$8</definedName>
    <definedName name="_____________BGC5">[8]INV!$K$5:$N$8</definedName>
    <definedName name="_____________CAC1">[8]INV!$A$19:$D$22</definedName>
    <definedName name="_____________CAC3">[8]INV!$F$19:$I$22</definedName>
    <definedName name="_____________CAC5">[8]INV!$K$19:$N$22</definedName>
    <definedName name="_____________EST1" localSheetId="4">#REF!</definedName>
    <definedName name="_____________EST1" localSheetId="3">#REF!</definedName>
    <definedName name="_____________EST1">#REF!</definedName>
    <definedName name="_____________EST10" localSheetId="4">#REF!</definedName>
    <definedName name="_____________EST10" localSheetId="3">#REF!</definedName>
    <definedName name="_____________EST10">#REF!</definedName>
    <definedName name="_____________EST11" localSheetId="4">#REF!</definedName>
    <definedName name="_____________EST11" localSheetId="3">#REF!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[8]INV!$A$12:$D$15</definedName>
    <definedName name="_____________SBC3">[8]INV!$F$12:$I$15</definedName>
    <definedName name="_____________SBC5">[8]INV!$K$12:$N$15</definedName>
    <definedName name="____________AFC1">[8]INV!$A$25:$D$28</definedName>
    <definedName name="____________AFC3">[8]INV!$F$25:$I$28</definedName>
    <definedName name="____________AFC5">[8]INV!$K$25:$N$28</definedName>
    <definedName name="____________apu1" localSheetId="4">[4]INSUMOS!#REF!</definedName>
    <definedName name="____________apu1" localSheetId="3">[4]INSUMOS!#REF!</definedName>
    <definedName name="____________apu1">[4]INSUMOS!#REF!</definedName>
    <definedName name="____________BGC1">[8]INV!$A$5:$D$8</definedName>
    <definedName name="____________BGC3">[8]INV!$F$5:$I$8</definedName>
    <definedName name="____________BGC5">[8]INV!$K$5:$N$8</definedName>
    <definedName name="____________CAC1">[8]INV!$A$19:$D$22</definedName>
    <definedName name="____________CAC3">[8]INV!$F$19:$I$22</definedName>
    <definedName name="____________CAC5">[8]INV!$K$19:$N$22</definedName>
    <definedName name="____________EXC6" localSheetId="4">#REF!</definedName>
    <definedName name="____________EXC6" localSheetId="3">#REF!</definedName>
    <definedName name="____________EXC6">#REF!</definedName>
    <definedName name="____________EXC7" localSheetId="4">#REF!</definedName>
    <definedName name="____________EXC7" localSheetId="3">#REF!</definedName>
    <definedName name="____________EXC7">#REF!</definedName>
    <definedName name="____________rc" localSheetId="4">#REF!</definedName>
    <definedName name="____________rc" localSheetId="3">#REF!</definedName>
    <definedName name="____________rc">#REF!</definedName>
    <definedName name="____________SBC1">[8]INV!$A$12:$D$15</definedName>
    <definedName name="____________SBC3">[8]INV!$F$12:$I$15</definedName>
    <definedName name="____________SBC5">[8]INV!$K$12:$N$15</definedName>
    <definedName name="___________AFC1">[8]INV!$A$25:$D$28</definedName>
    <definedName name="___________AFC3">[8]INV!$F$25:$I$28</definedName>
    <definedName name="___________AFC5">[8]INV!$K$25:$N$28</definedName>
    <definedName name="___________apu1" localSheetId="4">[4]INSUMOS!#REF!</definedName>
    <definedName name="___________apu1" localSheetId="3">[4]INSUMOS!#REF!</definedName>
    <definedName name="___________apu1">[4]INSUMOS!#REF!</definedName>
    <definedName name="___________BGC1">[8]INV!$A$5:$D$8</definedName>
    <definedName name="___________BGC3">[8]INV!$F$5:$I$8</definedName>
    <definedName name="___________BGC5">[8]INV!$K$5:$N$8</definedName>
    <definedName name="___________CAC1">[8]INV!$A$19:$D$22</definedName>
    <definedName name="___________CAC3">[8]INV!$F$19:$I$22</definedName>
    <definedName name="___________CAC5">[8]INV!$K$19:$N$22</definedName>
    <definedName name="___________rc" localSheetId="4">#REF!</definedName>
    <definedName name="___________rc" localSheetId="3">#REF!</definedName>
    <definedName name="___________rc">#REF!</definedName>
    <definedName name="___________SBC1">[8]INV!$A$12:$D$15</definedName>
    <definedName name="___________SBC3">[8]INV!$F$12:$I$15</definedName>
    <definedName name="___________SBC5">[8]INV!$K$12:$N$15</definedName>
    <definedName name="___________tab1" localSheetId="4">#REF!</definedName>
    <definedName name="___________tab1" localSheetId="3">#REF!</definedName>
    <definedName name="___________tab1">#REF!</definedName>
    <definedName name="___________tab2" localSheetId="4">#REF!</definedName>
    <definedName name="___________tab2" localSheetId="3">#REF!</definedName>
    <definedName name="___________tab2">#REF!</definedName>
    <definedName name="___________tab3" localSheetId="4">#REF!</definedName>
    <definedName name="___________tab3" localSheetId="3">#REF!</definedName>
    <definedName name="___________tab3">#REF!</definedName>
    <definedName name="___________TAB4">#REF!</definedName>
    <definedName name="__________AFC1">[8]INV!$A$25:$D$28</definedName>
    <definedName name="__________AFC3">[8]INV!$F$25:$I$28</definedName>
    <definedName name="__________AFC5">[8]INV!$K$25:$N$28</definedName>
    <definedName name="__________apu1" localSheetId="4">[4]INSUMOS!#REF!</definedName>
    <definedName name="__________apu1" localSheetId="3">[4]INSUMOS!#REF!</definedName>
    <definedName name="__________apu1">[4]INSUMOS!#REF!</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ORO10" localSheetId="4">#REF!</definedName>
    <definedName name="__________ORO10" localSheetId="3">#REF!</definedName>
    <definedName name="__________ORO10">#REF!</definedName>
    <definedName name="__________ORO11" localSheetId="4">#REF!</definedName>
    <definedName name="__________ORO11" localSheetId="3">#REF!</definedName>
    <definedName name="__________ORO11">#REF!</definedName>
    <definedName name="__________ORO12" localSheetId="4">#REF!</definedName>
    <definedName name="__________ORO12" localSheetId="3">#REF!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#REF!</definedName>
    <definedName name="__________SBC1">[8]INV!$A$12:$D$15</definedName>
    <definedName name="__________SBC3">[8]INV!$F$12:$I$15</definedName>
    <definedName name="__________SBC5">[8]INV!$K$12:$N$15</definedName>
    <definedName name="__________tab1" localSheetId="4">#REF!</definedName>
    <definedName name="__________tab1" localSheetId="3">#REF!</definedName>
    <definedName name="__________tab1">#REF!</definedName>
    <definedName name="__________tab2" localSheetId="4">#REF!</definedName>
    <definedName name="__________tab2" localSheetId="3">#REF!</definedName>
    <definedName name="__________tab2">#REF!</definedName>
    <definedName name="__________tab3" localSheetId="4">#REF!</definedName>
    <definedName name="__________tab3" localSheetId="3">#REF!</definedName>
    <definedName name="__________tab3">#REF!</definedName>
    <definedName name="__________TAB4">#REF!</definedName>
    <definedName name="_________AFC1">[8]INV!$A$25:$D$28</definedName>
    <definedName name="_________AFC3">[8]INV!$F$25:$I$28</definedName>
    <definedName name="_________AFC5">[8]INV!$K$25:$N$28</definedName>
    <definedName name="_________apu1" localSheetId="4">[4]INSUMOS!#REF!</definedName>
    <definedName name="_________apu1" localSheetId="3">[4]INSUMOS!#REF!</definedName>
    <definedName name="_________apu1">[4]INSUMOS!#REF!</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 localSheetId="6">#REF!</definedName>
    <definedName name="_________PJ50" localSheetId="7">#REF!</definedName>
    <definedName name="_________PJ50" localSheetId="8">#REF!</definedName>
    <definedName name="_________PJ50" localSheetId="17">#REF!</definedName>
    <definedName name="_________PJ50" localSheetId="1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5">#REF!</definedName>
    <definedName name="_________PJ50">#REF!</definedName>
    <definedName name="_________PMT5671" localSheetId="4">[10]MEMORIAS!#REF!</definedName>
    <definedName name="_________PMT5671" localSheetId="3">[10]MEMORIAS!#REF!</definedName>
    <definedName name="_________PMT5671">[10]MEMORIAS!#REF!</definedName>
    <definedName name="_________PMT5805" localSheetId="4">[10]MEMORIAS!#REF!</definedName>
    <definedName name="_________PMT5805" localSheetId="3">[10]MEMORIAS!#REF!</definedName>
    <definedName name="_________PMT5805">[10]MEMORIAS!#REF!</definedName>
    <definedName name="_________PMT5806" localSheetId="4">[10]MEMORIAS!#REF!</definedName>
    <definedName name="_________PMT5806" localSheetId="3">[10]MEMORIAS!#REF!</definedName>
    <definedName name="_________PMT5806">[10]MEMORIAS!#REF!</definedName>
    <definedName name="_________PMT5815" localSheetId="4">[10]MEMORIAS!#REF!</definedName>
    <definedName name="_________PMT5815" localSheetId="3">[10]MEMORIAS!#REF!</definedName>
    <definedName name="_________PMT5815">[10]MEMORIAS!#REF!</definedName>
    <definedName name="_________PMT5820">[10]MEMORIAS!#REF!</definedName>
    <definedName name="_________rc" localSheetId="4">#REF!</definedName>
    <definedName name="_________rc" localSheetId="3">#REF!</definedName>
    <definedName name="_________rc">#REF!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aiu2">[11]AIU!$J$105</definedName>
    <definedName name="________apu1" localSheetId="4">[4]INSUMOS!#REF!</definedName>
    <definedName name="________apu1" localSheetId="3">[4]INSUMOS!#REF!</definedName>
    <definedName name="________apu1">[4]INSUMOS!#REF!</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EST10" localSheetId="4">#REF!</definedName>
    <definedName name="________EST10" localSheetId="3">#REF!</definedName>
    <definedName name="________EST10">#REF!</definedName>
    <definedName name="________EST11" localSheetId="4">#REF!</definedName>
    <definedName name="________EST11" localSheetId="3">#REF!</definedName>
    <definedName name="________EST11">#REF!</definedName>
    <definedName name="________EST12" localSheetId="4">#REF!</definedName>
    <definedName name="________EST12" localSheetId="3">#REF!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[12]INST!#REF!</definedName>
    <definedName name="________key3" hidden="1">#REF!</definedName>
    <definedName name="________MA2" localSheetId="6">#REF!</definedName>
    <definedName name="________MA2" localSheetId="7">#REF!</definedName>
    <definedName name="________MA2" localSheetId="8">#REF!</definedName>
    <definedName name="________MA2" localSheetId="17">#REF!</definedName>
    <definedName name="________MA2" localSheetId="1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5">#REF!</definedName>
    <definedName name="________MA2">#REF!</definedName>
    <definedName name="________PJ50" localSheetId="6">#REF!</definedName>
    <definedName name="________PJ50" localSheetId="7">#REF!</definedName>
    <definedName name="________PJ50" localSheetId="8">#REF!</definedName>
    <definedName name="________PJ50" localSheetId="17">#REF!</definedName>
    <definedName name="________PJ50" localSheetId="1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5">#REF!</definedName>
    <definedName name="________PJ50">#REF!</definedName>
    <definedName name="________rc">#REF!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apu1" localSheetId="4">[4]INSUMOS!#REF!</definedName>
    <definedName name="_______apu1" localSheetId="3">[4]INSUMOS!#REF!</definedName>
    <definedName name="_______apu1">[4]INSUMOS!#REF!</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EST1" localSheetId="4">#REF!</definedName>
    <definedName name="_______EST1" localSheetId="3">#REF!</definedName>
    <definedName name="_______EST1">#REF!</definedName>
    <definedName name="_______EST10" localSheetId="4">#REF!</definedName>
    <definedName name="_______EST10" localSheetId="3">#REF!</definedName>
    <definedName name="_______EST10">#REF!</definedName>
    <definedName name="_______EST11" localSheetId="4">#REF!</definedName>
    <definedName name="_______EST11" localSheetId="3">#REF!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6">#REF!</definedName>
    <definedName name="_______MA2" localSheetId="7">#REF!</definedName>
    <definedName name="_______MA2" localSheetId="8">#REF!</definedName>
    <definedName name="_______MA2" localSheetId="17">#REF!</definedName>
    <definedName name="_______MA2" localSheetId="1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9">#REF!</definedName>
    <definedName name="_______MA2" localSheetId="20">#REF!</definedName>
    <definedName name="_______MA2" localSheetId="21">#REF!</definedName>
    <definedName name="_______MA2" localSheetId="22">#REF!</definedName>
    <definedName name="_______MA2" localSheetId="5">#REF!</definedName>
    <definedName name="_______MA2">#REF!</definedName>
    <definedName name="_______PJ50" localSheetId="6">#REF!</definedName>
    <definedName name="_______PJ50" localSheetId="7">#REF!</definedName>
    <definedName name="_______PJ50" localSheetId="8">#REF!</definedName>
    <definedName name="_______PJ50" localSheetId="17">#REF!</definedName>
    <definedName name="_______PJ50" localSheetId="1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5">#REF!</definedName>
    <definedName name="_______PJ50">#REF!</definedName>
    <definedName name="_______rc">#REF!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apu1" localSheetId="4">[4]INSUMOS!#REF!</definedName>
    <definedName name="______apu1" localSheetId="3">[4]INSUMOS!#REF!</definedName>
    <definedName name="______apu1">[4]INSUMOS!#REF!</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EST1" localSheetId="4">#REF!</definedName>
    <definedName name="______EST1" localSheetId="3">#REF!</definedName>
    <definedName name="______EST1">#REF!</definedName>
    <definedName name="______EST10" localSheetId="4">#REF!</definedName>
    <definedName name="______EST10" localSheetId="3">#REF!</definedName>
    <definedName name="______EST10">#REF!</definedName>
    <definedName name="______EST11" localSheetId="4">#REF!</definedName>
    <definedName name="______EST11" localSheetId="3">#REF!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6">#REF!</definedName>
    <definedName name="______MA2" localSheetId="7">#REF!</definedName>
    <definedName name="______MA2" localSheetId="8">#REF!</definedName>
    <definedName name="______MA2" localSheetId="17">#REF!</definedName>
    <definedName name="______MA2" localSheetId="1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9">#REF!</definedName>
    <definedName name="______MA2" localSheetId="20">#REF!</definedName>
    <definedName name="______MA2" localSheetId="21">#REF!</definedName>
    <definedName name="______MA2" localSheetId="22">#REF!</definedName>
    <definedName name="______MA2" localSheetId="5">#REF!</definedName>
    <definedName name="______MA2">#REF!</definedName>
    <definedName name="______PJ50" localSheetId="6">#REF!</definedName>
    <definedName name="______PJ50" localSheetId="7">#REF!</definedName>
    <definedName name="______PJ50" localSheetId="8">#REF!</definedName>
    <definedName name="______PJ50" localSheetId="17">#REF!</definedName>
    <definedName name="______PJ50" localSheetId="1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9">#REF!</definedName>
    <definedName name="______PJ50" localSheetId="20">#REF!</definedName>
    <definedName name="______PJ50" localSheetId="21">#REF!</definedName>
    <definedName name="______PJ50" localSheetId="2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[8]INV!$A$12:$D$15</definedName>
    <definedName name="______SBC3">[8]INV!$F$12:$I$15</definedName>
    <definedName name="______SBC5">[8]INV!$K$12:$N$15</definedName>
    <definedName name="_____AFC1">[8]INV!$A$25:$D$28</definedName>
    <definedName name="_____AFC3">[8]INV!$F$25:$I$28</definedName>
    <definedName name="_____AFC5">[8]INV!$K$25:$N$28</definedName>
    <definedName name="_____aiu2">[11]AIU!$J$105</definedName>
    <definedName name="_____ane7" localSheetId="6">[13]!_xlbgnm.ane7</definedName>
    <definedName name="_____ane7" localSheetId="7">[13]!_xlbgnm.ane7</definedName>
    <definedName name="_____ane7" localSheetId="8">[13]!_xlbgnm.ane7</definedName>
    <definedName name="_____ane7" localSheetId="17">[13]!_xlbgnm.ane7</definedName>
    <definedName name="_____ane7" localSheetId="18">[13]!_xlbgnm.ane7</definedName>
    <definedName name="_____ane7" localSheetId="9">[13]!_xlbgnm.ane7</definedName>
    <definedName name="_____ane7" localSheetId="10">[13]!_xlbgnm.ane7</definedName>
    <definedName name="_____ane7" localSheetId="11">[13]!_xlbgnm.ane7</definedName>
    <definedName name="_____ane7" localSheetId="12">[13]!_xlbgnm.ane7</definedName>
    <definedName name="_____ane7" localSheetId="13">[13]!_xlbgnm.ane7</definedName>
    <definedName name="_____ane7" localSheetId="14">[13]!_xlbgnm.ane7</definedName>
    <definedName name="_____ane7" localSheetId="15">[13]!_xlbgnm.ane7</definedName>
    <definedName name="_____ane7" localSheetId="16">[13]!_xlbgnm.ane7</definedName>
    <definedName name="_____ane7" localSheetId="19">[13]!_xlbgnm.ane7</definedName>
    <definedName name="_____ane7" localSheetId="20">[13]!_xlbgnm.ane7</definedName>
    <definedName name="_____ane7" localSheetId="21">[13]!_xlbgnm.ane7</definedName>
    <definedName name="_____ane7" localSheetId="22">[13]!_xlbgnm.ane7</definedName>
    <definedName name="_____ane7" localSheetId="4">[13]!_xlbgnm.ane7</definedName>
    <definedName name="_____ane7" localSheetId="2">[13]!_xlbgnm.ane7</definedName>
    <definedName name="_____ane7">[13]!_xlbgnm.ane7</definedName>
    <definedName name="_____ane8" localSheetId="6">[13]!_xlbgnm.ane8</definedName>
    <definedName name="_____ane8" localSheetId="7">[13]!_xlbgnm.ane8</definedName>
    <definedName name="_____ane8" localSheetId="8">[13]!_xlbgnm.ane8</definedName>
    <definedName name="_____ane8" localSheetId="17">[13]!_xlbgnm.ane8</definedName>
    <definedName name="_____ane8" localSheetId="18">[13]!_xlbgnm.ane8</definedName>
    <definedName name="_____ane8" localSheetId="9">[13]!_xlbgnm.ane8</definedName>
    <definedName name="_____ane8" localSheetId="10">[13]!_xlbgnm.ane8</definedName>
    <definedName name="_____ane8" localSheetId="11">[13]!_xlbgnm.ane8</definedName>
    <definedName name="_____ane8" localSheetId="12">[13]!_xlbgnm.ane8</definedName>
    <definedName name="_____ane8" localSheetId="13">[13]!_xlbgnm.ane8</definedName>
    <definedName name="_____ane8" localSheetId="14">[13]!_xlbgnm.ane8</definedName>
    <definedName name="_____ane8" localSheetId="15">[13]!_xlbgnm.ane8</definedName>
    <definedName name="_____ane8" localSheetId="16">[13]!_xlbgnm.ane8</definedName>
    <definedName name="_____ane8" localSheetId="19">[13]!_xlbgnm.ane8</definedName>
    <definedName name="_____ane8" localSheetId="20">[13]!_xlbgnm.ane8</definedName>
    <definedName name="_____ane8" localSheetId="21">[13]!_xlbgnm.ane8</definedName>
    <definedName name="_____ane8" localSheetId="22">[13]!_xlbgnm.ane8</definedName>
    <definedName name="_____ane8" localSheetId="4">[13]!_xlbgnm.ane8</definedName>
    <definedName name="_____ane8" localSheetId="2">[13]!_xlbgnm.ane8</definedName>
    <definedName name="_____ane8">[13]!_xlbgnm.ane8</definedName>
    <definedName name="_____apu1" localSheetId="4">[4]INSUMOS!#REF!</definedName>
    <definedName name="_____apu1" localSheetId="3">[4]INSUMOS!#REF!</definedName>
    <definedName name="_____apu1">[4]INSUMOS!#REF!</definedName>
    <definedName name="_____Atp2">[14]EMPRESA!$F$22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[15]Tablas!#REF!</definedName>
    <definedName name="_____DDS1">[15]Tablas!#REF!</definedName>
    <definedName name="_____DGO1">[15]Tablas!#REF!</definedName>
    <definedName name="_____DGP1">[15]Tablas!#REF!</definedName>
    <definedName name="_____DIJ1">[15]Tablas!#REF!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 localSheetId="4">#REF!</definedName>
    <definedName name="_____EST1" localSheetId="3">#REF!</definedName>
    <definedName name="_____EST1">#REF!</definedName>
    <definedName name="_____EST10" localSheetId="4">#REF!</definedName>
    <definedName name="_____EST10" localSheetId="3">#REF!</definedName>
    <definedName name="_____EST10">#REF!</definedName>
    <definedName name="_____EST11" localSheetId="4">#REF!</definedName>
    <definedName name="_____EST11" localSheetId="3">#REF!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[15]Tablas!#REF!</definedName>
    <definedName name="_____MA2" localSheetId="6">#REF!</definedName>
    <definedName name="_____MA2" localSheetId="7">#REF!</definedName>
    <definedName name="_____MA2" localSheetId="8">#REF!</definedName>
    <definedName name="_____MA2" localSheetId="17">#REF!</definedName>
    <definedName name="_____MA2" localSheetId="1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9">#REF!</definedName>
    <definedName name="_____MA2" localSheetId="20">#REF!</definedName>
    <definedName name="_____MA2" localSheetId="21">#REF!</definedName>
    <definedName name="_____MA2" localSheetId="22">#REF!</definedName>
    <definedName name="_____MA2" localSheetId="5">#REF!</definedName>
    <definedName name="_____MA2">#REF!</definedName>
    <definedName name="_____OCD1">[15]Tablas!#REF!</definedName>
    <definedName name="_____OCI1">[15]Tablas!#REF!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6">#REF!</definedName>
    <definedName name="_____PJ50" localSheetId="7">#REF!</definedName>
    <definedName name="_____PJ50" localSheetId="8">#REF!</definedName>
    <definedName name="_____PJ50" localSheetId="17">#REF!</definedName>
    <definedName name="_____PJ50" localSheetId="1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9">#REF!</definedName>
    <definedName name="_____PJ50" localSheetId="20">#REF!</definedName>
    <definedName name="_____PJ50" localSheetId="21">#REF!</definedName>
    <definedName name="_____PJ50" localSheetId="22">#REF!</definedName>
    <definedName name="_____PJ50" localSheetId="5">#REF!</definedName>
    <definedName name="_____PJ50" localSheetId="23">#REF!</definedName>
    <definedName name="_____PJ50" localSheetId="1">#REF!</definedName>
    <definedName name="_____PJ50">#REF!</definedName>
    <definedName name="_____pj51">#REF!</definedName>
    <definedName name="_____PMT5671">[10]MEMORIAS!#REF!</definedName>
    <definedName name="_____PMT5805">[10]MEMORIAS!#REF!</definedName>
    <definedName name="_____PMT5806">[10]MEMORIAS!#REF!</definedName>
    <definedName name="_____PMT5815">[10]MEMORIAS!#REF!</definedName>
    <definedName name="_____PMT5820">[10]MEMORIAS!#REF!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4">#REF!</definedName>
    <definedName name="_____r" localSheetId="3">#REF!</definedName>
    <definedName name="_____r">#REF!</definedName>
    <definedName name="_____rc" localSheetId="4">#REF!</definedName>
    <definedName name="_____rc" localSheetId="3">#REF!</definedName>
    <definedName name="_____rc">#REF!</definedName>
    <definedName name="_____SBC1">[8]INV!$A$12:$D$15</definedName>
    <definedName name="_____SBC3">[8]INV!$F$12:$I$15</definedName>
    <definedName name="_____SBC5">[8]INV!$K$12:$N$15</definedName>
    <definedName name="_____tab1" localSheetId="4">#REF!</definedName>
    <definedName name="_____tab1" localSheetId="3">#REF!</definedName>
    <definedName name="_____tab1">#REF!</definedName>
    <definedName name="_____tab2" localSheetId="4">#REF!</definedName>
    <definedName name="_____tab2" localSheetId="3">#REF!</definedName>
    <definedName name="_____tab2">#REF!</definedName>
    <definedName name="_____tab3" localSheetId="4">#REF!</definedName>
    <definedName name="_____tab3" localSheetId="3">#REF!</definedName>
    <definedName name="_____tab3">#REF!</definedName>
    <definedName name="_____TAB4">#REF!</definedName>
    <definedName name="_____VEX1">[15]Tablas!#REF!</definedName>
    <definedName name="_____VFA1">[15]Tablas!#REF!</definedName>
    <definedName name="_____VIT1">[15]Tablas!#REF!</definedName>
    <definedName name="_____Vol1">[16]Item!$A:$D</definedName>
    <definedName name="_____VPR1">[15]Tablas!#REF!</definedName>
    <definedName name="_____VPR2">[17]Tablas!#REF!</definedName>
    <definedName name="_____VRP1">[15]Tablas!#REF!</definedName>
    <definedName name="_____VSM1">[15]Tablas!#REF!</definedName>
    <definedName name="____A17000" localSheetId="4">#REF!</definedName>
    <definedName name="____A17000" localSheetId="3">#REF!</definedName>
    <definedName name="____A17000">#REF!</definedName>
    <definedName name="____A20000" localSheetId="4">#REF!</definedName>
    <definedName name="____A20000" localSheetId="3">#REF!</definedName>
    <definedName name="____A20000">#REF!</definedName>
    <definedName name="____A30000" localSheetId="4">#REF!</definedName>
    <definedName name="____A30000" localSheetId="3">#REF!</definedName>
    <definedName name="____A30000">#REF!</definedName>
    <definedName name="____AFC1">[8]INV!$A$25:$D$28</definedName>
    <definedName name="____AFC3">[8]INV!$F$25:$I$28</definedName>
    <definedName name="____AFC5">[8]INV!$K$25:$N$28</definedName>
    <definedName name="____aiu2">[11]AIU!$J$105</definedName>
    <definedName name="____ane7" localSheetId="6">[18]!_xlbgnm.ane7</definedName>
    <definedName name="____ane7" localSheetId="7">[18]!_xlbgnm.ane7</definedName>
    <definedName name="____ane7" localSheetId="8">[18]!_xlbgnm.ane7</definedName>
    <definedName name="____ane7" localSheetId="17">[18]!_xlbgnm.ane7</definedName>
    <definedName name="____ane7" localSheetId="18">[18]!_xlbgnm.ane7</definedName>
    <definedName name="____ane7" localSheetId="9">[18]!_xlbgnm.ane7</definedName>
    <definedName name="____ane7" localSheetId="10">[18]!_xlbgnm.ane7</definedName>
    <definedName name="____ane7" localSheetId="11">[18]!_xlbgnm.ane7</definedName>
    <definedName name="____ane7" localSheetId="12">[18]!_xlbgnm.ane7</definedName>
    <definedName name="____ane7" localSheetId="13">[18]!_xlbgnm.ane7</definedName>
    <definedName name="____ane7" localSheetId="14">[18]!_xlbgnm.ane7</definedName>
    <definedName name="____ane7" localSheetId="15">[18]!_xlbgnm.ane7</definedName>
    <definedName name="____ane7" localSheetId="16">[18]!_xlbgnm.ane7</definedName>
    <definedName name="____ane7" localSheetId="19">[18]!_xlbgnm.ane7</definedName>
    <definedName name="____ane7" localSheetId="20">[18]!_xlbgnm.ane7</definedName>
    <definedName name="____ane7" localSheetId="21">[18]!_xlbgnm.ane7</definedName>
    <definedName name="____ane7" localSheetId="22">[18]!_xlbgnm.ane7</definedName>
    <definedName name="____ane7" localSheetId="4">[18]!_xlbgnm.ane7</definedName>
    <definedName name="____ane7" localSheetId="2">[18]!_xlbgnm.ane7</definedName>
    <definedName name="____ane7">[18]!_xlbgnm.ane7</definedName>
    <definedName name="____ane8" localSheetId="6">[18]!_xlbgnm.ane8</definedName>
    <definedName name="____ane8" localSheetId="7">[18]!_xlbgnm.ane8</definedName>
    <definedName name="____ane8" localSheetId="8">[18]!_xlbgnm.ane8</definedName>
    <definedName name="____ane8" localSheetId="17">[18]!_xlbgnm.ane8</definedName>
    <definedName name="____ane8" localSheetId="18">[18]!_xlbgnm.ane8</definedName>
    <definedName name="____ane8" localSheetId="9">[18]!_xlbgnm.ane8</definedName>
    <definedName name="____ane8" localSheetId="10">[18]!_xlbgnm.ane8</definedName>
    <definedName name="____ane8" localSheetId="11">[18]!_xlbgnm.ane8</definedName>
    <definedName name="____ane8" localSheetId="12">[18]!_xlbgnm.ane8</definedName>
    <definedName name="____ane8" localSheetId="13">[18]!_xlbgnm.ane8</definedName>
    <definedName name="____ane8" localSheetId="14">[18]!_xlbgnm.ane8</definedName>
    <definedName name="____ane8" localSheetId="15">[18]!_xlbgnm.ane8</definedName>
    <definedName name="____ane8" localSheetId="16">[18]!_xlbgnm.ane8</definedName>
    <definedName name="____ane8" localSheetId="19">[18]!_xlbgnm.ane8</definedName>
    <definedName name="____ane8" localSheetId="20">[18]!_xlbgnm.ane8</definedName>
    <definedName name="____ane8" localSheetId="21">[18]!_xlbgnm.ane8</definedName>
    <definedName name="____ane8" localSheetId="22">[18]!_xlbgnm.ane8</definedName>
    <definedName name="____ane8" localSheetId="4">[18]!_xlbgnm.ane8</definedName>
    <definedName name="____ane8" localSheetId="2">[18]!_xlbgnm.ane8</definedName>
    <definedName name="____ane8">[18]!_xlbgnm.ane8</definedName>
    <definedName name="____apu1" localSheetId="4">[4]INSUMOS!#REF!</definedName>
    <definedName name="____apu1" localSheetId="3">[4]INSUMOS!#REF!</definedName>
    <definedName name="____apu1">[4]INSUMOS!#REF!</definedName>
    <definedName name="____Atp2">[19]EMPRESA!$F$22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[15]Tablas!#REF!</definedName>
    <definedName name="____DDS1">[15]Tablas!#REF!</definedName>
    <definedName name="____DGO1">[15]Tablas!#REF!</definedName>
    <definedName name="____DGP1">[15]Tablas!#REF!</definedName>
    <definedName name="____DIJ1">[15]Tablas!#REF!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 localSheetId="4">#REF!</definedName>
    <definedName name="____EST1" localSheetId="3">#REF!</definedName>
    <definedName name="____EST1">#REF!</definedName>
    <definedName name="____EST10" localSheetId="4">#REF!</definedName>
    <definedName name="____EST10" localSheetId="3">#REF!</definedName>
    <definedName name="____EST10">#REF!</definedName>
    <definedName name="____EST11" localSheetId="4">#REF!</definedName>
    <definedName name="____EST11" localSheetId="3">#REF!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HE7" localSheetId="28" hidden="1">{#N/A,#N/A,FALSE,"masez (10)";#N/A,#N/A,FALSE,"masez (7)";#N/A,#N/A,FALSE,"masez (6)";#N/A,#N/A,FALSE,"masez (5)";#N/A,#N/A,FALSE,"masez (4)";#N/A,#N/A,FALSE,"masez (3)";#N/A,#N/A,FALSE,"masez (2)";#N/A,#N/A,FALSE,"GME";#N/A,#N/A,FALSE,"masez"}</definedName>
    <definedName name="____FHE7" localSheetId="25" hidden="1">{#N/A,#N/A,FALSE,"masez (10)";#N/A,#N/A,FALSE,"masez (7)";#N/A,#N/A,FALSE,"masez (6)";#N/A,#N/A,FALSE,"masez (5)";#N/A,#N/A,FALSE,"masez (4)";#N/A,#N/A,FALSE,"masez (3)";#N/A,#N/A,FALSE,"masez (2)";#N/A,#N/A,FALSE,"GME";#N/A,#N/A,FALSE,"masez"}</definedName>
    <definedName name="____FHE7" localSheetId="24" hidden="1">{#N/A,#N/A,FALSE,"masez (10)";#N/A,#N/A,FALSE,"masez (7)";#N/A,#N/A,FALSE,"masez (6)";#N/A,#N/A,FALSE,"masez (5)";#N/A,#N/A,FALSE,"masez (4)";#N/A,#N/A,FALSE,"masez (3)";#N/A,#N/A,FALSE,"masez (2)";#N/A,#N/A,FALSE,"GME";#N/A,#N/A,FALSE,"masez"}</definedName>
    <definedName name="____FHE7" localSheetId="4" hidden="1">{#N/A,#N/A,FALSE,"masez (10)";#N/A,#N/A,FALSE,"masez (7)";#N/A,#N/A,FALSE,"masez (6)";#N/A,#N/A,FALSE,"masez (5)";#N/A,#N/A,FALSE,"masez (4)";#N/A,#N/A,FALSE,"masez (3)";#N/A,#N/A,FALSE,"masez (2)";#N/A,#N/A,FALSE,"GME";#N/A,#N/A,FALSE,"masez"}</definedName>
    <definedName name="____FHE7" localSheetId="3" hidden="1">{#N/A,#N/A,FALSE,"masez (10)";#N/A,#N/A,FALSE,"masez (7)";#N/A,#N/A,FALSE,"masez (6)";#N/A,#N/A,FALSE,"masez (5)";#N/A,#N/A,FALSE,"masez (4)";#N/A,#N/A,FALSE,"masez (3)";#N/A,#N/A,FALSE,"masez (2)";#N/A,#N/A,FALSE,"GME";#N/A,#N/A,FALSE,"masez"}</definedName>
    <definedName name="____FHE7" localSheetId="23" hidden="1">{#N/A,#N/A,FALSE,"masez (10)";#N/A,#N/A,FALSE,"masez (7)";#N/A,#N/A,FALSE,"masez (6)";#N/A,#N/A,FALSE,"masez (5)";#N/A,#N/A,FALSE,"masez (4)";#N/A,#N/A,FALSE,"masez (3)";#N/A,#N/A,FALSE,"masez (2)";#N/A,#N/A,FALSE,"GME";#N/A,#N/A,FALSE,"masez"}</definedName>
    <definedName name="____FHE7" localSheetId="26" hidden="1">{#N/A,#N/A,FALSE,"masez (10)";#N/A,#N/A,FALSE,"masez (7)";#N/A,#N/A,FALSE,"masez (6)";#N/A,#N/A,FALSE,"masez (5)";#N/A,#N/A,FALSE,"masez (4)";#N/A,#N/A,FALSE,"masez (3)";#N/A,#N/A,FALSE,"masez (2)";#N/A,#N/A,FALSE,"GME";#N/A,#N/A,FALSE,"masez"}</definedName>
    <definedName name="____FHE7" localSheetId="27" hidden="1">{#N/A,#N/A,FALSE,"masez (10)";#N/A,#N/A,FALSE,"masez (7)";#N/A,#N/A,FALSE,"masez (6)";#N/A,#N/A,FALSE,"masez (5)";#N/A,#N/A,FALSE,"masez (4)";#N/A,#N/A,FALSE,"masez (3)";#N/A,#N/A,FALSE,"masez (2)";#N/A,#N/A,FALSE,"GME";#N/A,#N/A,FALSE,"masez"}</definedName>
    <definedName name="____FHE7" hidden="1">{#N/A,#N/A,FALSE,"masez (10)";#N/A,#N/A,FALSE,"masez (7)";#N/A,#N/A,FALSE,"masez (6)";#N/A,#N/A,FALSE,"masez (5)";#N/A,#N/A,FALSE,"masez (4)";#N/A,#N/A,FALSE,"masez (3)";#N/A,#N/A,FALSE,"masez (2)";#N/A,#N/A,FALSE,"GME";#N/A,#N/A,FALSE,"masez"}</definedName>
    <definedName name="____ICP1">[15]Tablas!#REF!</definedName>
    <definedName name="____jy5" localSheetId="28" hidden="1">{#N/A,#N/A,FALSE,"masez (10)";#N/A,#N/A,FALSE,"masez (7)";#N/A,#N/A,FALSE,"masez (6)";#N/A,#N/A,FALSE,"masez (5)";#N/A,#N/A,FALSE,"masez (4)";#N/A,#N/A,FALSE,"masez (3)";#N/A,#N/A,FALSE,"masez (2)";#N/A,#N/A,FALSE,"GME";#N/A,#N/A,FALSE,"masez"}</definedName>
    <definedName name="____jy5" localSheetId="25" hidden="1">{#N/A,#N/A,FALSE,"masez (10)";#N/A,#N/A,FALSE,"masez (7)";#N/A,#N/A,FALSE,"masez (6)";#N/A,#N/A,FALSE,"masez (5)";#N/A,#N/A,FALSE,"masez (4)";#N/A,#N/A,FALSE,"masez (3)";#N/A,#N/A,FALSE,"masez (2)";#N/A,#N/A,FALSE,"GME";#N/A,#N/A,FALSE,"masez"}</definedName>
    <definedName name="____jy5" localSheetId="24" hidden="1">{#N/A,#N/A,FALSE,"masez (10)";#N/A,#N/A,FALSE,"masez (7)";#N/A,#N/A,FALSE,"masez (6)";#N/A,#N/A,FALSE,"masez (5)";#N/A,#N/A,FALSE,"masez (4)";#N/A,#N/A,FALSE,"masez (3)";#N/A,#N/A,FALSE,"masez (2)";#N/A,#N/A,FALSE,"GME";#N/A,#N/A,FALSE,"masez"}</definedName>
    <definedName name="____jy5" localSheetId="4" hidden="1">{#N/A,#N/A,FALSE,"masez (10)";#N/A,#N/A,FALSE,"masez (7)";#N/A,#N/A,FALSE,"masez (6)";#N/A,#N/A,FALSE,"masez (5)";#N/A,#N/A,FALSE,"masez (4)";#N/A,#N/A,FALSE,"masez (3)";#N/A,#N/A,FALSE,"masez (2)";#N/A,#N/A,FALSE,"GME";#N/A,#N/A,FALSE,"masez"}</definedName>
    <definedName name="____jy5" localSheetId="3" hidden="1">{#N/A,#N/A,FALSE,"masez (10)";#N/A,#N/A,FALSE,"masez (7)";#N/A,#N/A,FALSE,"masez (6)";#N/A,#N/A,FALSE,"masez (5)";#N/A,#N/A,FALSE,"masez (4)";#N/A,#N/A,FALSE,"masez (3)";#N/A,#N/A,FALSE,"masez (2)";#N/A,#N/A,FALSE,"GME";#N/A,#N/A,FALSE,"masez"}</definedName>
    <definedName name="____jy5" localSheetId="23" hidden="1">{#N/A,#N/A,FALSE,"masez (10)";#N/A,#N/A,FALSE,"masez (7)";#N/A,#N/A,FALSE,"masez (6)";#N/A,#N/A,FALSE,"masez (5)";#N/A,#N/A,FALSE,"masez (4)";#N/A,#N/A,FALSE,"masez (3)";#N/A,#N/A,FALSE,"masez (2)";#N/A,#N/A,FALSE,"GME";#N/A,#N/A,FALSE,"masez"}</definedName>
    <definedName name="____jy5" localSheetId="26" hidden="1">{#N/A,#N/A,FALSE,"masez (10)";#N/A,#N/A,FALSE,"masez (7)";#N/A,#N/A,FALSE,"masez (6)";#N/A,#N/A,FALSE,"masez (5)";#N/A,#N/A,FALSE,"masez (4)";#N/A,#N/A,FALSE,"masez (3)";#N/A,#N/A,FALSE,"masez (2)";#N/A,#N/A,FALSE,"GME";#N/A,#N/A,FALSE,"masez"}</definedName>
    <definedName name="____jy5" localSheetId="27" hidden="1">{#N/A,#N/A,FALSE,"masez (10)";#N/A,#N/A,FALSE,"masez (7)";#N/A,#N/A,FALSE,"masez (6)";#N/A,#N/A,FALSE,"masez (5)";#N/A,#N/A,FALSE,"masez (4)";#N/A,#N/A,FALSE,"masez (3)";#N/A,#N/A,FALSE,"masez (2)";#N/A,#N/A,FALSE,"GME";#N/A,#N/A,FALSE,"masez"}</definedName>
    <definedName name="____jy5" hidden="1">{#N/A,#N/A,FALSE,"masez (10)";#N/A,#N/A,FALSE,"masez (7)";#N/A,#N/A,FALSE,"masez (6)";#N/A,#N/A,FALSE,"masez (5)";#N/A,#N/A,FALSE,"masez (4)";#N/A,#N/A,FALSE,"masez (3)";#N/A,#N/A,FALSE,"masez (2)";#N/A,#N/A,FALSE,"GME";#N/A,#N/A,FALSE,"masez"}</definedName>
    <definedName name="____LEY80">#REF!</definedName>
    <definedName name="____MA2" localSheetId="6">#REF!</definedName>
    <definedName name="____MA2" localSheetId="7">#REF!</definedName>
    <definedName name="____MA2" localSheetId="8">#REF!</definedName>
    <definedName name="____MA2" localSheetId="17">#REF!</definedName>
    <definedName name="____MA2" localSheetId="1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9">#REF!</definedName>
    <definedName name="____MA2" localSheetId="20">#REF!</definedName>
    <definedName name="____MA2" localSheetId="21">#REF!</definedName>
    <definedName name="____MA2" localSheetId="22">#REF!</definedName>
    <definedName name="____MA2" localSheetId="5">#REF!</definedName>
    <definedName name="____MA2">#REF!</definedName>
    <definedName name="____OCD1">[15]Tablas!#REF!</definedName>
    <definedName name="____OCI1">[15]Tablas!#REF!</definedName>
    <definedName name="____ORO10" localSheetId="4">#REF!</definedName>
    <definedName name="____ORO10" localSheetId="3">#REF!</definedName>
    <definedName name="____ORO10">#REF!</definedName>
    <definedName name="____ORO11" localSheetId="4">#REF!</definedName>
    <definedName name="____ORO11" localSheetId="3">#REF!</definedName>
    <definedName name="____ORO11">#REF!</definedName>
    <definedName name="____ORO12" localSheetId="4">#REF!</definedName>
    <definedName name="____ORO12" localSheetId="3">#REF!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6">#REF!</definedName>
    <definedName name="____PJ50" localSheetId="7">#REF!</definedName>
    <definedName name="____PJ50" localSheetId="8">#REF!</definedName>
    <definedName name="____PJ50" localSheetId="17">#REF!</definedName>
    <definedName name="____PJ50" localSheetId="1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9">#REF!</definedName>
    <definedName name="____PJ50" localSheetId="20">#REF!</definedName>
    <definedName name="____PJ50" localSheetId="21">#REF!</definedName>
    <definedName name="____PJ50" localSheetId="22">#REF!</definedName>
    <definedName name="____PJ50" localSheetId="5">#REF!</definedName>
    <definedName name="____PJ50" localSheetId="23">#REF!</definedName>
    <definedName name="____PJ50" localSheetId="1">#REF!</definedName>
    <definedName name="____PJ50">#REF!</definedName>
    <definedName name="____pj51" localSheetId="6">#REF!</definedName>
    <definedName name="____pj51" localSheetId="7">#REF!</definedName>
    <definedName name="____pj51" localSheetId="8">#REF!</definedName>
    <definedName name="____pj51" localSheetId="17">#REF!</definedName>
    <definedName name="____pj51" localSheetId="1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9">#REF!</definedName>
    <definedName name="____pj51" localSheetId="20">#REF!</definedName>
    <definedName name="____pj51" localSheetId="21">#REF!</definedName>
    <definedName name="____pj51" localSheetId="22">#REF!</definedName>
    <definedName name="____pj51" localSheetId="5">#REF!</definedName>
    <definedName name="____pj51">#REF!</definedName>
    <definedName name="____PMT5671">[10]MEMORIAS!#REF!</definedName>
    <definedName name="____PMT5805">[10]MEMORIAS!#REF!</definedName>
    <definedName name="____PMT5806">[10]MEMORIAS!#REF!</definedName>
    <definedName name="____PMT5815">[10]MEMORIAS!#REF!</definedName>
    <definedName name="____PMT5820">[10]MEMORIAS!#REF!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4">#REF!</definedName>
    <definedName name="____r" localSheetId="3">#REF!</definedName>
    <definedName name="____r">#REF!</definedName>
    <definedName name="____rc" localSheetId="4">#REF!</definedName>
    <definedName name="____rc" localSheetId="3">#REF!</definedName>
    <definedName name="____rc">#REF!</definedName>
    <definedName name="____SAL1" localSheetId="4">#REF!</definedName>
    <definedName name="____SAL1" localSheetId="3">#REF!</definedName>
    <definedName name="____SAL1">#REF!</definedName>
    <definedName name="____SBC1">[8]INV!$A$12:$D$15</definedName>
    <definedName name="____SBC3">[8]INV!$F$12:$I$15</definedName>
    <definedName name="____SBC5">[8]INV!$K$12:$N$15</definedName>
    <definedName name="____tab1" localSheetId="4">#REF!</definedName>
    <definedName name="____tab1" localSheetId="3">#REF!</definedName>
    <definedName name="____tab1">#REF!</definedName>
    <definedName name="____tab2" localSheetId="4">#REF!</definedName>
    <definedName name="____tab2" localSheetId="3">#REF!</definedName>
    <definedName name="____tab2">#REF!</definedName>
    <definedName name="____tab3" localSheetId="4">#REF!</definedName>
    <definedName name="____tab3" localSheetId="3">#REF!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yl2" localSheetId="28" hidden="1">{#N/A,#N/A,FALSE,"masez (10)";#N/A,#N/A,FALSE,"masez (7)";#N/A,#N/A,FALSE,"masez (6)";#N/A,#N/A,FALSE,"masez (5)";#N/A,#N/A,FALSE,"masez (4)";#N/A,#N/A,FALSE,"masez (3)";#N/A,#N/A,FALSE,"masez (2)";#N/A,#N/A,FALSE,"GME";#N/A,#N/A,FALSE,"masez"}</definedName>
    <definedName name="____tyl2" localSheetId="25" hidden="1">{#N/A,#N/A,FALSE,"masez (10)";#N/A,#N/A,FALSE,"masez (7)";#N/A,#N/A,FALSE,"masez (6)";#N/A,#N/A,FALSE,"masez (5)";#N/A,#N/A,FALSE,"masez (4)";#N/A,#N/A,FALSE,"masez (3)";#N/A,#N/A,FALSE,"masez (2)";#N/A,#N/A,FALSE,"GME";#N/A,#N/A,FALSE,"masez"}</definedName>
    <definedName name="____tyl2" localSheetId="24" hidden="1">{#N/A,#N/A,FALSE,"masez (10)";#N/A,#N/A,FALSE,"masez (7)";#N/A,#N/A,FALSE,"masez (6)";#N/A,#N/A,FALSE,"masez (5)";#N/A,#N/A,FALSE,"masez (4)";#N/A,#N/A,FALSE,"masez (3)";#N/A,#N/A,FALSE,"masez (2)";#N/A,#N/A,FALSE,"GME";#N/A,#N/A,FALSE,"masez"}</definedName>
    <definedName name="____tyl2" localSheetId="4" hidden="1">{#N/A,#N/A,FALSE,"masez (10)";#N/A,#N/A,FALSE,"masez (7)";#N/A,#N/A,FALSE,"masez (6)";#N/A,#N/A,FALSE,"masez (5)";#N/A,#N/A,FALSE,"masez (4)";#N/A,#N/A,FALSE,"masez (3)";#N/A,#N/A,FALSE,"masez (2)";#N/A,#N/A,FALSE,"GME";#N/A,#N/A,FALSE,"masez"}</definedName>
    <definedName name="____tyl2" localSheetId="3" hidden="1">{#N/A,#N/A,FALSE,"masez (10)";#N/A,#N/A,FALSE,"masez (7)";#N/A,#N/A,FALSE,"masez (6)";#N/A,#N/A,FALSE,"masez (5)";#N/A,#N/A,FALSE,"masez (4)";#N/A,#N/A,FALSE,"masez (3)";#N/A,#N/A,FALSE,"masez (2)";#N/A,#N/A,FALSE,"GME";#N/A,#N/A,FALSE,"masez"}</definedName>
    <definedName name="____tyl2" localSheetId="23" hidden="1">{#N/A,#N/A,FALSE,"masez (10)";#N/A,#N/A,FALSE,"masez (7)";#N/A,#N/A,FALSE,"masez (6)";#N/A,#N/A,FALSE,"masez (5)";#N/A,#N/A,FALSE,"masez (4)";#N/A,#N/A,FALSE,"masez (3)";#N/A,#N/A,FALSE,"masez (2)";#N/A,#N/A,FALSE,"GME";#N/A,#N/A,FALSE,"masez"}</definedName>
    <definedName name="____tyl2" localSheetId="26" hidden="1">{#N/A,#N/A,FALSE,"masez (10)";#N/A,#N/A,FALSE,"masez (7)";#N/A,#N/A,FALSE,"masez (6)";#N/A,#N/A,FALSE,"masez (5)";#N/A,#N/A,FALSE,"masez (4)";#N/A,#N/A,FALSE,"masez (3)";#N/A,#N/A,FALSE,"masez (2)";#N/A,#N/A,FALSE,"GME";#N/A,#N/A,FALSE,"masez"}</definedName>
    <definedName name="____tyl2" localSheetId="27" hidden="1">{#N/A,#N/A,FALSE,"masez (10)";#N/A,#N/A,FALSE,"masez (7)";#N/A,#N/A,FALSE,"masez (6)";#N/A,#N/A,FALSE,"masez (5)";#N/A,#N/A,FALSE,"masez (4)";#N/A,#N/A,FALSE,"masez (3)";#N/A,#N/A,FALSE,"masez (2)";#N/A,#N/A,FALSE,"GME";#N/A,#N/A,FALSE,"masez"}</definedName>
    <definedName name="____tyl2" hidden="1">{#N/A,#N/A,FALSE,"masez (10)";#N/A,#N/A,FALSE,"masez (7)";#N/A,#N/A,FALSE,"masez (6)";#N/A,#N/A,FALSE,"masez (5)";#N/A,#N/A,FALSE,"masez (4)";#N/A,#N/A,FALSE,"masez (3)";#N/A,#N/A,FALSE,"masez (2)";#N/A,#N/A,FALSE,"GME";#N/A,#N/A,FALSE,"masez"}</definedName>
    <definedName name="____VEX1">[15]Tablas!#REF!</definedName>
    <definedName name="____VFA1">[15]Tablas!#REF!</definedName>
    <definedName name="____VIT1">[15]Tablas!#REF!</definedName>
    <definedName name="____Vol1">[16]Item!$A:$D</definedName>
    <definedName name="____VPR1">[15]Tablas!#REF!</definedName>
    <definedName name="____VPR2">#REF!</definedName>
    <definedName name="____VRP1">[15]Tablas!#REF!</definedName>
    <definedName name="____VSM1">[15]Tablas!#REF!</definedName>
    <definedName name="____zx2" localSheetId="28" hidden="1">{#N/A,#N/A,FALSE,"masez (10)";#N/A,#N/A,FALSE,"masez (7)";#N/A,#N/A,FALSE,"masez (6)";#N/A,#N/A,FALSE,"masez (5)";#N/A,#N/A,FALSE,"masez (4)";#N/A,#N/A,FALSE,"masez (3)";#N/A,#N/A,FALSE,"masez (2)";#N/A,#N/A,FALSE,"GME";#N/A,#N/A,FALSE,"masez"}</definedName>
    <definedName name="____zx2" localSheetId="25" hidden="1">{#N/A,#N/A,FALSE,"masez (10)";#N/A,#N/A,FALSE,"masez (7)";#N/A,#N/A,FALSE,"masez (6)";#N/A,#N/A,FALSE,"masez (5)";#N/A,#N/A,FALSE,"masez (4)";#N/A,#N/A,FALSE,"masez (3)";#N/A,#N/A,FALSE,"masez (2)";#N/A,#N/A,FALSE,"GME";#N/A,#N/A,FALSE,"masez"}</definedName>
    <definedName name="____zx2" localSheetId="24" hidden="1">{#N/A,#N/A,FALSE,"masez (10)";#N/A,#N/A,FALSE,"masez (7)";#N/A,#N/A,FALSE,"masez (6)";#N/A,#N/A,FALSE,"masez (5)";#N/A,#N/A,FALSE,"masez (4)";#N/A,#N/A,FALSE,"masez (3)";#N/A,#N/A,FALSE,"masez (2)";#N/A,#N/A,FALSE,"GME";#N/A,#N/A,FALSE,"masez"}</definedName>
    <definedName name="____zx2" localSheetId="4" hidden="1">{#N/A,#N/A,FALSE,"masez (10)";#N/A,#N/A,FALSE,"masez (7)";#N/A,#N/A,FALSE,"masez (6)";#N/A,#N/A,FALSE,"masez (5)";#N/A,#N/A,FALSE,"masez (4)";#N/A,#N/A,FALSE,"masez (3)";#N/A,#N/A,FALSE,"masez (2)";#N/A,#N/A,FALSE,"GME";#N/A,#N/A,FALSE,"masez"}</definedName>
    <definedName name="____zx2" localSheetId="3" hidden="1">{#N/A,#N/A,FALSE,"masez (10)";#N/A,#N/A,FALSE,"masez (7)";#N/A,#N/A,FALSE,"masez (6)";#N/A,#N/A,FALSE,"masez (5)";#N/A,#N/A,FALSE,"masez (4)";#N/A,#N/A,FALSE,"masez (3)";#N/A,#N/A,FALSE,"masez (2)";#N/A,#N/A,FALSE,"GME";#N/A,#N/A,FALSE,"masez"}</definedName>
    <definedName name="____zx2" localSheetId="23" hidden="1">{#N/A,#N/A,FALSE,"masez (10)";#N/A,#N/A,FALSE,"masez (7)";#N/A,#N/A,FALSE,"masez (6)";#N/A,#N/A,FALSE,"masez (5)";#N/A,#N/A,FALSE,"masez (4)";#N/A,#N/A,FALSE,"masez (3)";#N/A,#N/A,FALSE,"masez (2)";#N/A,#N/A,FALSE,"GME";#N/A,#N/A,FALSE,"masez"}</definedName>
    <definedName name="____zx2" localSheetId="26" hidden="1">{#N/A,#N/A,FALSE,"masez (10)";#N/A,#N/A,FALSE,"masez (7)";#N/A,#N/A,FALSE,"masez (6)";#N/A,#N/A,FALSE,"masez (5)";#N/A,#N/A,FALSE,"masez (4)";#N/A,#N/A,FALSE,"masez (3)";#N/A,#N/A,FALSE,"masez (2)";#N/A,#N/A,FALSE,"GME";#N/A,#N/A,FALSE,"masez"}</definedName>
    <definedName name="____zx2" localSheetId="27" hidden="1">{#N/A,#N/A,FALSE,"masez (10)";#N/A,#N/A,FALSE,"masez (7)";#N/A,#N/A,FALSE,"masez (6)";#N/A,#N/A,FALSE,"masez (5)";#N/A,#N/A,FALSE,"masez (4)";#N/A,#N/A,FALSE,"masez (3)";#N/A,#N/A,FALSE,"masez (2)";#N/A,#N/A,FALSE,"GME";#N/A,#N/A,FALSE,"masez"}</definedName>
    <definedName name="____zx2" hidden="1">{#N/A,#N/A,FALSE,"masez (10)";#N/A,#N/A,FALSE,"masez (7)";#N/A,#N/A,FALSE,"masez (6)";#N/A,#N/A,FALSE,"masez (5)";#N/A,#N/A,FALSE,"masez (4)";#N/A,#N/A,FALSE,"masez (3)";#N/A,#N/A,FALSE,"masez (2)";#N/A,#N/A,FALSE,"GME";#N/A,#N/A,FALSE,"masez"}</definedName>
    <definedName name="___A17000" localSheetId="4">#REF!</definedName>
    <definedName name="___A17000" localSheetId="3">#REF!</definedName>
    <definedName name="___A17000">#REF!</definedName>
    <definedName name="___A20000" localSheetId="4">#REF!</definedName>
    <definedName name="___A20000" localSheetId="3">#REF!</definedName>
    <definedName name="___A20000">#REF!</definedName>
    <definedName name="___A30000" localSheetId="4">#REF!</definedName>
    <definedName name="___A30000" localSheetId="3">#REF!</definedName>
    <definedName name="___A30000">#REF!</definedName>
    <definedName name="___AFC1">[8]INV!$A$25:$D$28</definedName>
    <definedName name="___AFC3">[8]INV!$F$25:$I$28</definedName>
    <definedName name="___AFC5">[8]INV!$K$25:$N$28</definedName>
    <definedName name="___aiu2">[11]AIU!$J$105</definedName>
    <definedName name="___ane7" localSheetId="6">[20]!_xlbgnm.ane7</definedName>
    <definedName name="___ane7" localSheetId="7">[20]!_xlbgnm.ane7</definedName>
    <definedName name="___ane7" localSheetId="8">[20]!_xlbgnm.ane7</definedName>
    <definedName name="___ane7" localSheetId="17">[20]!_xlbgnm.ane7</definedName>
    <definedName name="___ane7" localSheetId="18">[20]!_xlbgnm.ane7</definedName>
    <definedName name="___ane7" localSheetId="9">[20]!_xlbgnm.ane7</definedName>
    <definedName name="___ane7" localSheetId="10">[20]!_xlbgnm.ane7</definedName>
    <definedName name="___ane7" localSheetId="11">[20]!_xlbgnm.ane7</definedName>
    <definedName name="___ane7" localSheetId="12">[20]!_xlbgnm.ane7</definedName>
    <definedName name="___ane7" localSheetId="13">[20]!_xlbgnm.ane7</definedName>
    <definedName name="___ane7" localSheetId="14">[20]!_xlbgnm.ane7</definedName>
    <definedName name="___ane7" localSheetId="15">[20]!_xlbgnm.ane7</definedName>
    <definedName name="___ane7" localSheetId="16">[20]!_xlbgnm.ane7</definedName>
    <definedName name="___ane7" localSheetId="19">[20]!_xlbgnm.ane7</definedName>
    <definedName name="___ane7" localSheetId="20">[20]!_xlbgnm.ane7</definedName>
    <definedName name="___ane7" localSheetId="21">[20]!_xlbgnm.ane7</definedName>
    <definedName name="___ane7" localSheetId="22">[20]!_xlbgnm.ane7</definedName>
    <definedName name="___ane7" localSheetId="4">[20]!_xlbgnm.ane7</definedName>
    <definedName name="___ane7" localSheetId="2">[20]!_xlbgnm.ane7</definedName>
    <definedName name="___ane7">[20]!_xlbgnm.ane7</definedName>
    <definedName name="___ane8" localSheetId="6">[20]!_xlbgnm.ane8</definedName>
    <definedName name="___ane8" localSheetId="7">[20]!_xlbgnm.ane8</definedName>
    <definedName name="___ane8" localSheetId="8">[20]!_xlbgnm.ane8</definedName>
    <definedName name="___ane8" localSheetId="17">[20]!_xlbgnm.ane8</definedName>
    <definedName name="___ane8" localSheetId="18">[20]!_xlbgnm.ane8</definedName>
    <definedName name="___ane8" localSheetId="9">[20]!_xlbgnm.ane8</definedName>
    <definedName name="___ane8" localSheetId="10">[20]!_xlbgnm.ane8</definedName>
    <definedName name="___ane8" localSheetId="11">[20]!_xlbgnm.ane8</definedName>
    <definedName name="___ane8" localSheetId="12">[20]!_xlbgnm.ane8</definedName>
    <definedName name="___ane8" localSheetId="13">[20]!_xlbgnm.ane8</definedName>
    <definedName name="___ane8" localSheetId="14">[20]!_xlbgnm.ane8</definedName>
    <definedName name="___ane8" localSheetId="15">[20]!_xlbgnm.ane8</definedName>
    <definedName name="___ane8" localSheetId="16">[20]!_xlbgnm.ane8</definedName>
    <definedName name="___ane8" localSheetId="19">[20]!_xlbgnm.ane8</definedName>
    <definedName name="___ane8" localSheetId="20">[20]!_xlbgnm.ane8</definedName>
    <definedName name="___ane8" localSheetId="21">[20]!_xlbgnm.ane8</definedName>
    <definedName name="___ane8" localSheetId="22">[20]!_xlbgnm.ane8</definedName>
    <definedName name="___ane8" localSheetId="4">[20]!_xlbgnm.ane8</definedName>
    <definedName name="___ane8" localSheetId="2">[20]!_xlbgnm.ane8</definedName>
    <definedName name="___ane8">[20]!_xlbgnm.ane8</definedName>
    <definedName name="___apu1" localSheetId="4">[4]INSUMOS!#REF!</definedName>
    <definedName name="___apu1" localSheetId="3">[4]INSUMOS!#REF!</definedName>
    <definedName name="___apu1">[4]INSUMOS!#REF!</definedName>
    <definedName name="___Atp2">[21]EMPRESA!$F$22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[15]Tablas!#REF!</definedName>
    <definedName name="___DDS1">[15]Tablas!#REF!</definedName>
    <definedName name="___DGO1">[15]Tablas!#REF!</definedName>
    <definedName name="___DGP1">[15]Tablas!#REF!</definedName>
    <definedName name="___DIJ1">[15]Tablas!#REF!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[15]Tablas!#REF!</definedName>
    <definedName name="___key2" hidden="1">[12]INST!#REF!</definedName>
    <definedName name="___key3" hidden="1">#REF!</definedName>
    <definedName name="___key31" hidden="1">#REF!</definedName>
    <definedName name="___LEY80">#REF!</definedName>
    <definedName name="___MA2" localSheetId="6">#REF!</definedName>
    <definedName name="___MA2" localSheetId="7">#REF!</definedName>
    <definedName name="___MA2" localSheetId="8">#REF!</definedName>
    <definedName name="___MA2" localSheetId="17">#REF!</definedName>
    <definedName name="___MA2" localSheetId="1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9">#REF!</definedName>
    <definedName name="___MA2" localSheetId="20">#REF!</definedName>
    <definedName name="___MA2" localSheetId="21">#REF!</definedName>
    <definedName name="___MA2" localSheetId="22">#REF!</definedName>
    <definedName name="___MA2" localSheetId="5">#REF!</definedName>
    <definedName name="___MA2">#REF!</definedName>
    <definedName name="___OCD1">[15]Tablas!#REF!</definedName>
    <definedName name="___OCI1">[15]Tablas!#REF!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6">#REF!</definedName>
    <definedName name="___PJ50" localSheetId="7">#REF!</definedName>
    <definedName name="___PJ50" localSheetId="8">#REF!</definedName>
    <definedName name="___PJ50" localSheetId="17">#REF!</definedName>
    <definedName name="___PJ50" localSheetId="1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9">#REF!</definedName>
    <definedName name="___PJ50" localSheetId="20">#REF!</definedName>
    <definedName name="___PJ50" localSheetId="21">#REF!</definedName>
    <definedName name="___PJ50" localSheetId="22">#REF!</definedName>
    <definedName name="___PJ50" localSheetId="5">#REF!</definedName>
    <definedName name="___PJ50" localSheetId="23">#REF!</definedName>
    <definedName name="___PJ50" localSheetId="1">#REF!</definedName>
    <definedName name="___PJ50">#REF!</definedName>
    <definedName name="___pj51" localSheetId="6">#REF!</definedName>
    <definedName name="___pj51" localSheetId="7">#REF!</definedName>
    <definedName name="___pj51" localSheetId="8">#REF!</definedName>
    <definedName name="___pj51" localSheetId="17">#REF!</definedName>
    <definedName name="___pj51" localSheetId="1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9">#REF!</definedName>
    <definedName name="___pj51" localSheetId="20">#REF!</definedName>
    <definedName name="___pj51" localSheetId="21">#REF!</definedName>
    <definedName name="___pj51" localSheetId="22">#REF!</definedName>
    <definedName name="___pj51" localSheetId="5">#REF!</definedName>
    <definedName name="___pj51">#REF!</definedName>
    <definedName name="___PMT5671">[10]MEMORIAS!#REF!</definedName>
    <definedName name="___PMT5805">[10]MEMORIAS!#REF!</definedName>
    <definedName name="___PMT5806">[10]MEMORIAS!#REF!</definedName>
    <definedName name="___PMT5815">[10]MEMORIAS!#REF!</definedName>
    <definedName name="___PMT5820">[10]MEMORIAS!#REF!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4">#REF!</definedName>
    <definedName name="___r" localSheetId="3">#REF!</definedName>
    <definedName name="___r">#REF!</definedName>
    <definedName name="___rc" localSheetId="4">#REF!</definedName>
    <definedName name="___rc" localSheetId="3">#REF!</definedName>
    <definedName name="___rc">#REF!</definedName>
    <definedName name="___SBC1">[8]INV!$A$12:$D$15</definedName>
    <definedName name="___SBC3">[8]INV!$F$12:$I$15</definedName>
    <definedName name="___SBC5">[8]INV!$K$12:$N$15</definedName>
    <definedName name="___tab1" localSheetId="4">#REF!</definedName>
    <definedName name="___tab1" localSheetId="3">#REF!</definedName>
    <definedName name="___tab1">#REF!</definedName>
    <definedName name="___tab2" localSheetId="4">#REF!</definedName>
    <definedName name="___tab2" localSheetId="3">#REF!</definedName>
    <definedName name="___tab2">#REF!</definedName>
    <definedName name="___tab3" localSheetId="4">#REF!</definedName>
    <definedName name="___tab3" localSheetId="3">#REF!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[15]Tablas!#REF!</definedName>
    <definedName name="___VFA1">[15]Tablas!#REF!</definedName>
    <definedName name="___VIT1">[15]Tablas!#REF!</definedName>
    <definedName name="___Vol1">[16]Item!$A:$D</definedName>
    <definedName name="___VPR1">[15]Tablas!#REF!</definedName>
    <definedName name="___VPR2">#REF!</definedName>
    <definedName name="___VRP1">[15]Tablas!#REF!</definedName>
    <definedName name="___VSM1">[15]Tablas!#REF!</definedName>
    <definedName name="___wrn1" localSheetId="28" hidden="1">{#N/A,#N/A,TRUE,"Est. de Fact.";#N/A,#N/A,TRUE,"Capitulo 19";#N/A,#N/A,TRUE,"Proyecto P855"}</definedName>
    <definedName name="___wrn1" localSheetId="25" hidden="1">{#N/A,#N/A,TRUE,"Est. de Fact.";#N/A,#N/A,TRUE,"Capitulo 19";#N/A,#N/A,TRUE,"Proyecto P855"}</definedName>
    <definedName name="___wrn1" localSheetId="24" hidden="1">{#N/A,#N/A,TRUE,"Est. de Fact.";#N/A,#N/A,TRUE,"Capitulo 19";#N/A,#N/A,TRUE,"Proyecto P855"}</definedName>
    <definedName name="___wrn1" localSheetId="4" hidden="1">{#N/A,#N/A,TRUE,"Est. de Fact.";#N/A,#N/A,TRUE,"Capitulo 19";#N/A,#N/A,TRUE,"Proyecto P855"}</definedName>
    <definedName name="___wrn1" localSheetId="3" hidden="1">{#N/A,#N/A,TRUE,"Est. de Fact.";#N/A,#N/A,TRUE,"Capitulo 19";#N/A,#N/A,TRUE,"Proyecto P855"}</definedName>
    <definedName name="___wrn1" localSheetId="23" hidden="1">{#N/A,#N/A,TRUE,"Est. de Fact.";#N/A,#N/A,TRUE,"Capitulo 19";#N/A,#N/A,TRUE,"Proyecto P855"}</definedName>
    <definedName name="___wrn1" localSheetId="26" hidden="1">{#N/A,#N/A,TRUE,"Est. de Fact.";#N/A,#N/A,TRUE,"Capitulo 19";#N/A,#N/A,TRUE,"Proyecto P855"}</definedName>
    <definedName name="___wrn1" localSheetId="27" hidden="1">{#N/A,#N/A,TRUE,"Est. de Fact.";#N/A,#N/A,TRUE,"Capitulo 19";#N/A,#N/A,TRUE,"Proyecto P855"}</definedName>
    <definedName name="___wrn1" hidden="1">{#N/A,#N/A,TRUE,"Est. de Fact.";#N/A,#N/A,TRUE,"Capitulo 19";#N/A,#N/A,TRUE,"Proyecto P855"}</definedName>
    <definedName name="__1__123Graph_A__200__BPF" localSheetId="4" hidden="1">#REF!</definedName>
    <definedName name="__1__123Graph_A__200__BPF" localSheetId="3" hidden="1">#REF!</definedName>
    <definedName name="__1__123Graph_A__200__BPF" hidden="1">#REF!</definedName>
    <definedName name="__10__123Graph_C__200__D50" localSheetId="4" hidden="1">#REF!</definedName>
    <definedName name="__10__123Graph_C__200__D50" localSheetId="3" hidden="1">#REF!</definedName>
    <definedName name="__10__123Graph_C__200__D50" hidden="1">#REF!</definedName>
    <definedName name="__11__123Graph_CGRANULOMETRIA_1" localSheetId="4" hidden="1">#REF!</definedName>
    <definedName name="__11__123Graph_CGRANULOMETRIA_1" localSheetId="3" hidden="1">#REF!</definedName>
    <definedName name="__11__123Graph_CGRANULOMETRIA_1" hidden="1">#REF!</definedName>
    <definedName name="__12__123Graph_D__200__BPF" hidden="1">#REF!</definedName>
    <definedName name="__123Graph_A" localSheetId="23" hidden="1">#REF!</definedName>
    <definedName name="__123Graph_A" localSheetId="1" hidden="1">#REF!</definedName>
    <definedName name="__123Graph_A" hidden="1">#REF!</definedName>
    <definedName name="__123Graph_B" localSheetId="23" hidden="1">#REF!</definedName>
    <definedName name="__123Graph_B" localSheetId="1"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3Graph_X" hidden="1">#REF!</definedName>
    <definedName name="__13__123Graph_D__200__D50" hidden="1">#REF!</definedName>
    <definedName name="__14__123Graph_E__200__BPF" hidden="1">#REF!</definedName>
    <definedName name="__15__123Graph_E__200__D50" hidden="1">#REF!</definedName>
    <definedName name="__16__123Graph_F__200__BPF" hidden="1">#REF!</definedName>
    <definedName name="__17__123Graph_F__200__D50" hidden="1">#REF!</definedName>
    <definedName name="__18__123Graph_X__200__BPF" hidden="1">#REF!</definedName>
    <definedName name="__19__123Graph_X__200__D50" hidden="1">#REF!</definedName>
    <definedName name="__1Excel_BuiltIn_Print_Area_1_1_1">#REF!</definedName>
    <definedName name="__2__123Graph_A__200__D50" hidden="1">#REF!</definedName>
    <definedName name="__20__123Graph_XEFICIENCIA_1" hidden="1">#REF!</definedName>
    <definedName name="__21__123Graph_XGRANULOMETRIA_1" hidden="1">#REF!</definedName>
    <definedName name="__2Excel_BuiltIn_Print_Titles_1_1_1_1">#REF!</definedName>
    <definedName name="__3__123Graph_AEFICIENCIA_1" hidden="1">#REF!</definedName>
    <definedName name="__4__123Graph_AGRANULOMETRIA_1" hidden="1">#REF!</definedName>
    <definedName name="__5__123Graph_B__200__BPF" hidden="1">#REF!</definedName>
    <definedName name="__6__123Graph_B__200__D50" hidden="1">#REF!</definedName>
    <definedName name="__7__123Graph_BEFICIENCIA_1" hidden="1">#REF!</definedName>
    <definedName name="__8__123Graph_BGRANULOMETRIA_1" hidden="1">#REF!</definedName>
    <definedName name="__9__123Graph_C__200__BPF" hidden="1">#REF!</definedName>
    <definedName name="__A17000">#REF!</definedName>
    <definedName name="__A20000">#REF!</definedName>
    <definedName name="__A30000">#REF!</definedName>
    <definedName name="__AFC1">[8]INV!$A$25:$D$28</definedName>
    <definedName name="__AFC3">[8]INV!$F$25:$I$28</definedName>
    <definedName name="__AFC5">[8]INV!$K$25:$N$28</definedName>
    <definedName name="__aiu2">[11]AIU!$J$105</definedName>
    <definedName name="__ane7" localSheetId="6">[18]!_xlbgnm.ane7</definedName>
    <definedName name="__ane7" localSheetId="7">[18]!_xlbgnm.ane7</definedName>
    <definedName name="__ane7" localSheetId="8">[18]!_xlbgnm.ane7</definedName>
    <definedName name="__ane7" localSheetId="17">[18]!_xlbgnm.ane7</definedName>
    <definedName name="__ane7" localSheetId="18">[18]!_xlbgnm.ane7</definedName>
    <definedName name="__ane7" localSheetId="9">[18]!_xlbgnm.ane7</definedName>
    <definedName name="__ane7" localSheetId="10">[18]!_xlbgnm.ane7</definedName>
    <definedName name="__ane7" localSheetId="11">[18]!_xlbgnm.ane7</definedName>
    <definedName name="__ane7" localSheetId="12">[18]!_xlbgnm.ane7</definedName>
    <definedName name="__ane7" localSheetId="13">[18]!_xlbgnm.ane7</definedName>
    <definedName name="__ane7" localSheetId="14">[18]!_xlbgnm.ane7</definedName>
    <definedName name="__ane7" localSheetId="15">[18]!_xlbgnm.ane7</definedName>
    <definedName name="__ane7" localSheetId="16">[18]!_xlbgnm.ane7</definedName>
    <definedName name="__ane7" localSheetId="19">[18]!_xlbgnm.ane7</definedName>
    <definedName name="__ane7" localSheetId="20">[18]!_xlbgnm.ane7</definedName>
    <definedName name="__ane7" localSheetId="21">[18]!_xlbgnm.ane7</definedName>
    <definedName name="__ane7" localSheetId="22">[18]!_xlbgnm.ane7</definedName>
    <definedName name="__ane7" localSheetId="4">[18]!_xlbgnm.ane7</definedName>
    <definedName name="__ane7" localSheetId="2">[18]!_xlbgnm.ane7</definedName>
    <definedName name="__ane7">[18]!_xlbgnm.ane7</definedName>
    <definedName name="__ane8" localSheetId="6">[18]!_xlbgnm.ane8</definedName>
    <definedName name="__ane8" localSheetId="7">[18]!_xlbgnm.ane8</definedName>
    <definedName name="__ane8" localSheetId="8">[18]!_xlbgnm.ane8</definedName>
    <definedName name="__ane8" localSheetId="17">[18]!_xlbgnm.ane8</definedName>
    <definedName name="__ane8" localSheetId="18">[18]!_xlbgnm.ane8</definedName>
    <definedName name="__ane8" localSheetId="9">[18]!_xlbgnm.ane8</definedName>
    <definedName name="__ane8" localSheetId="10">[18]!_xlbgnm.ane8</definedName>
    <definedName name="__ane8" localSheetId="11">[18]!_xlbgnm.ane8</definedName>
    <definedName name="__ane8" localSheetId="12">[18]!_xlbgnm.ane8</definedName>
    <definedName name="__ane8" localSheetId="13">[18]!_xlbgnm.ane8</definedName>
    <definedName name="__ane8" localSheetId="14">[18]!_xlbgnm.ane8</definedName>
    <definedName name="__ane8" localSheetId="15">[18]!_xlbgnm.ane8</definedName>
    <definedName name="__ane8" localSheetId="16">[18]!_xlbgnm.ane8</definedName>
    <definedName name="__ane8" localSheetId="19">[18]!_xlbgnm.ane8</definedName>
    <definedName name="__ane8" localSheetId="20">[18]!_xlbgnm.ane8</definedName>
    <definedName name="__ane8" localSheetId="21">[18]!_xlbgnm.ane8</definedName>
    <definedName name="__ane8" localSheetId="22">[18]!_xlbgnm.ane8</definedName>
    <definedName name="__ane8" localSheetId="4">[18]!_xlbgnm.ane8</definedName>
    <definedName name="__ane8" localSheetId="2">[18]!_xlbgnm.ane8</definedName>
    <definedName name="__ane8">[18]!_xlbgnm.ane8</definedName>
    <definedName name="__apu1" localSheetId="4">[4]INSUMOS!#REF!</definedName>
    <definedName name="__apu1" localSheetId="3">[4]INSUMOS!#REF!</definedName>
    <definedName name="__apu1">[4]INSUMOS!#REF!</definedName>
    <definedName name="__Atp2">[22]EMPRESA!$F$22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[15]Tablas!#REF!</definedName>
    <definedName name="__DDS1">[15]Tablas!#REF!</definedName>
    <definedName name="__DGO1">[15]Tablas!#REF!</definedName>
    <definedName name="__DGP1">[15]Tablas!#REF!</definedName>
    <definedName name="__DIJ1">[15]Tablas!#REF!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 localSheetId="4">#REF!</definedName>
    <definedName name="__EST1" localSheetId="3">#REF!</definedName>
    <definedName name="__EST1">#REF!</definedName>
    <definedName name="__EST10" localSheetId="4">#REF!</definedName>
    <definedName name="__EST10" localSheetId="3">#REF!</definedName>
    <definedName name="__EST10">#REF!</definedName>
    <definedName name="__EST11" localSheetId="4">#REF!</definedName>
    <definedName name="__EST11" localSheetId="3">#REF!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6">'1.1'!ERR</definedName>
    <definedName name="__F" localSheetId="7">'1.2'!ERR</definedName>
    <definedName name="__F" localSheetId="8">'2.1'!ERR</definedName>
    <definedName name="__F" localSheetId="17">'2.10'!ERR</definedName>
    <definedName name="__F" localSheetId="18">'2.11'!ERR</definedName>
    <definedName name="__F" localSheetId="9">'2.2'!ERR</definedName>
    <definedName name="__F" localSheetId="10">'2.3'!ERR</definedName>
    <definedName name="__F" localSheetId="11">'2.4'!ERR</definedName>
    <definedName name="__F" localSheetId="12">'2.5'!ERR</definedName>
    <definedName name="__F" localSheetId="13">'2.6'!ERR</definedName>
    <definedName name="__F" localSheetId="14">'2.7'!ERR</definedName>
    <definedName name="__F" localSheetId="15">'2.8'!ERR</definedName>
    <definedName name="__F" localSheetId="16">'2.9'!ERR</definedName>
    <definedName name="__F" localSheetId="19">'3.1'!ERR</definedName>
    <definedName name="__F" localSheetId="20">'3.2'!ERR</definedName>
    <definedName name="__F" localSheetId="21">'3.3'!ERR</definedName>
    <definedName name="__F" localSheetId="22">'3.4'!ERR</definedName>
    <definedName name="__F" localSheetId="5">'INDICAR CÓDIGO DEL ITEM DE PAGO'!ERR</definedName>
    <definedName name="__F">[0]!ERR</definedName>
    <definedName name="__FHE7" localSheetId="28" hidden="1">{#N/A,#N/A,FALSE,"masez (10)";#N/A,#N/A,FALSE,"masez (7)";#N/A,#N/A,FALSE,"masez (6)";#N/A,#N/A,FALSE,"masez (5)";#N/A,#N/A,FALSE,"masez (4)";#N/A,#N/A,FALSE,"masez (3)";#N/A,#N/A,FALSE,"masez (2)";#N/A,#N/A,FALSE,"GME";#N/A,#N/A,FALSE,"masez"}</definedName>
    <definedName name="__FHE7" localSheetId="25" hidden="1">{#N/A,#N/A,FALSE,"masez (10)";#N/A,#N/A,FALSE,"masez (7)";#N/A,#N/A,FALSE,"masez (6)";#N/A,#N/A,FALSE,"masez (5)";#N/A,#N/A,FALSE,"masez (4)";#N/A,#N/A,FALSE,"masez (3)";#N/A,#N/A,FALSE,"masez (2)";#N/A,#N/A,FALSE,"GME";#N/A,#N/A,FALSE,"masez"}</definedName>
    <definedName name="__FHE7" localSheetId="24" hidden="1">{#N/A,#N/A,FALSE,"masez (10)";#N/A,#N/A,FALSE,"masez (7)";#N/A,#N/A,FALSE,"masez (6)";#N/A,#N/A,FALSE,"masez (5)";#N/A,#N/A,FALSE,"masez (4)";#N/A,#N/A,FALSE,"masez (3)";#N/A,#N/A,FALSE,"masez (2)";#N/A,#N/A,FALSE,"GME";#N/A,#N/A,FALSE,"masez"}</definedName>
    <definedName name="__FHE7" localSheetId="4" hidden="1">{#N/A,#N/A,FALSE,"masez (10)";#N/A,#N/A,FALSE,"masez (7)";#N/A,#N/A,FALSE,"masez (6)";#N/A,#N/A,FALSE,"masez (5)";#N/A,#N/A,FALSE,"masez (4)";#N/A,#N/A,FALSE,"masez (3)";#N/A,#N/A,FALSE,"masez (2)";#N/A,#N/A,FALSE,"GME";#N/A,#N/A,FALSE,"masez"}</definedName>
    <definedName name="__FHE7" localSheetId="3" hidden="1">{#N/A,#N/A,FALSE,"masez (10)";#N/A,#N/A,FALSE,"masez (7)";#N/A,#N/A,FALSE,"masez (6)";#N/A,#N/A,FALSE,"masez (5)";#N/A,#N/A,FALSE,"masez (4)";#N/A,#N/A,FALSE,"masez (3)";#N/A,#N/A,FALSE,"masez (2)";#N/A,#N/A,FALSE,"GME";#N/A,#N/A,FALSE,"masez"}</definedName>
    <definedName name="__FHE7" localSheetId="23" hidden="1">{#N/A,#N/A,FALSE,"masez (10)";#N/A,#N/A,FALSE,"masez (7)";#N/A,#N/A,FALSE,"masez (6)";#N/A,#N/A,FALSE,"masez (5)";#N/A,#N/A,FALSE,"masez (4)";#N/A,#N/A,FALSE,"masez (3)";#N/A,#N/A,FALSE,"masez (2)";#N/A,#N/A,FALSE,"GME";#N/A,#N/A,FALSE,"masez"}</definedName>
    <definedName name="__FHE7" localSheetId="26" hidden="1">{#N/A,#N/A,FALSE,"masez (10)";#N/A,#N/A,FALSE,"masez (7)";#N/A,#N/A,FALSE,"masez (6)";#N/A,#N/A,FALSE,"masez (5)";#N/A,#N/A,FALSE,"masez (4)";#N/A,#N/A,FALSE,"masez (3)";#N/A,#N/A,FALSE,"masez (2)";#N/A,#N/A,FALSE,"GME";#N/A,#N/A,FALSE,"masez"}</definedName>
    <definedName name="__FHE7" localSheetId="27" hidden="1">{#N/A,#N/A,FALSE,"masez (10)";#N/A,#N/A,FALSE,"masez (7)";#N/A,#N/A,FALSE,"masez (6)";#N/A,#N/A,FALSE,"masez (5)";#N/A,#N/A,FALSE,"masez (4)";#N/A,#N/A,FALSE,"masez (3)";#N/A,#N/A,FALSE,"masez (2)";#N/A,#N/A,FALSE,"GME";#N/A,#N/A,FALSE,"masez"}</definedName>
    <definedName name="__FHE7" hidden="1">{#N/A,#N/A,FALSE,"masez (10)";#N/A,#N/A,FALSE,"masez (7)";#N/A,#N/A,FALSE,"masez (6)";#N/A,#N/A,FALSE,"masez (5)";#N/A,#N/A,FALSE,"masez (4)";#N/A,#N/A,FALSE,"masez (3)";#N/A,#N/A,FALSE,"masez (2)";#N/A,#N/A,FALSE,"GME";#N/A,#N/A,FALSE,"masez"}</definedName>
    <definedName name="__FS01" localSheetId="6">'1.1'!ERR</definedName>
    <definedName name="__FS01" localSheetId="7">'1.2'!ERR</definedName>
    <definedName name="__FS01" localSheetId="8">'2.1'!ERR</definedName>
    <definedName name="__FS01" localSheetId="17">'2.10'!ERR</definedName>
    <definedName name="__FS01" localSheetId="18">'2.11'!ERR</definedName>
    <definedName name="__FS01" localSheetId="9">'2.2'!ERR</definedName>
    <definedName name="__FS01" localSheetId="10">'2.3'!ERR</definedName>
    <definedName name="__FS01" localSheetId="11">'2.4'!ERR</definedName>
    <definedName name="__FS01" localSheetId="12">'2.5'!ERR</definedName>
    <definedName name="__FS01" localSheetId="13">'2.6'!ERR</definedName>
    <definedName name="__FS01" localSheetId="14">'2.7'!ERR</definedName>
    <definedName name="__FS01" localSheetId="15">'2.8'!ERR</definedName>
    <definedName name="__FS01" localSheetId="16">'2.9'!ERR</definedName>
    <definedName name="__FS01" localSheetId="19">'3.1'!ERR</definedName>
    <definedName name="__FS01" localSheetId="20">'3.2'!ERR</definedName>
    <definedName name="__FS01" localSheetId="21">'3.3'!ERR</definedName>
    <definedName name="__FS01" localSheetId="22">'3.4'!ERR</definedName>
    <definedName name="__FS01" localSheetId="5">'INDICAR CÓDIGO DEL ITEM DE PAGO'!ERR</definedName>
    <definedName name="__FS01">[0]!ERR</definedName>
    <definedName name="__ICP1">[15]Tablas!#REF!</definedName>
    <definedName name="__key2" hidden="1">[23]INST!#REF!</definedName>
    <definedName name="__key21" hidden="1">[12]INST!#REF!</definedName>
    <definedName name="__key3" hidden="1">#REF!</definedName>
    <definedName name="__key31" hidden="1">#REF!</definedName>
    <definedName name="__LEY80">#REF!</definedName>
    <definedName name="__MA2" localSheetId="6">#REF!</definedName>
    <definedName name="__MA2" localSheetId="7">#REF!</definedName>
    <definedName name="__MA2" localSheetId="8">#REF!</definedName>
    <definedName name="__MA2" localSheetId="17">#REF!</definedName>
    <definedName name="__MA2" localSheetId="1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9">#REF!</definedName>
    <definedName name="__MA2" localSheetId="20">#REF!</definedName>
    <definedName name="__MA2" localSheetId="21">#REF!</definedName>
    <definedName name="__MA2" localSheetId="22">#REF!</definedName>
    <definedName name="__MA2" localSheetId="5">#REF!</definedName>
    <definedName name="__MA2">#REF!</definedName>
    <definedName name="__mun2" localSheetId="6">[24]PESOS!#REF!</definedName>
    <definedName name="__mun2" localSheetId="7">[24]PESOS!#REF!</definedName>
    <definedName name="__mun2" localSheetId="8">[24]PESOS!#REF!</definedName>
    <definedName name="__mun2" localSheetId="17">[24]PESOS!#REF!</definedName>
    <definedName name="__mun2" localSheetId="18">[24]PESOS!#REF!</definedName>
    <definedName name="__mun2" localSheetId="9">[24]PESOS!#REF!</definedName>
    <definedName name="__mun2" localSheetId="10">[24]PESOS!#REF!</definedName>
    <definedName name="__mun2" localSheetId="11">[24]PESOS!#REF!</definedName>
    <definedName name="__mun2" localSheetId="12">[24]PESOS!#REF!</definedName>
    <definedName name="__mun2" localSheetId="13">[24]PESOS!#REF!</definedName>
    <definedName name="__mun2" localSheetId="14">[24]PESOS!#REF!</definedName>
    <definedName name="__mun2" localSheetId="15">[24]PESOS!#REF!</definedName>
    <definedName name="__mun2" localSheetId="16">[24]PESOS!#REF!</definedName>
    <definedName name="__mun2" localSheetId="19">[24]PESOS!#REF!</definedName>
    <definedName name="__mun2" localSheetId="20">[24]PESOS!#REF!</definedName>
    <definedName name="__mun2" localSheetId="21">[24]PESOS!#REF!</definedName>
    <definedName name="__mun2" localSheetId="22">[24]PESOS!#REF!</definedName>
    <definedName name="__mun2" localSheetId="5">[24]PESOS!#REF!</definedName>
    <definedName name="__mun2">[24]PESOS!#REF!</definedName>
    <definedName name="__num10" localSheetId="6">#REF!</definedName>
    <definedName name="__num10" localSheetId="7">#REF!</definedName>
    <definedName name="__num10" localSheetId="8">#REF!</definedName>
    <definedName name="__num10" localSheetId="17">#REF!</definedName>
    <definedName name="__num10" localSheetId="1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9">#REF!</definedName>
    <definedName name="__num10" localSheetId="20">#REF!</definedName>
    <definedName name="__num10" localSheetId="21">#REF!</definedName>
    <definedName name="__num10" localSheetId="22">#REF!</definedName>
    <definedName name="__num10" localSheetId="5">#REF!</definedName>
    <definedName name="__num10">#REF!</definedName>
    <definedName name="__num2" localSheetId="6">#REF!</definedName>
    <definedName name="__num2" localSheetId="7">#REF!</definedName>
    <definedName name="__num2" localSheetId="8">#REF!</definedName>
    <definedName name="__num2" localSheetId="17">#REF!</definedName>
    <definedName name="__num2" localSheetId="1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9">#REF!</definedName>
    <definedName name="__num2" localSheetId="20">#REF!</definedName>
    <definedName name="__num2" localSheetId="21">#REF!</definedName>
    <definedName name="__num2" localSheetId="22">#REF!</definedName>
    <definedName name="__num2" localSheetId="5">#REF!</definedName>
    <definedName name="__num2">#REF!</definedName>
    <definedName name="__num3" localSheetId="6">#REF!</definedName>
    <definedName name="__num3" localSheetId="7">#REF!</definedName>
    <definedName name="__num3" localSheetId="8">#REF!</definedName>
    <definedName name="__num3" localSheetId="17">#REF!</definedName>
    <definedName name="__num3" localSheetId="1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9">#REF!</definedName>
    <definedName name="__num3" localSheetId="20">#REF!</definedName>
    <definedName name="__num3" localSheetId="21">#REF!</definedName>
    <definedName name="__num3" localSheetId="22">#REF!</definedName>
    <definedName name="__num3" localSheetId="5">#REF!</definedName>
    <definedName name="__num3">#REF!</definedName>
    <definedName name="__num4" localSheetId="6">#REF!</definedName>
    <definedName name="__num4" localSheetId="7">#REF!</definedName>
    <definedName name="__num4" localSheetId="8">#REF!</definedName>
    <definedName name="__num4" localSheetId="17">#REF!</definedName>
    <definedName name="__num4" localSheetId="1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9">#REF!</definedName>
    <definedName name="__num4" localSheetId="20">#REF!</definedName>
    <definedName name="__num4" localSheetId="21">#REF!</definedName>
    <definedName name="__num4" localSheetId="22">#REF!</definedName>
    <definedName name="__num4" localSheetId="5">#REF!</definedName>
    <definedName name="__num4">#REF!</definedName>
    <definedName name="__num5" localSheetId="6">#REF!</definedName>
    <definedName name="__num5" localSheetId="7">#REF!</definedName>
    <definedName name="__num5" localSheetId="8">#REF!</definedName>
    <definedName name="__num5" localSheetId="17">#REF!</definedName>
    <definedName name="__num5" localSheetId="1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9">#REF!</definedName>
    <definedName name="__num5" localSheetId="20">#REF!</definedName>
    <definedName name="__num5" localSheetId="21">#REF!</definedName>
    <definedName name="__num5" localSheetId="22">#REF!</definedName>
    <definedName name="__num5" localSheetId="5">#REF!</definedName>
    <definedName name="__num5">#REF!</definedName>
    <definedName name="__num6" localSheetId="6">#REF!</definedName>
    <definedName name="__num6" localSheetId="7">#REF!</definedName>
    <definedName name="__num6" localSheetId="8">#REF!</definedName>
    <definedName name="__num6" localSheetId="17">#REF!</definedName>
    <definedName name="__num6" localSheetId="1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9">#REF!</definedName>
    <definedName name="__num6" localSheetId="20">#REF!</definedName>
    <definedName name="__num6" localSheetId="21">#REF!</definedName>
    <definedName name="__num6" localSheetId="22">#REF!</definedName>
    <definedName name="__num6" localSheetId="5">#REF!</definedName>
    <definedName name="__num6">#REF!</definedName>
    <definedName name="__num7" localSheetId="6">#REF!</definedName>
    <definedName name="__num7" localSheetId="7">#REF!</definedName>
    <definedName name="__num7" localSheetId="8">#REF!</definedName>
    <definedName name="__num7" localSheetId="17">#REF!</definedName>
    <definedName name="__num7" localSheetId="1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9">#REF!</definedName>
    <definedName name="__num7" localSheetId="20">#REF!</definedName>
    <definedName name="__num7" localSheetId="21">#REF!</definedName>
    <definedName name="__num7" localSheetId="22">#REF!</definedName>
    <definedName name="__num7" localSheetId="5">#REF!</definedName>
    <definedName name="__num7">#REF!</definedName>
    <definedName name="__num8" localSheetId="6">#REF!</definedName>
    <definedName name="__num8" localSheetId="7">#REF!</definedName>
    <definedName name="__num8" localSheetId="8">#REF!</definedName>
    <definedName name="__num8" localSheetId="17">#REF!</definedName>
    <definedName name="__num8" localSheetId="1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9">#REF!</definedName>
    <definedName name="__num8" localSheetId="20">#REF!</definedName>
    <definedName name="__num8" localSheetId="21">#REF!</definedName>
    <definedName name="__num8" localSheetId="22">#REF!</definedName>
    <definedName name="__num8" localSheetId="5">#REF!</definedName>
    <definedName name="__num8">#REF!</definedName>
    <definedName name="__num9" localSheetId="6">#REF!</definedName>
    <definedName name="__num9" localSheetId="7">#REF!</definedName>
    <definedName name="__num9" localSheetId="8">#REF!</definedName>
    <definedName name="__num9" localSheetId="17">#REF!</definedName>
    <definedName name="__num9" localSheetId="1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9">#REF!</definedName>
    <definedName name="__num9" localSheetId="20">#REF!</definedName>
    <definedName name="__num9" localSheetId="21">#REF!</definedName>
    <definedName name="__num9" localSheetId="22">#REF!</definedName>
    <definedName name="__num9" localSheetId="5">#REF!</definedName>
    <definedName name="__num9">#REF!</definedName>
    <definedName name="__OCD1">[15]Tablas!#REF!</definedName>
    <definedName name="__OCI1">[15]Tablas!#REF!</definedName>
    <definedName name="__ORO10" localSheetId="4">#REF!</definedName>
    <definedName name="__ORO10" localSheetId="3">#REF!</definedName>
    <definedName name="__ORO10">#REF!</definedName>
    <definedName name="__ORO11" localSheetId="4">#REF!</definedName>
    <definedName name="__ORO11" localSheetId="3">#REF!</definedName>
    <definedName name="__ORO11">#REF!</definedName>
    <definedName name="__ORO12" localSheetId="4">#REF!</definedName>
    <definedName name="__ORO12" localSheetId="3">#REF!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 localSheetId="23">'[25]Paral. 1'!$E:$E</definedName>
    <definedName name="__Pa1" localSheetId="1">'[25]Paral. 1'!$E:$E</definedName>
    <definedName name="__Pa1">'[26]Paral. 1'!$E$1:$E$65536</definedName>
    <definedName name="__Pa2" localSheetId="23">'[25]Paral. 2'!$E:$E</definedName>
    <definedName name="__Pa2" localSheetId="1">'[25]Paral. 2'!$E:$E</definedName>
    <definedName name="__Pa2">'[26]Paral. 2'!$E$1:$E$65536</definedName>
    <definedName name="__Pa3" localSheetId="23">'[25]Paral. 3'!$E:$E</definedName>
    <definedName name="__Pa3" localSheetId="1">'[25]Paral. 3'!$E:$E</definedName>
    <definedName name="__Pa3">'[26]Paral. 3'!$E$1:$E$65536</definedName>
    <definedName name="__Pa4" localSheetId="23">[25]Paral.4!$E:$E</definedName>
    <definedName name="__Pa4" localSheetId="1">[25]Paral.4!$E:$E</definedName>
    <definedName name="__Pa4">[26]Paral.4!$E$1:$E$65536</definedName>
    <definedName name="__PJ50" localSheetId="6">#REF!</definedName>
    <definedName name="__PJ50" localSheetId="7">#REF!</definedName>
    <definedName name="__PJ50" localSheetId="8">#REF!</definedName>
    <definedName name="__PJ50" localSheetId="17">#REF!</definedName>
    <definedName name="__PJ50" localSheetId="1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9">#REF!</definedName>
    <definedName name="__PJ50" localSheetId="20">#REF!</definedName>
    <definedName name="__PJ50" localSheetId="21">#REF!</definedName>
    <definedName name="__PJ50" localSheetId="22">#REF!</definedName>
    <definedName name="__PJ50" localSheetId="4">#REF!</definedName>
    <definedName name="__PJ50" localSheetId="3">#REF!</definedName>
    <definedName name="__PJ50" localSheetId="5">#REF!</definedName>
    <definedName name="__PJ50" localSheetId="23">#REF!</definedName>
    <definedName name="__PJ50" localSheetId="1">#REF!</definedName>
    <definedName name="__PJ50">#REF!</definedName>
    <definedName name="__pj51" localSheetId="6">#REF!</definedName>
    <definedName name="__pj51" localSheetId="7">#REF!</definedName>
    <definedName name="__pj51" localSheetId="8">#REF!</definedName>
    <definedName name="__pj51" localSheetId="17">#REF!</definedName>
    <definedName name="__pj51" localSheetId="1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9">#REF!</definedName>
    <definedName name="__pj51" localSheetId="20">#REF!</definedName>
    <definedName name="__pj51" localSheetId="21">#REF!</definedName>
    <definedName name="__pj51" localSheetId="22">#REF!</definedName>
    <definedName name="__pj51" localSheetId="4">#REF!</definedName>
    <definedName name="__pj51" localSheetId="3">#REF!</definedName>
    <definedName name="__pj51" localSheetId="5">#REF!</definedName>
    <definedName name="__pj51">#REF!</definedName>
    <definedName name="__PMT5671" localSheetId="4">[10]MEMORIAS!#REF!</definedName>
    <definedName name="__PMT5671" localSheetId="3">[10]MEMORIAS!#REF!</definedName>
    <definedName name="__PMT5671">[10]MEMORIAS!#REF!</definedName>
    <definedName name="__PMT5805" localSheetId="4">[10]MEMORIAS!#REF!</definedName>
    <definedName name="__PMT5805" localSheetId="3">[10]MEMORIAS!#REF!</definedName>
    <definedName name="__PMT5805">[10]MEMORIAS!#REF!</definedName>
    <definedName name="__PMT5806" localSheetId="4">[10]MEMORIAS!#REF!</definedName>
    <definedName name="__PMT5806" localSheetId="3">[10]MEMORIAS!#REF!</definedName>
    <definedName name="__PMT5806">[10]MEMORIAS!#REF!</definedName>
    <definedName name="__PMT5815" localSheetId="4">[10]MEMORIAS!#REF!</definedName>
    <definedName name="__PMT5815" localSheetId="3">[10]MEMORIAS!#REF!</definedName>
    <definedName name="__PMT5815">[10]MEMORIAS!#REF!</definedName>
    <definedName name="__PMT5820" localSheetId="4">[10]MEMORIAS!#REF!</definedName>
    <definedName name="__PMT5820" localSheetId="3">[10]MEMORIAS!#REF!</definedName>
    <definedName name="__PMT5820">[10]MEMORIAS!#REF!</definedName>
    <definedName name="__Po2">[27]REAJUSTESACTA1PROVI!#REF!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4">#REF!</definedName>
    <definedName name="__r" localSheetId="3">#REF!</definedName>
    <definedName name="__r">#REF!</definedName>
    <definedName name="__rc" localSheetId="4">#REF!</definedName>
    <definedName name="__rc" localSheetId="3">#REF!</definedName>
    <definedName name="__rc">#REF!</definedName>
    <definedName name="__ref4" localSheetId="6">#REF!</definedName>
    <definedName name="__ref4" localSheetId="7">#REF!</definedName>
    <definedName name="__ref4" localSheetId="8">#REF!</definedName>
    <definedName name="__ref4" localSheetId="17">#REF!</definedName>
    <definedName name="__ref4" localSheetId="1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9">#REF!</definedName>
    <definedName name="__ref4" localSheetId="20">#REF!</definedName>
    <definedName name="__ref4" localSheetId="21">#REF!</definedName>
    <definedName name="__ref4" localSheetId="22">#REF!</definedName>
    <definedName name="__ref4" localSheetId="5">#REF!</definedName>
    <definedName name="__ref4">#REF!</definedName>
    <definedName name="__SBC1">[8]INV!$A$12:$D$15</definedName>
    <definedName name="__SBC3">[8]INV!$F$12:$I$15</definedName>
    <definedName name="__SBC5">[8]INV!$K$12:$N$15</definedName>
    <definedName name="__tab1" localSheetId="4">#REF!</definedName>
    <definedName name="__tab1" localSheetId="3">#REF!</definedName>
    <definedName name="__tab1">#REF!</definedName>
    <definedName name="__tab2" localSheetId="4">#REF!</definedName>
    <definedName name="__tab2" localSheetId="3">#REF!</definedName>
    <definedName name="__tab2">#REF!</definedName>
    <definedName name="__tab3" localSheetId="4">#REF!</definedName>
    <definedName name="__tab3" localSheetId="3">#REF!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[28]BASE!#REF!</definedName>
    <definedName name="__TPE1331">[28]BASE!#REF!</definedName>
    <definedName name="__TPE1702">[28]BASE!#REF!</definedName>
    <definedName name="__TPE1703">[28]BASE!#REF!</definedName>
    <definedName name="__TPE1704">[28]BASE!#REF!</definedName>
    <definedName name="__TPE1706">[28]BASE!#REF!</definedName>
    <definedName name="__TPE1708">[28]BASE!#REF!</definedName>
    <definedName name="__TPE1710">[28]BASE!#REF!</definedName>
    <definedName name="__TPE1735">[28]BASE!#REF!</definedName>
    <definedName name="__TPE1763">[28]BASE!#REF!</definedName>
    <definedName name="__TPE1790">[28]BASE!#REF!</definedName>
    <definedName name="__TPF12" localSheetId="4">#REF!</definedName>
    <definedName name="__TPF12" localSheetId="3">#REF!</definedName>
    <definedName name="__TPF12">#REF!</definedName>
    <definedName name="__TUZ22">[28]BASE!#REF!</definedName>
    <definedName name="__TUZ36">[28]BASE!#REF!</definedName>
    <definedName name="__tyl2" localSheetId="28" hidden="1">{#N/A,#N/A,FALSE,"masez (10)";#N/A,#N/A,FALSE,"masez (7)";#N/A,#N/A,FALSE,"masez (6)";#N/A,#N/A,FALSE,"masez (5)";#N/A,#N/A,FALSE,"masez (4)";#N/A,#N/A,FALSE,"masez (3)";#N/A,#N/A,FALSE,"masez (2)";#N/A,#N/A,FALSE,"GME";#N/A,#N/A,FALSE,"masez"}</definedName>
    <definedName name="__tyl2" localSheetId="25" hidden="1">{#N/A,#N/A,FALSE,"masez (10)";#N/A,#N/A,FALSE,"masez (7)";#N/A,#N/A,FALSE,"masez (6)";#N/A,#N/A,FALSE,"masez (5)";#N/A,#N/A,FALSE,"masez (4)";#N/A,#N/A,FALSE,"masez (3)";#N/A,#N/A,FALSE,"masez (2)";#N/A,#N/A,FALSE,"GME";#N/A,#N/A,FALSE,"masez"}</definedName>
    <definedName name="__tyl2" localSheetId="24" hidden="1">{#N/A,#N/A,FALSE,"masez (10)";#N/A,#N/A,FALSE,"masez (7)";#N/A,#N/A,FALSE,"masez (6)";#N/A,#N/A,FALSE,"masez (5)";#N/A,#N/A,FALSE,"masez (4)";#N/A,#N/A,FALSE,"masez (3)";#N/A,#N/A,FALSE,"masez (2)";#N/A,#N/A,FALSE,"GME";#N/A,#N/A,FALSE,"masez"}</definedName>
    <definedName name="__tyl2" localSheetId="4" hidden="1">{#N/A,#N/A,FALSE,"masez (10)";#N/A,#N/A,FALSE,"masez (7)";#N/A,#N/A,FALSE,"masez (6)";#N/A,#N/A,FALSE,"masez (5)";#N/A,#N/A,FALSE,"masez (4)";#N/A,#N/A,FALSE,"masez (3)";#N/A,#N/A,FALSE,"masez (2)";#N/A,#N/A,FALSE,"GME";#N/A,#N/A,FALSE,"masez"}</definedName>
    <definedName name="__tyl2" localSheetId="3" hidden="1">{#N/A,#N/A,FALSE,"masez (10)";#N/A,#N/A,FALSE,"masez (7)";#N/A,#N/A,FALSE,"masez (6)";#N/A,#N/A,FALSE,"masez (5)";#N/A,#N/A,FALSE,"masez (4)";#N/A,#N/A,FALSE,"masez (3)";#N/A,#N/A,FALSE,"masez (2)";#N/A,#N/A,FALSE,"GME";#N/A,#N/A,FALSE,"masez"}</definedName>
    <definedName name="__tyl2" localSheetId="23" hidden="1">{#N/A,#N/A,FALSE,"masez (10)";#N/A,#N/A,FALSE,"masez (7)";#N/A,#N/A,FALSE,"masez (6)";#N/A,#N/A,FALSE,"masez (5)";#N/A,#N/A,FALSE,"masez (4)";#N/A,#N/A,FALSE,"masez (3)";#N/A,#N/A,FALSE,"masez (2)";#N/A,#N/A,FALSE,"GME";#N/A,#N/A,FALSE,"masez"}</definedName>
    <definedName name="__tyl2" localSheetId="26" hidden="1">{#N/A,#N/A,FALSE,"masez (10)";#N/A,#N/A,FALSE,"masez (7)";#N/A,#N/A,FALSE,"masez (6)";#N/A,#N/A,FALSE,"masez (5)";#N/A,#N/A,FALSE,"masez (4)";#N/A,#N/A,FALSE,"masez (3)";#N/A,#N/A,FALSE,"masez (2)";#N/A,#N/A,FALSE,"GME";#N/A,#N/A,FALSE,"masez"}</definedName>
    <definedName name="__tyl2" localSheetId="27" hidden="1">{#N/A,#N/A,FALSE,"masez (10)";#N/A,#N/A,FALSE,"masez (7)";#N/A,#N/A,FALSE,"masez (6)";#N/A,#N/A,FALSE,"masez (5)";#N/A,#N/A,FALSE,"masez (4)";#N/A,#N/A,FALSE,"masez (3)";#N/A,#N/A,FALSE,"masez (2)";#N/A,#N/A,FALSE,"GME";#N/A,#N/A,FALSE,"masez"}</definedName>
    <definedName name="__tyl2" hidden="1">{#N/A,#N/A,FALSE,"masez (10)";#N/A,#N/A,FALSE,"masez (7)";#N/A,#N/A,FALSE,"masez (6)";#N/A,#N/A,FALSE,"masez (5)";#N/A,#N/A,FALSE,"masez (4)";#N/A,#N/A,FALSE,"masez (3)";#N/A,#N/A,FALSE,"masez (2)";#N/A,#N/A,FALSE,"GME";#N/A,#N/A,FALSE,"masez"}</definedName>
    <definedName name="__TZ214" localSheetId="4">#REF!</definedName>
    <definedName name="__TZ214" localSheetId="3">#REF!</definedName>
    <definedName name="__TZ214">#REF!</definedName>
    <definedName name="__TZ323" localSheetId="4">[28]BASE!#REF!</definedName>
    <definedName name="__TZ323" localSheetId="3">[28]BASE!#REF!</definedName>
    <definedName name="__TZ323">[28]BASE!#REF!</definedName>
    <definedName name="__TZ324" localSheetId="4">[28]BASE!#REF!</definedName>
    <definedName name="__TZ324" localSheetId="3">[28]BASE!#REF!</definedName>
    <definedName name="__TZ324">[28]BASE!#REF!</definedName>
    <definedName name="__VEX1">[15]Tablas!#REF!</definedName>
    <definedName name="__VFA1">[15]Tablas!#REF!</definedName>
    <definedName name="__VIT1">[15]Tablas!#REF!</definedName>
    <definedName name="__Vol1">[16]Item!$A:$D</definedName>
    <definedName name="__VPR1">[15]Tablas!#REF!</definedName>
    <definedName name="__VPR2">[17]Tablas!#REF!</definedName>
    <definedName name="__VRP1">[15]Tablas!#REF!</definedName>
    <definedName name="__VSM1">[15]Tablas!#REF!</definedName>
    <definedName name="__wrn1" localSheetId="28" hidden="1">{#N/A,#N/A,TRUE,"Est. de Fact.";#N/A,#N/A,TRUE,"Capitulo 19";#N/A,#N/A,TRUE,"Proyecto P855"}</definedName>
    <definedName name="__wrn1" localSheetId="25" hidden="1">{#N/A,#N/A,TRUE,"Est. de Fact.";#N/A,#N/A,TRUE,"Capitulo 19";#N/A,#N/A,TRUE,"Proyecto P855"}</definedName>
    <definedName name="__wrn1" localSheetId="24" hidden="1">{#N/A,#N/A,TRUE,"Est. de Fact.";#N/A,#N/A,TRUE,"Capitulo 19";#N/A,#N/A,TRUE,"Proyecto P855"}</definedName>
    <definedName name="__wrn1" localSheetId="4" hidden="1">{#N/A,#N/A,TRUE,"Est. de Fact.";#N/A,#N/A,TRUE,"Capitulo 19";#N/A,#N/A,TRUE,"Proyecto P855"}</definedName>
    <definedName name="__wrn1" localSheetId="3" hidden="1">{#N/A,#N/A,TRUE,"Est. de Fact.";#N/A,#N/A,TRUE,"Capitulo 19";#N/A,#N/A,TRUE,"Proyecto P855"}</definedName>
    <definedName name="__wrn1" localSheetId="23" hidden="1">{#N/A,#N/A,TRUE,"Est. de Fact.";#N/A,#N/A,TRUE,"Capitulo 19";#N/A,#N/A,TRUE,"Proyecto P855"}</definedName>
    <definedName name="__wrn1" localSheetId="26" hidden="1">{#N/A,#N/A,TRUE,"Est. de Fact.";#N/A,#N/A,TRUE,"Capitulo 19";#N/A,#N/A,TRUE,"Proyecto P855"}</definedName>
    <definedName name="__wrn1" localSheetId="27" hidden="1">{#N/A,#N/A,TRUE,"Est. de Fact.";#N/A,#N/A,TRUE,"Capitulo 19";#N/A,#N/A,TRUE,"Proyecto P855"}</definedName>
    <definedName name="__wrn1" hidden="1">{#N/A,#N/A,TRUE,"Est. de Fact.";#N/A,#N/A,TRUE,"Capitulo 19";#N/A,#N/A,TRUE,"Proyecto P855"}</definedName>
    <definedName name="__zx2" localSheetId="28" hidden="1">{#N/A,#N/A,FALSE,"masez (10)";#N/A,#N/A,FALSE,"masez (7)";#N/A,#N/A,FALSE,"masez (6)";#N/A,#N/A,FALSE,"masez (5)";#N/A,#N/A,FALSE,"masez (4)";#N/A,#N/A,FALSE,"masez (3)";#N/A,#N/A,FALSE,"masez (2)";#N/A,#N/A,FALSE,"GME";#N/A,#N/A,FALSE,"masez"}</definedName>
    <definedName name="__zx2" localSheetId="25" hidden="1">{#N/A,#N/A,FALSE,"masez (10)";#N/A,#N/A,FALSE,"masez (7)";#N/A,#N/A,FALSE,"masez (6)";#N/A,#N/A,FALSE,"masez (5)";#N/A,#N/A,FALSE,"masez (4)";#N/A,#N/A,FALSE,"masez (3)";#N/A,#N/A,FALSE,"masez (2)";#N/A,#N/A,FALSE,"GME";#N/A,#N/A,FALSE,"masez"}</definedName>
    <definedName name="__zx2" localSheetId="24" hidden="1">{#N/A,#N/A,FALSE,"masez (10)";#N/A,#N/A,FALSE,"masez (7)";#N/A,#N/A,FALSE,"masez (6)";#N/A,#N/A,FALSE,"masez (5)";#N/A,#N/A,FALSE,"masez (4)";#N/A,#N/A,FALSE,"masez (3)";#N/A,#N/A,FALSE,"masez (2)";#N/A,#N/A,FALSE,"GME";#N/A,#N/A,FALSE,"masez"}</definedName>
    <definedName name="__zx2" localSheetId="4" hidden="1">{#N/A,#N/A,FALSE,"masez (10)";#N/A,#N/A,FALSE,"masez (7)";#N/A,#N/A,FALSE,"masez (6)";#N/A,#N/A,FALSE,"masez (5)";#N/A,#N/A,FALSE,"masez (4)";#N/A,#N/A,FALSE,"masez (3)";#N/A,#N/A,FALSE,"masez (2)";#N/A,#N/A,FALSE,"GME";#N/A,#N/A,FALSE,"masez"}</definedName>
    <definedName name="__zx2" localSheetId="3" hidden="1">{#N/A,#N/A,FALSE,"masez (10)";#N/A,#N/A,FALSE,"masez (7)";#N/A,#N/A,FALSE,"masez (6)";#N/A,#N/A,FALSE,"masez (5)";#N/A,#N/A,FALSE,"masez (4)";#N/A,#N/A,FALSE,"masez (3)";#N/A,#N/A,FALSE,"masez (2)";#N/A,#N/A,FALSE,"GME";#N/A,#N/A,FALSE,"masez"}</definedName>
    <definedName name="__zx2" localSheetId="23" hidden="1">{#N/A,#N/A,FALSE,"masez (10)";#N/A,#N/A,FALSE,"masez (7)";#N/A,#N/A,FALSE,"masez (6)";#N/A,#N/A,FALSE,"masez (5)";#N/A,#N/A,FALSE,"masez (4)";#N/A,#N/A,FALSE,"masez (3)";#N/A,#N/A,FALSE,"masez (2)";#N/A,#N/A,FALSE,"GME";#N/A,#N/A,FALSE,"masez"}</definedName>
    <definedName name="__zx2" localSheetId="26" hidden="1">{#N/A,#N/A,FALSE,"masez (10)";#N/A,#N/A,FALSE,"masez (7)";#N/A,#N/A,FALSE,"masez (6)";#N/A,#N/A,FALSE,"masez (5)";#N/A,#N/A,FALSE,"masez (4)";#N/A,#N/A,FALSE,"masez (3)";#N/A,#N/A,FALSE,"masez (2)";#N/A,#N/A,FALSE,"GME";#N/A,#N/A,FALSE,"masez"}</definedName>
    <definedName name="__zx2" localSheetId="27" hidden="1">{#N/A,#N/A,FALSE,"masez (10)";#N/A,#N/A,FALSE,"masez (7)";#N/A,#N/A,FALSE,"masez (6)";#N/A,#N/A,FALSE,"masez (5)";#N/A,#N/A,FALSE,"masez (4)";#N/A,#N/A,FALSE,"masez (3)";#N/A,#N/A,FALSE,"masez (2)";#N/A,#N/A,FALSE,"GME";#N/A,#N/A,FALSE,"masez"}</definedName>
    <definedName name="__zx2" hidden="1">{#N/A,#N/A,FALSE,"masez (10)";#N/A,#N/A,FALSE,"masez (7)";#N/A,#N/A,FALSE,"masez (6)";#N/A,#N/A,FALSE,"masez (5)";#N/A,#N/A,FALSE,"masez (4)";#N/A,#N/A,FALSE,"masez (3)";#N/A,#N/A,FALSE,"masez (2)";#N/A,#N/A,FALSE,"GME";#N/A,#N/A,FALSE,"masez"}</definedName>
    <definedName name="_1">#REF!</definedName>
    <definedName name="_1__123Graph_A__200__BPF" localSheetId="4" hidden="1">#REF!</definedName>
    <definedName name="_1__123Graph_A__200__BPF" localSheetId="3" hidden="1">#REF!</definedName>
    <definedName name="_1__123Graph_A__200__BPF" hidden="1">#REF!</definedName>
    <definedName name="_1_25">[17]Tablas!#REF!</definedName>
    <definedName name="_10__123Graph_C__200__D50" localSheetId="4" hidden="1">#REF!</definedName>
    <definedName name="_10__123Graph_C__200__D50" localSheetId="3" hidden="1">#REF!</definedName>
    <definedName name="_10__123Graph_C__200__D50" hidden="1">#REF!</definedName>
    <definedName name="_11__123Graph_CGRANULOMETRIA_1" localSheetId="4" hidden="1">#REF!</definedName>
    <definedName name="_11__123Graph_CGRANULOMETRIA_1" localSheetId="3" hidden="1">#REF!</definedName>
    <definedName name="_11__123Graph_CGRANULOMETRIA_1" hidden="1">#REF!</definedName>
    <definedName name="_116B">#REF!</definedName>
    <definedName name="_117A">#REF!</definedName>
    <definedName name="_117B">#REF!</definedName>
    <definedName name="_12__123Graph_D__200__BPF"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_123Graph_D__200__D50"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_123Graph_E__200__BPF" hidden="1">#REF!</definedName>
    <definedName name="_15__123Graph_E__200__D50" hidden="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123Graph_F__200__BPF" hidden="1">#REF!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_123Graph_F__200__D50" hidden="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_123Graph_X__200__BPF" hidden="1">#REF!</definedName>
    <definedName name="_18__124Graph_X__200__BPF" hidden="1">#REF!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_123Graph_X__200__D50" hidden="1">#REF!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_123Graph_A__200__D50" hidden="1">#REF!</definedName>
    <definedName name="_2_5__TOTAL_DE_MATERIALES_A_EXPORTAR">#REF!</definedName>
    <definedName name="_20__123Graph_XEFICIENCIA_1" hidden="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123Graph_XGRANULOMETRIA_1" hidden="1">#REF!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EFICIENCIA_1" hidden="1">#REF!</definedName>
    <definedName name="_3423423423">#REF!</definedName>
    <definedName name="_3ane_o10">#REF!</definedName>
    <definedName name="_4__123Graph_AGRANULOMETRIA_1"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B__200__BPF" hidden="1">#REF!</definedName>
    <definedName name="_6__123Graph_B__200__D50" hidden="1">#REF!</definedName>
    <definedName name="_7__123Graph_BEFICIENCIA_1" hidden="1">#REF!</definedName>
    <definedName name="_8__123Graph_BGRANULOMETRIA_1" hidden="1">#REF!</definedName>
    <definedName name="_9__123Graph_C__200__BPF" hidden="1">#REF!</definedName>
    <definedName name="_911A">#REF!</definedName>
    <definedName name="_912A">#REF!</definedName>
    <definedName name="_921A">#REF!</definedName>
    <definedName name="_922A">#REF!</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M2">#REF!</definedName>
    <definedName name="_ADM3">#REF!</definedName>
    <definedName name="_ADM4">#REF!</definedName>
    <definedName name="_ADP1">#REF!</definedName>
    <definedName name="_AFC1">[8]INV!$A$25:$D$28</definedName>
    <definedName name="_AFC3">[8]INV!$F$25:$I$28</definedName>
    <definedName name="_AFC5">[8]INV!$K$25:$N$28</definedName>
    <definedName name="_AIU1" localSheetId="4">#REF!</definedName>
    <definedName name="_AIU1" localSheetId="3">#REF!</definedName>
    <definedName name="_AIU1">#REF!</definedName>
    <definedName name="_AIU2">[29]BASE!$C$5</definedName>
    <definedName name="_ALM1">#REF!</definedName>
    <definedName name="_AND1">#REF!</definedName>
    <definedName name="_ane7" localSheetId="6">[18]!_xlbgnm.ane7</definedName>
    <definedName name="_ane7" localSheetId="7">[18]!_xlbgnm.ane7</definedName>
    <definedName name="_ane7" localSheetId="8">[18]!_xlbgnm.ane7</definedName>
    <definedName name="_ane7" localSheetId="17">[18]!_xlbgnm.ane7</definedName>
    <definedName name="_ane7" localSheetId="18">[18]!_xlbgnm.ane7</definedName>
    <definedName name="_ane7" localSheetId="9">[18]!_xlbgnm.ane7</definedName>
    <definedName name="_ane7" localSheetId="10">[18]!_xlbgnm.ane7</definedName>
    <definedName name="_ane7" localSheetId="11">[18]!_xlbgnm.ane7</definedName>
    <definedName name="_ane7" localSheetId="12">[18]!_xlbgnm.ane7</definedName>
    <definedName name="_ane7" localSheetId="13">[18]!_xlbgnm.ane7</definedName>
    <definedName name="_ane7" localSheetId="14">[18]!_xlbgnm.ane7</definedName>
    <definedName name="_ane7" localSheetId="15">[18]!_xlbgnm.ane7</definedName>
    <definedName name="_ane7" localSheetId="16">[18]!_xlbgnm.ane7</definedName>
    <definedName name="_ane7" localSheetId="19">[18]!_xlbgnm.ane7</definedName>
    <definedName name="_ane7" localSheetId="20">[18]!_xlbgnm.ane7</definedName>
    <definedName name="_ane7" localSheetId="21">[18]!_xlbgnm.ane7</definedName>
    <definedName name="_ane7" localSheetId="22">[18]!_xlbgnm.ane7</definedName>
    <definedName name="_ane7" localSheetId="4">[18]!_xlbgnm.ane7</definedName>
    <definedName name="_ane7" localSheetId="2">[18]!_xlbgnm.ane7</definedName>
    <definedName name="_ane7">[18]!_xlbgnm.ane7</definedName>
    <definedName name="_ane8" localSheetId="6">[18]!_xlbgnm.ane8</definedName>
    <definedName name="_ane8" localSheetId="7">[18]!_xlbgnm.ane8</definedName>
    <definedName name="_ane8" localSheetId="8">[18]!_xlbgnm.ane8</definedName>
    <definedName name="_ane8" localSheetId="17">[18]!_xlbgnm.ane8</definedName>
    <definedName name="_ane8" localSheetId="18">[18]!_xlbgnm.ane8</definedName>
    <definedName name="_ane8" localSheetId="9">[18]!_xlbgnm.ane8</definedName>
    <definedName name="_ane8" localSheetId="10">[18]!_xlbgnm.ane8</definedName>
    <definedName name="_ane8" localSheetId="11">[18]!_xlbgnm.ane8</definedName>
    <definedName name="_ane8" localSheetId="12">[18]!_xlbgnm.ane8</definedName>
    <definedName name="_ane8" localSheetId="13">[18]!_xlbgnm.ane8</definedName>
    <definedName name="_ane8" localSheetId="14">[18]!_xlbgnm.ane8</definedName>
    <definedName name="_ane8" localSheetId="15">[18]!_xlbgnm.ane8</definedName>
    <definedName name="_ane8" localSheetId="16">[18]!_xlbgnm.ane8</definedName>
    <definedName name="_ane8" localSheetId="19">[18]!_xlbgnm.ane8</definedName>
    <definedName name="_ane8" localSheetId="20">[18]!_xlbgnm.ane8</definedName>
    <definedName name="_ane8" localSheetId="21">[18]!_xlbgnm.ane8</definedName>
    <definedName name="_ane8" localSheetId="22">[18]!_xlbgnm.ane8</definedName>
    <definedName name="_ane8" localSheetId="4">[18]!_xlbgnm.ane8</definedName>
    <definedName name="_ane8" localSheetId="2">[18]!_xlbgnm.ane8</definedName>
    <definedName name="_ane8">[18]!_xlbgnm.ane8</definedName>
    <definedName name="_apu1" localSheetId="4">[4]INSUMOS!#REF!</definedName>
    <definedName name="_apu1" localSheetId="3">[4]INSUMOS!#REF!</definedName>
    <definedName name="_apu1">[4]INSUMOS!#REF!</definedName>
    <definedName name="_APU221" localSheetId="6">#REF!</definedName>
    <definedName name="_APU221" localSheetId="7">#REF!</definedName>
    <definedName name="_APU221" localSheetId="8">#REF!</definedName>
    <definedName name="_APU221" localSheetId="17">#REF!</definedName>
    <definedName name="_APU221" localSheetId="1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9">#REF!</definedName>
    <definedName name="_APU221" localSheetId="20">#REF!</definedName>
    <definedName name="_APU221" localSheetId="21">#REF!</definedName>
    <definedName name="_APU221" localSheetId="22">#REF!</definedName>
    <definedName name="_APU221" localSheetId="4">#REF!</definedName>
    <definedName name="_APU221" localSheetId="3">#REF!</definedName>
    <definedName name="_APU221" localSheetId="5">#REF!</definedName>
    <definedName name="_APU221" localSheetId="23">#REF!</definedName>
    <definedName name="_APU221" localSheetId="1">#REF!</definedName>
    <definedName name="_APU221">#REF!</definedName>
    <definedName name="_APU465" localSheetId="6">[30]!absc</definedName>
    <definedName name="_APU465" localSheetId="7">[30]!absc</definedName>
    <definedName name="_APU465" localSheetId="8">[30]!absc</definedName>
    <definedName name="_APU465" localSheetId="17">[30]!absc</definedName>
    <definedName name="_APU465" localSheetId="18">[30]!absc</definedName>
    <definedName name="_APU465" localSheetId="9">[30]!absc</definedName>
    <definedName name="_APU465" localSheetId="10">[30]!absc</definedName>
    <definedName name="_APU465" localSheetId="11">[30]!absc</definedName>
    <definedName name="_APU465" localSheetId="12">[30]!absc</definedName>
    <definedName name="_APU465" localSheetId="13">[30]!absc</definedName>
    <definedName name="_APU465" localSheetId="14">[30]!absc</definedName>
    <definedName name="_APU465" localSheetId="15">[30]!absc</definedName>
    <definedName name="_APU465" localSheetId="16">[30]!absc</definedName>
    <definedName name="_APU465" localSheetId="19">[30]!absc</definedName>
    <definedName name="_APU465" localSheetId="20">[30]!absc</definedName>
    <definedName name="_APU465" localSheetId="21">[30]!absc</definedName>
    <definedName name="_APU465" localSheetId="22">[30]!absc</definedName>
    <definedName name="_APU465" localSheetId="25">[30]!absc</definedName>
    <definedName name="_APU465" localSheetId="4">[30]!absc</definedName>
    <definedName name="_APU465" localSheetId="3">[30]!absc</definedName>
    <definedName name="_APU465" localSheetId="26">[30]!absc</definedName>
    <definedName name="_APU465" localSheetId="27">[30]!absc</definedName>
    <definedName name="_APU465" localSheetId="2">[30]!absc</definedName>
    <definedName name="_APU465">[30]!absc</definedName>
    <definedName name="_Atp2">[22]EMPRESA!$F$22</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AZ10" localSheetId="4">#REF!</definedName>
    <definedName name="_BAZ10" localSheetId="3">#REF!</definedName>
    <definedName name="_BAZ10">#REF!</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LO20">[31]BASE!$D$62</definedName>
    <definedName name="_C2254JH" localSheetId="4">#REF!</definedName>
    <definedName name="_C2254JH" localSheetId="3">#REF!</definedName>
    <definedName name="_C2254JH">#REF!</definedName>
    <definedName name="_C2256JH" localSheetId="4">#REF!</definedName>
    <definedName name="_C2256JH" localSheetId="3">#REF!</definedName>
    <definedName name="_C2256JH">#REF!</definedName>
    <definedName name="_C452JH" localSheetId="4">#REF!</definedName>
    <definedName name="_C452JH" localSheetId="3">#REF!</definedName>
    <definedName name="_C452JH">#REF!</definedName>
    <definedName name="_C903L">#REF!</definedName>
    <definedName name="_C908J">#REF!</definedName>
    <definedName name="_CAC1">[8]INV!$A$19:$D$22</definedName>
    <definedName name="_CAC3">[8]INV!$F$19:$I$22</definedName>
    <definedName name="_CAC5">[8]INV!$K$19:$N$22</definedName>
    <definedName name="_CAN28" localSheetId="4">#REF!</definedName>
    <definedName name="_CAN28" localSheetId="3">#REF!</definedName>
    <definedName name="_CAN28">#REF!</definedName>
    <definedName name="_CAP147">'[32]CL 147 cantidades'!$B$4,'[32]CL 147 cantidades'!$B$6,'[32]CL 147 cantidades'!$B$9,'[32]CL 147 cantidades'!$B$14,'[32]CL 147 cantidades'!$B$23,'[32]CL 147 cantidades'!$B$35,'[32]CL 147 cantidades'!$B$39,'[32]CL 147 cantidades'!$B$41,'[32]CL 147 cantidades'!$B$59,'[32]CL 147 cantidades'!$B$61</definedName>
    <definedName name="_CAP72">'[32]CL 72 cantidades'!$B$4,'[32]CL 72 cantidades'!$B$7,'[32]CL 72 cantidades'!$B$9,'[32]CL 72 cantidades'!$B$14,'[32]CL 72 cantidades'!$B$16,'[32]CL 72 cantidades'!$B$18,'[32]CL 72 cantidades'!$B$20,'[32]CL 72 cantidades'!$B$22,'[32]CL 72 cantidades'!$B$25,'[32]CL 72 cantidades'!$B$30,'[32]CL 72 cantidades'!$B$54,'[32]CL 72 cantidades'!$B$66,'[32]CL 72 cantidades'!$B$70,'[32]CL 72 cantidades'!$B$75,'[32]CL 72 cantidades'!$B$83</definedName>
    <definedName name="_Cod1" localSheetId="4">#REF!</definedName>
    <definedName name="_Cod1" localSheetId="3">#REF!</definedName>
    <definedName name="_Cod1" localSheetId="23">#REF!</definedName>
    <definedName name="_Cod1" localSheetId="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 localSheetId="4">#REF!</definedName>
    <definedName name="_CUA44" localSheetId="3">#REF!</definedName>
    <definedName name="_CUA44">#REF!</definedName>
    <definedName name="_DCI1">[15]Tablas!#REF!</definedName>
    <definedName name="_DDS1">[15]Tablas!#REF!</definedName>
    <definedName name="_DGO1">[15]Tablas!#REF!</definedName>
    <definedName name="_DGP1">[15]Tablas!#REF!</definedName>
    <definedName name="_DIJ1">[15]Tablas!#REF!</definedName>
    <definedName name="_DPI1">[15]Tablas!#REF!</definedName>
    <definedName name="_DPY1">[15]Tablas!#REF!</definedName>
    <definedName name="_DRI1">[15]Tablas!#REF!</definedName>
    <definedName name="_DRL1">[15]Tablas!#REF!</definedName>
    <definedName name="_DSP1">[15]Tablas!#REF!</definedName>
    <definedName name="_ECP1">[15]Tablas!#REF!</definedName>
    <definedName name="_EEF110" localSheetId="4">#REF!</definedName>
    <definedName name="_EEF110" localSheetId="3">#REF!</definedName>
    <definedName name="_EEF110">#REF!</definedName>
    <definedName name="_EST1" localSheetId="6">#REF!</definedName>
    <definedName name="_EST1" localSheetId="7">#REF!</definedName>
    <definedName name="_EST1" localSheetId="8">#REF!</definedName>
    <definedName name="_EST1" localSheetId="17">#REF!</definedName>
    <definedName name="_EST1" localSheetId="1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9">#REF!</definedName>
    <definedName name="_EST1" localSheetId="20">#REF!</definedName>
    <definedName name="_EST1" localSheetId="21">#REF!</definedName>
    <definedName name="_EST1" localSheetId="22">#REF!</definedName>
    <definedName name="_EST1" localSheetId="5">#REF!</definedName>
    <definedName name="_EST1" localSheetId="23">#REF!</definedName>
    <definedName name="_EST1" localSheetId="1">#REF!</definedName>
    <definedName name="_EST1">#REF!</definedName>
    <definedName name="_EST10" localSheetId="6">#REF!</definedName>
    <definedName name="_EST10" localSheetId="7">#REF!</definedName>
    <definedName name="_EST10" localSheetId="8">#REF!</definedName>
    <definedName name="_EST10" localSheetId="17">#REF!</definedName>
    <definedName name="_EST10" localSheetId="1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9">#REF!</definedName>
    <definedName name="_EST10" localSheetId="20">#REF!</definedName>
    <definedName name="_EST10" localSheetId="21">#REF!</definedName>
    <definedName name="_EST10" localSheetId="22">#REF!</definedName>
    <definedName name="_EST10" localSheetId="5">#REF!</definedName>
    <definedName name="_EST10">#REF!</definedName>
    <definedName name="_EST11" localSheetId="6">#REF!</definedName>
    <definedName name="_EST11" localSheetId="7">#REF!</definedName>
    <definedName name="_EST11" localSheetId="8">#REF!</definedName>
    <definedName name="_EST11" localSheetId="17">#REF!</definedName>
    <definedName name="_EST11" localSheetId="1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9">#REF!</definedName>
    <definedName name="_EST11" localSheetId="20">#REF!</definedName>
    <definedName name="_EST11" localSheetId="21">#REF!</definedName>
    <definedName name="_EST11" localSheetId="22">#REF!</definedName>
    <definedName name="_EST11" localSheetId="5">#REF!</definedName>
    <definedName name="_EST11">#REF!</definedName>
    <definedName name="_EST12" localSheetId="6">#REF!</definedName>
    <definedName name="_EST12" localSheetId="7">#REF!</definedName>
    <definedName name="_EST12" localSheetId="8">#REF!</definedName>
    <definedName name="_EST12" localSheetId="17">#REF!</definedName>
    <definedName name="_EST12" localSheetId="1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9">#REF!</definedName>
    <definedName name="_EST12" localSheetId="20">#REF!</definedName>
    <definedName name="_EST12" localSheetId="21">#REF!</definedName>
    <definedName name="_EST12" localSheetId="22">#REF!</definedName>
    <definedName name="_EST12" localSheetId="5">#REF!</definedName>
    <definedName name="_EST12">#REF!</definedName>
    <definedName name="_EST13" localSheetId="6">#REF!</definedName>
    <definedName name="_EST13" localSheetId="7">#REF!</definedName>
    <definedName name="_EST13" localSheetId="8">#REF!</definedName>
    <definedName name="_EST13" localSheetId="17">#REF!</definedName>
    <definedName name="_EST13" localSheetId="1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9">#REF!</definedName>
    <definedName name="_EST13" localSheetId="20">#REF!</definedName>
    <definedName name="_EST13" localSheetId="21">#REF!</definedName>
    <definedName name="_EST13" localSheetId="22">#REF!</definedName>
    <definedName name="_EST13" localSheetId="5">#REF!</definedName>
    <definedName name="_EST13">#REF!</definedName>
    <definedName name="_EST14" localSheetId="6">#REF!</definedName>
    <definedName name="_EST14" localSheetId="7">#REF!</definedName>
    <definedName name="_EST14" localSheetId="8">#REF!</definedName>
    <definedName name="_EST14" localSheetId="17">#REF!</definedName>
    <definedName name="_EST14" localSheetId="1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9">#REF!</definedName>
    <definedName name="_EST14" localSheetId="20">#REF!</definedName>
    <definedName name="_EST14" localSheetId="21">#REF!</definedName>
    <definedName name="_EST14" localSheetId="22">#REF!</definedName>
    <definedName name="_EST14" localSheetId="5">#REF!</definedName>
    <definedName name="_EST14">#REF!</definedName>
    <definedName name="_EST15" localSheetId="6">#REF!</definedName>
    <definedName name="_EST15" localSheetId="7">#REF!</definedName>
    <definedName name="_EST15" localSheetId="8">#REF!</definedName>
    <definedName name="_EST15" localSheetId="17">#REF!</definedName>
    <definedName name="_EST15" localSheetId="1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9">#REF!</definedName>
    <definedName name="_EST15" localSheetId="20">#REF!</definedName>
    <definedName name="_EST15" localSheetId="21">#REF!</definedName>
    <definedName name="_EST15" localSheetId="22">#REF!</definedName>
    <definedName name="_EST15" localSheetId="5">#REF!</definedName>
    <definedName name="_EST15">#REF!</definedName>
    <definedName name="_EST16" localSheetId="6">#REF!</definedName>
    <definedName name="_EST16" localSheetId="7">#REF!</definedName>
    <definedName name="_EST16" localSheetId="8">#REF!</definedName>
    <definedName name="_EST16" localSheetId="17">#REF!</definedName>
    <definedName name="_EST16" localSheetId="1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9">#REF!</definedName>
    <definedName name="_EST16" localSheetId="20">#REF!</definedName>
    <definedName name="_EST16" localSheetId="21">#REF!</definedName>
    <definedName name="_EST16" localSheetId="22">#REF!</definedName>
    <definedName name="_EST16" localSheetId="5">#REF!</definedName>
    <definedName name="_EST16">#REF!</definedName>
    <definedName name="_EST17" localSheetId="6">#REF!</definedName>
    <definedName name="_EST17" localSheetId="7">#REF!</definedName>
    <definedName name="_EST17" localSheetId="8">#REF!</definedName>
    <definedName name="_EST17" localSheetId="17">#REF!</definedName>
    <definedName name="_EST17" localSheetId="1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9">#REF!</definedName>
    <definedName name="_EST17" localSheetId="20">#REF!</definedName>
    <definedName name="_EST17" localSheetId="21">#REF!</definedName>
    <definedName name="_EST17" localSheetId="22">#REF!</definedName>
    <definedName name="_EST17" localSheetId="5">#REF!</definedName>
    <definedName name="_EST17">#REF!</definedName>
    <definedName name="_EST18" localSheetId="6">#REF!</definedName>
    <definedName name="_EST18" localSheetId="7">#REF!</definedName>
    <definedName name="_EST18" localSheetId="8">#REF!</definedName>
    <definedName name="_EST18" localSheetId="17">#REF!</definedName>
    <definedName name="_EST18" localSheetId="1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9">#REF!</definedName>
    <definedName name="_EST18" localSheetId="20">#REF!</definedName>
    <definedName name="_EST18" localSheetId="21">#REF!</definedName>
    <definedName name="_EST18" localSheetId="22">#REF!</definedName>
    <definedName name="_EST18" localSheetId="5">#REF!</definedName>
    <definedName name="_EST18">#REF!</definedName>
    <definedName name="_EST19" localSheetId="6">#REF!</definedName>
    <definedName name="_EST19" localSheetId="7">#REF!</definedName>
    <definedName name="_EST19" localSheetId="8">#REF!</definedName>
    <definedName name="_EST19" localSheetId="17">#REF!</definedName>
    <definedName name="_EST19" localSheetId="1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9">#REF!</definedName>
    <definedName name="_EST19" localSheetId="20">#REF!</definedName>
    <definedName name="_EST19" localSheetId="21">#REF!</definedName>
    <definedName name="_EST19" localSheetId="22">#REF!</definedName>
    <definedName name="_EST19" localSheetId="5">#REF!</definedName>
    <definedName name="_EST19">#REF!</definedName>
    <definedName name="_EST2" localSheetId="6">#REF!</definedName>
    <definedName name="_EST2" localSheetId="7">#REF!</definedName>
    <definedName name="_EST2" localSheetId="8">#REF!</definedName>
    <definedName name="_EST2" localSheetId="17">#REF!</definedName>
    <definedName name="_EST2" localSheetId="1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9">#REF!</definedName>
    <definedName name="_EST2" localSheetId="20">#REF!</definedName>
    <definedName name="_EST2" localSheetId="21">#REF!</definedName>
    <definedName name="_EST2" localSheetId="22">#REF!</definedName>
    <definedName name="_EST2" localSheetId="5">#REF!</definedName>
    <definedName name="_EST2">#REF!</definedName>
    <definedName name="_EST23">#REF!</definedName>
    <definedName name="_EST3" localSheetId="6">#REF!</definedName>
    <definedName name="_EST3" localSheetId="7">#REF!</definedName>
    <definedName name="_EST3" localSheetId="8">#REF!</definedName>
    <definedName name="_EST3" localSheetId="17">#REF!</definedName>
    <definedName name="_EST3" localSheetId="1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9">#REF!</definedName>
    <definedName name="_EST3" localSheetId="20">#REF!</definedName>
    <definedName name="_EST3" localSheetId="21">#REF!</definedName>
    <definedName name="_EST3" localSheetId="22">#REF!</definedName>
    <definedName name="_EST3" localSheetId="5">#REF!</definedName>
    <definedName name="_EST3">#REF!</definedName>
    <definedName name="_EST4" localSheetId="6">#REF!</definedName>
    <definedName name="_EST4" localSheetId="7">#REF!</definedName>
    <definedName name="_EST4" localSheetId="8">#REF!</definedName>
    <definedName name="_EST4" localSheetId="17">#REF!</definedName>
    <definedName name="_EST4" localSheetId="1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9">#REF!</definedName>
    <definedName name="_EST4" localSheetId="20">#REF!</definedName>
    <definedName name="_EST4" localSheetId="21">#REF!</definedName>
    <definedName name="_EST4" localSheetId="22">#REF!</definedName>
    <definedName name="_EST4" localSheetId="5">#REF!</definedName>
    <definedName name="_EST4">#REF!</definedName>
    <definedName name="_EST5" localSheetId="6">#REF!</definedName>
    <definedName name="_EST5" localSheetId="7">#REF!</definedName>
    <definedName name="_EST5" localSheetId="8">#REF!</definedName>
    <definedName name="_EST5" localSheetId="17">#REF!</definedName>
    <definedName name="_EST5" localSheetId="1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9">#REF!</definedName>
    <definedName name="_EST5" localSheetId="20">#REF!</definedName>
    <definedName name="_EST5" localSheetId="21">#REF!</definedName>
    <definedName name="_EST5" localSheetId="22">#REF!</definedName>
    <definedName name="_EST5" localSheetId="5">#REF!</definedName>
    <definedName name="_EST5">#REF!</definedName>
    <definedName name="_EST6" localSheetId="6">#REF!</definedName>
    <definedName name="_EST6" localSheetId="7">#REF!</definedName>
    <definedName name="_EST6" localSheetId="8">#REF!</definedName>
    <definedName name="_EST6" localSheetId="17">#REF!</definedName>
    <definedName name="_EST6" localSheetId="1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9">#REF!</definedName>
    <definedName name="_EST6" localSheetId="20">#REF!</definedName>
    <definedName name="_EST6" localSheetId="21">#REF!</definedName>
    <definedName name="_EST6" localSheetId="22">#REF!</definedName>
    <definedName name="_EST6" localSheetId="5">#REF!</definedName>
    <definedName name="_EST6">#REF!</definedName>
    <definedName name="_EST7" localSheetId="6">#REF!</definedName>
    <definedName name="_EST7" localSheetId="7">#REF!</definedName>
    <definedName name="_EST7" localSheetId="8">#REF!</definedName>
    <definedName name="_EST7" localSheetId="17">#REF!</definedName>
    <definedName name="_EST7" localSheetId="1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9">#REF!</definedName>
    <definedName name="_EST7" localSheetId="20">#REF!</definedName>
    <definedName name="_EST7" localSheetId="21">#REF!</definedName>
    <definedName name="_EST7" localSheetId="22">#REF!</definedName>
    <definedName name="_EST7" localSheetId="5">#REF!</definedName>
    <definedName name="_EST7">#REF!</definedName>
    <definedName name="_EST8" localSheetId="6">#REF!</definedName>
    <definedName name="_EST8" localSheetId="7">#REF!</definedName>
    <definedName name="_EST8" localSheetId="8">#REF!</definedName>
    <definedName name="_EST8" localSheetId="17">#REF!</definedName>
    <definedName name="_EST8" localSheetId="1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9">#REF!</definedName>
    <definedName name="_EST8" localSheetId="20">#REF!</definedName>
    <definedName name="_EST8" localSheetId="21">#REF!</definedName>
    <definedName name="_EST8" localSheetId="22">#REF!</definedName>
    <definedName name="_EST8" localSheetId="5">#REF!</definedName>
    <definedName name="_EST8">#REF!</definedName>
    <definedName name="_EST9" localSheetId="6">#REF!</definedName>
    <definedName name="_EST9" localSheetId="7">#REF!</definedName>
    <definedName name="_EST9" localSheetId="8">#REF!</definedName>
    <definedName name="_EST9" localSheetId="17">#REF!</definedName>
    <definedName name="_EST9" localSheetId="1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9">#REF!</definedName>
    <definedName name="_EST9" localSheetId="20">#REF!</definedName>
    <definedName name="_EST9" localSheetId="21">#REF!</definedName>
    <definedName name="_EST9" localSheetId="22">#REF!</definedName>
    <definedName name="_EST9" localSheetId="5">#REF!</definedName>
    <definedName name="_EST9">#REF!</definedName>
    <definedName name="_ETF315">#REF!</definedName>
    <definedName name="_ETR13">#REF!</definedName>
    <definedName name="_EXC1" localSheetId="6">#REF!</definedName>
    <definedName name="_EXC1" localSheetId="7">#REF!</definedName>
    <definedName name="_EXC1" localSheetId="8">#REF!</definedName>
    <definedName name="_EXC1" localSheetId="17">#REF!</definedName>
    <definedName name="_EXC1" localSheetId="1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9">#REF!</definedName>
    <definedName name="_EXC1" localSheetId="20">#REF!</definedName>
    <definedName name="_EXC1" localSheetId="21">#REF!</definedName>
    <definedName name="_EXC1" localSheetId="22">#REF!</definedName>
    <definedName name="_EXC1" localSheetId="5">#REF!</definedName>
    <definedName name="_EXC1">#REF!</definedName>
    <definedName name="_EXC10" localSheetId="6">#REF!</definedName>
    <definedName name="_EXC10" localSheetId="7">#REF!</definedName>
    <definedName name="_EXC10" localSheetId="8">#REF!</definedName>
    <definedName name="_EXC10" localSheetId="17">#REF!</definedName>
    <definedName name="_EXC10" localSheetId="1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9">#REF!</definedName>
    <definedName name="_EXC10" localSheetId="20">#REF!</definedName>
    <definedName name="_EXC10" localSheetId="21">#REF!</definedName>
    <definedName name="_EXC10" localSheetId="22">#REF!</definedName>
    <definedName name="_EXC10" localSheetId="5">#REF!</definedName>
    <definedName name="_EXC10">#REF!</definedName>
    <definedName name="_EXC11" localSheetId="6">#REF!</definedName>
    <definedName name="_EXC11" localSheetId="7">#REF!</definedName>
    <definedName name="_EXC11" localSheetId="8">#REF!</definedName>
    <definedName name="_EXC11" localSheetId="17">#REF!</definedName>
    <definedName name="_EXC11" localSheetId="1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9">#REF!</definedName>
    <definedName name="_EXC11" localSheetId="20">#REF!</definedName>
    <definedName name="_EXC11" localSheetId="21">#REF!</definedName>
    <definedName name="_EXC11" localSheetId="22">#REF!</definedName>
    <definedName name="_EXC11" localSheetId="5">#REF!</definedName>
    <definedName name="_EXC11">#REF!</definedName>
    <definedName name="_EXC12" localSheetId="6">#REF!</definedName>
    <definedName name="_EXC12" localSheetId="7">#REF!</definedName>
    <definedName name="_EXC12" localSheetId="8">#REF!</definedName>
    <definedName name="_EXC12" localSheetId="17">#REF!</definedName>
    <definedName name="_EXC12" localSheetId="1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9">#REF!</definedName>
    <definedName name="_EXC12" localSheetId="20">#REF!</definedName>
    <definedName name="_EXC12" localSheetId="21">#REF!</definedName>
    <definedName name="_EXC12" localSheetId="22">#REF!</definedName>
    <definedName name="_EXC12" localSheetId="5">#REF!</definedName>
    <definedName name="_EXC12">#REF!</definedName>
    <definedName name="_EXC2" localSheetId="6">#REF!</definedName>
    <definedName name="_EXC2" localSheetId="7">#REF!</definedName>
    <definedName name="_EXC2" localSheetId="8">#REF!</definedName>
    <definedName name="_EXC2" localSheetId="17">#REF!</definedName>
    <definedName name="_EXC2" localSheetId="1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9">#REF!</definedName>
    <definedName name="_EXC2" localSheetId="20">#REF!</definedName>
    <definedName name="_EXC2" localSheetId="21">#REF!</definedName>
    <definedName name="_EXC2" localSheetId="22">#REF!</definedName>
    <definedName name="_EXC2" localSheetId="5">#REF!</definedName>
    <definedName name="_EXC2">#REF!</definedName>
    <definedName name="_EXC3" localSheetId="6">#REF!</definedName>
    <definedName name="_EXC3" localSheetId="7">#REF!</definedName>
    <definedName name="_EXC3" localSheetId="8">#REF!</definedName>
    <definedName name="_EXC3" localSheetId="17">#REF!</definedName>
    <definedName name="_EXC3" localSheetId="1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9">#REF!</definedName>
    <definedName name="_EXC3" localSheetId="20">#REF!</definedName>
    <definedName name="_EXC3" localSheetId="21">#REF!</definedName>
    <definedName name="_EXC3" localSheetId="22">#REF!</definedName>
    <definedName name="_EXC3" localSheetId="5">#REF!</definedName>
    <definedName name="_EXC3">#REF!</definedName>
    <definedName name="_EXC4" localSheetId="6">#REF!</definedName>
    <definedName name="_EXC4" localSheetId="7">#REF!</definedName>
    <definedName name="_EXC4" localSheetId="8">#REF!</definedName>
    <definedName name="_EXC4" localSheetId="17">#REF!</definedName>
    <definedName name="_EXC4" localSheetId="1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9">#REF!</definedName>
    <definedName name="_EXC4" localSheetId="20">#REF!</definedName>
    <definedName name="_EXC4" localSheetId="21">#REF!</definedName>
    <definedName name="_EXC4" localSheetId="22">#REF!</definedName>
    <definedName name="_EXC4" localSheetId="5">#REF!</definedName>
    <definedName name="_EXC4">#REF!</definedName>
    <definedName name="_EXC5" localSheetId="6">#REF!</definedName>
    <definedName name="_EXC5" localSheetId="7">#REF!</definedName>
    <definedName name="_EXC5" localSheetId="8">#REF!</definedName>
    <definedName name="_EXC5" localSheetId="17">#REF!</definedName>
    <definedName name="_EXC5" localSheetId="1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9">#REF!</definedName>
    <definedName name="_EXC5" localSheetId="20">#REF!</definedName>
    <definedName name="_EXC5" localSheetId="21">#REF!</definedName>
    <definedName name="_EXC5" localSheetId="22">#REF!</definedName>
    <definedName name="_EXC5" localSheetId="5">#REF!</definedName>
    <definedName name="_EXC5">#REF!</definedName>
    <definedName name="_EXC6" localSheetId="6">#REF!</definedName>
    <definedName name="_EXC6" localSheetId="7">#REF!</definedName>
    <definedName name="_EXC6" localSheetId="8">#REF!</definedName>
    <definedName name="_EXC6" localSheetId="17">#REF!</definedName>
    <definedName name="_EXC6" localSheetId="1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9">#REF!</definedName>
    <definedName name="_EXC6" localSheetId="20">#REF!</definedName>
    <definedName name="_EXC6" localSheetId="21">#REF!</definedName>
    <definedName name="_EXC6" localSheetId="22">#REF!</definedName>
    <definedName name="_EXC6" localSheetId="5">#REF!</definedName>
    <definedName name="_EXC6">#REF!</definedName>
    <definedName name="_EXC7" localSheetId="6">#REF!</definedName>
    <definedName name="_EXC7" localSheetId="7">#REF!</definedName>
    <definedName name="_EXC7" localSheetId="8">#REF!</definedName>
    <definedName name="_EXC7" localSheetId="17">#REF!</definedName>
    <definedName name="_EXC7" localSheetId="1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9">#REF!</definedName>
    <definedName name="_EXC7" localSheetId="20">#REF!</definedName>
    <definedName name="_EXC7" localSheetId="21">#REF!</definedName>
    <definedName name="_EXC7" localSheetId="22">#REF!</definedName>
    <definedName name="_EXC7" localSheetId="5">#REF!</definedName>
    <definedName name="_EXC7">#REF!</definedName>
    <definedName name="_EXC8" localSheetId="6">#REF!</definedName>
    <definedName name="_EXC8" localSheetId="7">#REF!</definedName>
    <definedName name="_EXC8" localSheetId="8">#REF!</definedName>
    <definedName name="_EXC8" localSheetId="17">#REF!</definedName>
    <definedName name="_EXC8" localSheetId="1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9">#REF!</definedName>
    <definedName name="_EXC8" localSheetId="20">#REF!</definedName>
    <definedName name="_EXC8" localSheetId="21">#REF!</definedName>
    <definedName name="_EXC8" localSheetId="22">#REF!</definedName>
    <definedName name="_EXC8" localSheetId="5">#REF!</definedName>
    <definedName name="_EXC8">#REF!</definedName>
    <definedName name="_EXC9" localSheetId="6">#REF!</definedName>
    <definedName name="_EXC9" localSheetId="7">#REF!</definedName>
    <definedName name="_EXC9" localSheetId="8">#REF!</definedName>
    <definedName name="_EXC9" localSheetId="17">#REF!</definedName>
    <definedName name="_EXC9" localSheetId="1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9">#REF!</definedName>
    <definedName name="_EXC9" localSheetId="20">#REF!</definedName>
    <definedName name="_EXC9" localSheetId="21">#REF!</definedName>
    <definedName name="_EXC9" localSheetId="22">#REF!</definedName>
    <definedName name="_EXC9" localSheetId="5">#REF!</definedName>
    <definedName name="_EXC9">#REF!</definedName>
    <definedName name="_F" localSheetId="6">'1.1'!ERR</definedName>
    <definedName name="_F" localSheetId="7">'1.2'!ERR</definedName>
    <definedName name="_F" localSheetId="8">'2.1'!ERR</definedName>
    <definedName name="_F" localSheetId="17">'2.10'!ERR</definedName>
    <definedName name="_F" localSheetId="18">'2.11'!ERR</definedName>
    <definedName name="_F" localSheetId="9">'2.2'!ERR</definedName>
    <definedName name="_F" localSheetId="10">'2.3'!ERR</definedName>
    <definedName name="_F" localSheetId="11">'2.4'!ERR</definedName>
    <definedName name="_F" localSheetId="12">'2.5'!ERR</definedName>
    <definedName name="_F" localSheetId="13">'2.6'!ERR</definedName>
    <definedName name="_F" localSheetId="14">'2.7'!ERR</definedName>
    <definedName name="_F" localSheetId="15">'2.8'!ERR</definedName>
    <definedName name="_F" localSheetId="16">'2.9'!ERR</definedName>
    <definedName name="_F" localSheetId="19">'3.1'!ERR</definedName>
    <definedName name="_F" localSheetId="20">'3.2'!ERR</definedName>
    <definedName name="_F" localSheetId="21">'3.3'!ERR</definedName>
    <definedName name="_F" localSheetId="22">'3.4'!ERR</definedName>
    <definedName name="_F" localSheetId="5">'INDICAR CÓDIGO DEL ITEM DE PAGO'!ERR</definedName>
    <definedName name="_F">[0]!ERR</definedName>
    <definedName name="_F10">#REF!</definedName>
    <definedName name="_FC">#REF!</definedName>
    <definedName name="_FHE7" localSheetId="28" hidden="1">{#N/A,#N/A,FALSE,"masez (10)";#N/A,#N/A,FALSE,"masez (7)";#N/A,#N/A,FALSE,"masez (6)";#N/A,#N/A,FALSE,"masez (5)";#N/A,#N/A,FALSE,"masez (4)";#N/A,#N/A,FALSE,"masez (3)";#N/A,#N/A,FALSE,"masez (2)";#N/A,#N/A,FALSE,"GME";#N/A,#N/A,FALSE,"masez"}</definedName>
    <definedName name="_FHE7" localSheetId="25" hidden="1">{#N/A,#N/A,FALSE,"masez (10)";#N/A,#N/A,FALSE,"masez (7)";#N/A,#N/A,FALSE,"masez (6)";#N/A,#N/A,FALSE,"masez (5)";#N/A,#N/A,FALSE,"masez (4)";#N/A,#N/A,FALSE,"masez (3)";#N/A,#N/A,FALSE,"masez (2)";#N/A,#N/A,FALSE,"GME";#N/A,#N/A,FALSE,"masez"}</definedName>
    <definedName name="_FHE7" localSheetId="24" hidden="1">{#N/A,#N/A,FALSE,"masez (10)";#N/A,#N/A,FALSE,"masez (7)";#N/A,#N/A,FALSE,"masez (6)";#N/A,#N/A,FALSE,"masez (5)";#N/A,#N/A,FALSE,"masez (4)";#N/A,#N/A,FALSE,"masez (3)";#N/A,#N/A,FALSE,"masez (2)";#N/A,#N/A,FALSE,"GME";#N/A,#N/A,FALSE,"masez"}</definedName>
    <definedName name="_FHE7" localSheetId="4" hidden="1">{#N/A,#N/A,FALSE,"masez (10)";#N/A,#N/A,FALSE,"masez (7)";#N/A,#N/A,FALSE,"masez (6)";#N/A,#N/A,FALSE,"masez (5)";#N/A,#N/A,FALSE,"masez (4)";#N/A,#N/A,FALSE,"masez (3)";#N/A,#N/A,FALSE,"masez (2)";#N/A,#N/A,FALSE,"GME";#N/A,#N/A,FALSE,"masez"}</definedName>
    <definedName name="_FHE7" localSheetId="3" hidden="1">{#N/A,#N/A,FALSE,"masez (10)";#N/A,#N/A,FALSE,"masez (7)";#N/A,#N/A,FALSE,"masez (6)";#N/A,#N/A,FALSE,"masez (5)";#N/A,#N/A,FALSE,"masez (4)";#N/A,#N/A,FALSE,"masez (3)";#N/A,#N/A,FALSE,"masez (2)";#N/A,#N/A,FALSE,"GME";#N/A,#N/A,FALSE,"masez"}</definedName>
    <definedName name="_FHE7" localSheetId="23" hidden="1">{#N/A,#N/A,FALSE,"masez (10)";#N/A,#N/A,FALSE,"masez (7)";#N/A,#N/A,FALSE,"masez (6)";#N/A,#N/A,FALSE,"masez (5)";#N/A,#N/A,FALSE,"masez (4)";#N/A,#N/A,FALSE,"masez (3)";#N/A,#N/A,FALSE,"masez (2)";#N/A,#N/A,FALSE,"GME";#N/A,#N/A,FALSE,"masez"}</definedName>
    <definedName name="_FHE7" localSheetId="26" hidden="1">{#N/A,#N/A,FALSE,"masez (10)";#N/A,#N/A,FALSE,"masez (7)";#N/A,#N/A,FALSE,"masez (6)";#N/A,#N/A,FALSE,"masez (5)";#N/A,#N/A,FALSE,"masez (4)";#N/A,#N/A,FALSE,"masez (3)";#N/A,#N/A,FALSE,"masez (2)";#N/A,#N/A,FALSE,"GME";#N/A,#N/A,FALSE,"masez"}</definedName>
    <definedName name="_FHE7" localSheetId="27" hidden="1">{#N/A,#N/A,FALSE,"masez (10)";#N/A,#N/A,FALSE,"masez (7)";#N/A,#N/A,FALSE,"masez (6)";#N/A,#N/A,FALSE,"masez (5)";#N/A,#N/A,FALSE,"masez (4)";#N/A,#N/A,FALSE,"masez (3)";#N/A,#N/A,FALSE,"masez (2)";#N/A,#N/A,FALSE,"GME";#N/A,#N/A,FALSE,"masez"}</definedName>
    <definedName name="_FHE7" hidden="1">{#N/A,#N/A,FALSE,"masez (10)";#N/A,#N/A,FALSE,"masez (7)";#N/A,#N/A,FALSE,"masez (6)";#N/A,#N/A,FALSE,"masez (5)";#N/A,#N/A,FALSE,"masez (4)";#N/A,#N/A,FALSE,"masez (3)";#N/A,#N/A,FALSE,"masez (2)";#N/A,#N/A,FALSE,"GME";#N/A,#N/A,FALSE,"masez"}</definedName>
    <definedName name="_Fill" localSheetId="6" hidden="1">#REF!</definedName>
    <definedName name="_Fill" localSheetId="7" hidden="1">#REF!</definedName>
    <definedName name="_Fill" localSheetId="8" hidden="1">#REF!</definedName>
    <definedName name="_Fill" localSheetId="17" hidden="1">#REF!</definedName>
    <definedName name="_Fill" localSheetId="1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4" hidden="1">#REF!</definedName>
    <definedName name="_Fill" localSheetId="3" hidden="1">#REF!</definedName>
    <definedName name="_Fill" localSheetId="5" hidden="1">#REF!</definedName>
    <definedName name="_Fill" hidden="1">#REF!</definedName>
    <definedName name="_xlnm._FilterDatabase" localSheetId="0" hidden="1">PRESUPUESTO!$I$11:$I$36</definedName>
    <definedName name="_xlnm._FilterDatabase" localSheetId="2" hidden="1">'PROPUESTA ECONOMICA (Proponente'!$I$11:$I$40</definedName>
    <definedName name="_FS01" localSheetId="6">'1.1'!ERR</definedName>
    <definedName name="_FS01" localSheetId="7">'1.2'!ERR</definedName>
    <definedName name="_FS01" localSheetId="8">'2.1'!ERR</definedName>
    <definedName name="_FS01" localSheetId="17">'2.10'!ERR</definedName>
    <definedName name="_FS01" localSheetId="18">'2.11'!ERR</definedName>
    <definedName name="_FS01" localSheetId="9">'2.2'!ERR</definedName>
    <definedName name="_FS01" localSheetId="10">'2.3'!ERR</definedName>
    <definedName name="_FS01" localSheetId="11">'2.4'!ERR</definedName>
    <definedName name="_FS01" localSheetId="12">'2.5'!ERR</definedName>
    <definedName name="_FS01" localSheetId="13">'2.6'!ERR</definedName>
    <definedName name="_FS01" localSheetId="14">'2.7'!ERR</definedName>
    <definedName name="_FS01" localSheetId="15">'2.8'!ERR</definedName>
    <definedName name="_FS01" localSheetId="16">'2.9'!ERR</definedName>
    <definedName name="_FS01" localSheetId="19">'3.1'!ERR</definedName>
    <definedName name="_FS01" localSheetId="20">'3.2'!ERR</definedName>
    <definedName name="_FS01" localSheetId="21">'3.3'!ERR</definedName>
    <definedName name="_FS01" localSheetId="22">'3.4'!ERR</definedName>
    <definedName name="_FS01" localSheetId="5">'INDICAR CÓDIGO DEL ITEM DE PAGO'!ERR</definedName>
    <definedName name="_FS01">[0]!ERR</definedName>
    <definedName name="_FYB03" localSheetId="4">#REF!</definedName>
    <definedName name="_FYB03" localSheetId="3">#REF!</definedName>
    <definedName name="_FYB03">#REF!</definedName>
    <definedName name="_FYB04" localSheetId="4">#REF!</definedName>
    <definedName name="_FYB04" localSheetId="3">#REF!</definedName>
    <definedName name="_FYB04">#REF!</definedName>
    <definedName name="_FYB08">#REF!</definedName>
    <definedName name="_FYB10">#REF!</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 localSheetId="6">'1.1'!$F$4</definedName>
    <definedName name="_GoBack" localSheetId="7">'1.2'!$F$4</definedName>
    <definedName name="_GoBack" localSheetId="8">'2.1'!$F$4</definedName>
    <definedName name="_GoBack" localSheetId="17">'2.10'!$F$4</definedName>
    <definedName name="_GoBack" localSheetId="18">'2.11'!$F$4</definedName>
    <definedName name="_GoBack" localSheetId="9">'2.2'!$F$4</definedName>
    <definedName name="_GoBack" localSheetId="10">'2.3'!$F$4</definedName>
    <definedName name="_GoBack" localSheetId="11">'2.4'!$F$4</definedName>
    <definedName name="_GoBack" localSheetId="12">'2.5'!$F$4</definedName>
    <definedName name="_GoBack" localSheetId="13">'2.6'!$F$4</definedName>
    <definedName name="_GoBack" localSheetId="14">'2.7'!$F$4</definedName>
    <definedName name="_GoBack" localSheetId="15">'2.8'!$F$4</definedName>
    <definedName name="_GoBack" localSheetId="16">'2.9'!$F$4</definedName>
    <definedName name="_GoBack" localSheetId="19">'3.1'!$F$4</definedName>
    <definedName name="_GoBack" localSheetId="20">'3.2'!$F$4</definedName>
    <definedName name="_GoBack" localSheetId="21">'3.3'!$F$4</definedName>
    <definedName name="_GoBack" localSheetId="22">'3.4'!$F$4</definedName>
    <definedName name="_GoBack">'INDICAR CÓDIGO DEL ITEM DE PAGO'!$F$4</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hidden="1">{#N/A,#N/A,TRUE,"1842CWN0"}</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[15]Tablas!#REF!</definedName>
    <definedName name="_IMP1">#REF!</definedName>
    <definedName name="_IPC2002" localSheetId="6">#REF!</definedName>
    <definedName name="_IPC2002" localSheetId="7">#REF!</definedName>
    <definedName name="_IPC2002" localSheetId="8">#REF!</definedName>
    <definedName name="_IPC2002" localSheetId="17">#REF!</definedName>
    <definedName name="_IPC2002" localSheetId="1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9">#REF!</definedName>
    <definedName name="_IPC2002" localSheetId="20">#REF!</definedName>
    <definedName name="_IPC2002" localSheetId="21">#REF!</definedName>
    <definedName name="_IPC2002" localSheetId="22">#REF!</definedName>
    <definedName name="_IPC2002" localSheetId="5">#REF!</definedName>
    <definedName name="_IPC2002">#REF!</definedName>
    <definedName name="_IVA1">#REF!</definedName>
    <definedName name="_jy5" localSheetId="28" hidden="1">{#N/A,#N/A,FALSE,"masez (10)";#N/A,#N/A,FALSE,"masez (7)";#N/A,#N/A,FALSE,"masez (6)";#N/A,#N/A,FALSE,"masez (5)";#N/A,#N/A,FALSE,"masez (4)";#N/A,#N/A,FALSE,"masez (3)";#N/A,#N/A,FALSE,"masez (2)";#N/A,#N/A,FALSE,"GME";#N/A,#N/A,FALSE,"masez"}</definedName>
    <definedName name="_jy5" localSheetId="25" hidden="1">{#N/A,#N/A,FALSE,"masez (10)";#N/A,#N/A,FALSE,"masez (7)";#N/A,#N/A,FALSE,"masez (6)";#N/A,#N/A,FALSE,"masez (5)";#N/A,#N/A,FALSE,"masez (4)";#N/A,#N/A,FALSE,"masez (3)";#N/A,#N/A,FALSE,"masez (2)";#N/A,#N/A,FALSE,"GME";#N/A,#N/A,FALSE,"masez"}</definedName>
    <definedName name="_jy5" localSheetId="24" hidden="1">{#N/A,#N/A,FALSE,"masez (10)";#N/A,#N/A,FALSE,"masez (7)";#N/A,#N/A,FALSE,"masez (6)";#N/A,#N/A,FALSE,"masez (5)";#N/A,#N/A,FALSE,"masez (4)";#N/A,#N/A,FALSE,"masez (3)";#N/A,#N/A,FALSE,"masez (2)";#N/A,#N/A,FALSE,"GME";#N/A,#N/A,FALSE,"masez"}</definedName>
    <definedName name="_jy5" localSheetId="4" hidden="1">{#N/A,#N/A,FALSE,"masez (10)";#N/A,#N/A,FALSE,"masez (7)";#N/A,#N/A,FALSE,"masez (6)";#N/A,#N/A,FALSE,"masez (5)";#N/A,#N/A,FALSE,"masez (4)";#N/A,#N/A,FALSE,"masez (3)";#N/A,#N/A,FALSE,"masez (2)";#N/A,#N/A,FALSE,"GME";#N/A,#N/A,FALSE,"masez"}</definedName>
    <definedName name="_jy5" localSheetId="3" hidden="1">{#N/A,#N/A,FALSE,"masez (10)";#N/A,#N/A,FALSE,"masez (7)";#N/A,#N/A,FALSE,"masez (6)";#N/A,#N/A,FALSE,"masez (5)";#N/A,#N/A,FALSE,"masez (4)";#N/A,#N/A,FALSE,"masez (3)";#N/A,#N/A,FALSE,"masez (2)";#N/A,#N/A,FALSE,"GME";#N/A,#N/A,FALSE,"masez"}</definedName>
    <definedName name="_jy5" localSheetId="23" hidden="1">{#N/A,#N/A,FALSE,"masez (10)";#N/A,#N/A,FALSE,"masez (7)";#N/A,#N/A,FALSE,"masez (6)";#N/A,#N/A,FALSE,"masez (5)";#N/A,#N/A,FALSE,"masez (4)";#N/A,#N/A,FALSE,"masez (3)";#N/A,#N/A,FALSE,"masez (2)";#N/A,#N/A,FALSE,"GME";#N/A,#N/A,FALSE,"masez"}</definedName>
    <definedName name="_jy5" localSheetId="26" hidden="1">{#N/A,#N/A,FALSE,"masez (10)";#N/A,#N/A,FALSE,"masez (7)";#N/A,#N/A,FALSE,"masez (6)";#N/A,#N/A,FALSE,"masez (5)";#N/A,#N/A,FALSE,"masez (4)";#N/A,#N/A,FALSE,"masez (3)";#N/A,#N/A,FALSE,"masez (2)";#N/A,#N/A,FALSE,"GME";#N/A,#N/A,FALSE,"masez"}</definedName>
    <definedName name="_jy5" localSheetId="27" hidden="1">{#N/A,#N/A,FALSE,"masez (10)";#N/A,#N/A,FALSE,"masez (7)";#N/A,#N/A,FALSE,"masez (6)";#N/A,#N/A,FALSE,"masez (5)";#N/A,#N/A,FALSE,"masez (4)";#N/A,#N/A,FALSE,"masez (3)";#N/A,#N/A,FALSE,"masez (2)";#N/A,#N/A,FALSE,"GME";#N/A,#N/A,FALSE,"masez"}</definedName>
    <definedName name="_jy5" hidden="1">{#N/A,#N/A,FALSE,"masez (10)";#N/A,#N/A,FALSE,"masez (7)";#N/A,#N/A,FALSE,"masez (6)";#N/A,#N/A,FALSE,"masez (5)";#N/A,#N/A,FALSE,"masez (4)";#N/A,#N/A,FALSE,"masez (3)";#N/A,#N/A,FALSE,"masez (2)";#N/A,#N/A,FALSE,"GME";#N/A,#N/A,FALSE,"masez"}</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7" hidden="1">#REF!</definedName>
    <definedName name="_Key1" localSheetId="8" hidden="1">#REF!</definedName>
    <definedName name="_Key1" localSheetId="17" hidden="1">#REF!</definedName>
    <definedName name="_Key1" localSheetId="1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4" hidden="1">#REF!</definedName>
    <definedName name="_Key1" localSheetId="3" hidden="1">#REF!</definedName>
    <definedName name="_Key1" localSheetId="5" hidden="1">#REF!</definedName>
    <definedName name="_Key1" localSheetId="23" hidden="1">#REF!</definedName>
    <definedName name="_Key1" localSheetId="1" hidden="1">#REF!</definedName>
    <definedName name="_Key1" hidden="1">#REF!</definedName>
    <definedName name="_Key11" hidden="1">[33]INST!#REF!</definedName>
    <definedName name="_Key2" localSheetId="4" hidden="1">#REF!</definedName>
    <definedName name="_Key2" localSheetId="3" hidden="1">#REF!</definedName>
    <definedName name="_Key2" localSheetId="23" hidden="1">#REF!</definedName>
    <definedName name="_Key2" localSheetId="1" hidden="1">#REF!</definedName>
    <definedName name="_Key2" hidden="1">#REF!</definedName>
    <definedName name="_Key21" hidden="1">#REF!</definedName>
    <definedName name="_key3" hidden="1">#REF!</definedName>
    <definedName name="_key31" hidden="1">#REF!</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124" localSheetId="4">#REF!</definedName>
    <definedName name="_LA124" localSheetId="3">#REF!</definedName>
    <definedName name="_LA124">#REF!</definedName>
    <definedName name="_LAC18">#REF!</definedName>
    <definedName name="_lar03" localSheetId="6">#REF!</definedName>
    <definedName name="_lar03" localSheetId="7">#REF!</definedName>
    <definedName name="_lar03" localSheetId="8">#REF!</definedName>
    <definedName name="_lar03" localSheetId="17">#REF!</definedName>
    <definedName name="_lar03" localSheetId="1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9">#REF!</definedName>
    <definedName name="_lar03" localSheetId="20">#REF!</definedName>
    <definedName name="_lar03" localSheetId="21">#REF!</definedName>
    <definedName name="_lar03" localSheetId="22">#REF!</definedName>
    <definedName name="_lar03" localSheetId="5">#REF!</definedName>
    <definedName name="_lar03">#REF!</definedName>
    <definedName name="_LEY80">#REF!</definedName>
    <definedName name="_M16" localSheetId="4">[30]!absc</definedName>
    <definedName name="_M16" localSheetId="3">[30]!absc</definedName>
    <definedName name="_M16">[30]!absc</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6">#REF!</definedName>
    <definedName name="_MA2" localSheetId="7">#REF!</definedName>
    <definedName name="_MA2" localSheetId="8">#REF!</definedName>
    <definedName name="_MA2" localSheetId="17">#REF!</definedName>
    <definedName name="_MA2" localSheetId="1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9">#REF!</definedName>
    <definedName name="_MA2" localSheetId="20">#REF!</definedName>
    <definedName name="_MA2" localSheetId="21">#REF!</definedName>
    <definedName name="_MA2" localSheetId="22">#REF!</definedName>
    <definedName name="_MA2" localSheetId="5">#REF!</definedName>
    <definedName name="_MA2">#REF!</definedName>
    <definedName name="_MAT1">#REF!</definedName>
    <definedName name="_MOD1">#REF!</definedName>
    <definedName name="_mun2" localSheetId="6">[24]PESOS!#REF!</definedName>
    <definedName name="_mun2" localSheetId="7">[24]PESOS!#REF!</definedName>
    <definedName name="_mun2" localSheetId="8">[24]PESOS!#REF!</definedName>
    <definedName name="_mun2" localSheetId="17">[24]PESOS!#REF!</definedName>
    <definedName name="_mun2" localSheetId="18">[24]PESOS!#REF!</definedName>
    <definedName name="_mun2" localSheetId="9">[24]PESOS!#REF!</definedName>
    <definedName name="_mun2" localSheetId="10">[24]PESOS!#REF!</definedName>
    <definedName name="_mun2" localSheetId="11">[24]PESOS!#REF!</definedName>
    <definedName name="_mun2" localSheetId="12">[24]PESOS!#REF!</definedName>
    <definedName name="_mun2" localSheetId="13">[24]PESOS!#REF!</definedName>
    <definedName name="_mun2" localSheetId="14">[24]PESOS!#REF!</definedName>
    <definedName name="_mun2" localSheetId="15">[24]PESOS!#REF!</definedName>
    <definedName name="_mun2" localSheetId="16">[24]PESOS!#REF!</definedName>
    <definedName name="_mun2" localSheetId="19">[24]PESOS!#REF!</definedName>
    <definedName name="_mun2" localSheetId="20">[24]PESOS!#REF!</definedName>
    <definedName name="_mun2" localSheetId="21">[24]PESOS!#REF!</definedName>
    <definedName name="_mun2" localSheetId="22">[24]PESOS!#REF!</definedName>
    <definedName name="_mun2" localSheetId="5">[24]PESOS!#REF!</definedName>
    <definedName name="_mun2">[24]PESOS!#REF!</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6">#REF!</definedName>
    <definedName name="_num10" localSheetId="7">#REF!</definedName>
    <definedName name="_num10" localSheetId="8">#REF!</definedName>
    <definedName name="_num10" localSheetId="17">#REF!</definedName>
    <definedName name="_num10" localSheetId="1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9">#REF!</definedName>
    <definedName name="_num10" localSheetId="20">#REF!</definedName>
    <definedName name="_num10" localSheetId="21">#REF!</definedName>
    <definedName name="_num10" localSheetId="22">#REF!</definedName>
    <definedName name="_num10" localSheetId="5">#REF!</definedName>
    <definedName name="_num10">#REF!</definedName>
    <definedName name="_num2" localSheetId="6">#REF!</definedName>
    <definedName name="_num2" localSheetId="7">#REF!</definedName>
    <definedName name="_num2" localSheetId="8">#REF!</definedName>
    <definedName name="_num2" localSheetId="17">#REF!</definedName>
    <definedName name="_num2" localSheetId="1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9">#REF!</definedName>
    <definedName name="_num2" localSheetId="20">#REF!</definedName>
    <definedName name="_num2" localSheetId="21">#REF!</definedName>
    <definedName name="_num2" localSheetId="22">#REF!</definedName>
    <definedName name="_num2" localSheetId="5">#REF!</definedName>
    <definedName name="_num2">#REF!</definedName>
    <definedName name="_num3" localSheetId="6">#REF!</definedName>
    <definedName name="_num3" localSheetId="7">#REF!</definedName>
    <definedName name="_num3" localSheetId="8">#REF!</definedName>
    <definedName name="_num3" localSheetId="17">#REF!</definedName>
    <definedName name="_num3" localSheetId="1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9">#REF!</definedName>
    <definedName name="_num3" localSheetId="20">#REF!</definedName>
    <definedName name="_num3" localSheetId="21">#REF!</definedName>
    <definedName name="_num3" localSheetId="22">#REF!</definedName>
    <definedName name="_num3" localSheetId="5">#REF!</definedName>
    <definedName name="_num3">#REF!</definedName>
    <definedName name="_num4" localSheetId="6">#REF!</definedName>
    <definedName name="_num4" localSheetId="7">#REF!</definedName>
    <definedName name="_num4" localSheetId="8">#REF!</definedName>
    <definedName name="_num4" localSheetId="17">#REF!</definedName>
    <definedName name="_num4" localSheetId="1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9">#REF!</definedName>
    <definedName name="_num4" localSheetId="20">#REF!</definedName>
    <definedName name="_num4" localSheetId="21">#REF!</definedName>
    <definedName name="_num4" localSheetId="22">#REF!</definedName>
    <definedName name="_num4" localSheetId="5">#REF!</definedName>
    <definedName name="_num4">#REF!</definedName>
    <definedName name="_num5" localSheetId="6">#REF!</definedName>
    <definedName name="_num5" localSheetId="7">#REF!</definedName>
    <definedName name="_num5" localSheetId="8">#REF!</definedName>
    <definedName name="_num5" localSheetId="17">#REF!</definedName>
    <definedName name="_num5" localSheetId="1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9">#REF!</definedName>
    <definedName name="_num5" localSheetId="20">#REF!</definedName>
    <definedName name="_num5" localSheetId="21">#REF!</definedName>
    <definedName name="_num5" localSheetId="22">#REF!</definedName>
    <definedName name="_num5" localSheetId="5">#REF!</definedName>
    <definedName name="_num5">#REF!</definedName>
    <definedName name="_num6" localSheetId="6">#REF!</definedName>
    <definedName name="_num6" localSheetId="7">#REF!</definedName>
    <definedName name="_num6" localSheetId="8">#REF!</definedName>
    <definedName name="_num6" localSheetId="17">#REF!</definedName>
    <definedName name="_num6" localSheetId="1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9">#REF!</definedName>
    <definedName name="_num6" localSheetId="20">#REF!</definedName>
    <definedName name="_num6" localSheetId="21">#REF!</definedName>
    <definedName name="_num6" localSheetId="22">#REF!</definedName>
    <definedName name="_num6" localSheetId="5">#REF!</definedName>
    <definedName name="_num6">#REF!</definedName>
    <definedName name="_num7" localSheetId="6">#REF!</definedName>
    <definedName name="_num7" localSheetId="7">#REF!</definedName>
    <definedName name="_num7" localSheetId="8">#REF!</definedName>
    <definedName name="_num7" localSheetId="17">#REF!</definedName>
    <definedName name="_num7" localSheetId="1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9">#REF!</definedName>
    <definedName name="_num7" localSheetId="20">#REF!</definedName>
    <definedName name="_num7" localSheetId="21">#REF!</definedName>
    <definedName name="_num7" localSheetId="22">#REF!</definedName>
    <definedName name="_num7" localSheetId="5">#REF!</definedName>
    <definedName name="_num7">#REF!</definedName>
    <definedName name="_num8" localSheetId="6">#REF!</definedName>
    <definedName name="_num8" localSheetId="7">#REF!</definedName>
    <definedName name="_num8" localSheetId="8">#REF!</definedName>
    <definedName name="_num8" localSheetId="17">#REF!</definedName>
    <definedName name="_num8" localSheetId="1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9">#REF!</definedName>
    <definedName name="_num8" localSheetId="20">#REF!</definedName>
    <definedName name="_num8" localSheetId="21">#REF!</definedName>
    <definedName name="_num8" localSheetId="22">#REF!</definedName>
    <definedName name="_num8" localSheetId="5">#REF!</definedName>
    <definedName name="_num8">#REF!</definedName>
    <definedName name="_num9" localSheetId="6">#REF!</definedName>
    <definedName name="_num9" localSheetId="7">#REF!</definedName>
    <definedName name="_num9" localSheetId="8">#REF!</definedName>
    <definedName name="_num9" localSheetId="17">#REF!</definedName>
    <definedName name="_num9" localSheetId="1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9">#REF!</definedName>
    <definedName name="_num9" localSheetId="20">#REF!</definedName>
    <definedName name="_num9" localSheetId="21">#REF!</definedName>
    <definedName name="_num9" localSheetId="22">#REF!</definedName>
    <definedName name="_num9" localSheetId="5">#REF!</definedName>
    <definedName name="_num9">#REF!</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[15]Tablas!#REF!</definedName>
    <definedName name="_OCI1">[15]Tablas!#REF!</definedName>
    <definedName name="_Order1" localSheetId="23" hidden="1">255</definedName>
    <definedName name="_Order1" localSheetId="1" hidden="1">255</definedName>
    <definedName name="_Order1" hidden="1">0</definedName>
    <definedName name="_Order1_1" hidden="1">0</definedName>
    <definedName name="_Order2" hidden="1">255</definedName>
    <definedName name="_ORO10" localSheetId="4">#REF!</definedName>
    <definedName name="_ORO10" localSheetId="3">#REF!</definedName>
    <definedName name="_ORO10">#REF!</definedName>
    <definedName name="_ORO11" localSheetId="4">#REF!</definedName>
    <definedName name="_ORO11" localSheetId="3">#REF!</definedName>
    <definedName name="_ORO11">#REF!</definedName>
    <definedName name="_ORO12" localSheetId="4">#REF!</definedName>
    <definedName name="_ORO12" localSheetId="3">#REF!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rse_Out" hidden="1">'[5]7422CW00'!#REF!</definedName>
    <definedName name="_PJ50" localSheetId="6">#REF!</definedName>
    <definedName name="_PJ50" localSheetId="7">#REF!</definedName>
    <definedName name="_PJ50" localSheetId="8">#REF!</definedName>
    <definedName name="_PJ50" localSheetId="17">#REF!</definedName>
    <definedName name="_PJ50" localSheetId="1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9">#REF!</definedName>
    <definedName name="_PJ50" localSheetId="20">#REF!</definedName>
    <definedName name="_PJ50" localSheetId="21">#REF!</definedName>
    <definedName name="_PJ50" localSheetId="22">#REF!</definedName>
    <definedName name="_PJ50" localSheetId="5">#REF!</definedName>
    <definedName name="_PJ50" localSheetId="23">#REF!</definedName>
    <definedName name="_PJ50" localSheetId="1">#REF!</definedName>
    <definedName name="_PJ50">#REF!</definedName>
    <definedName name="_pj51" localSheetId="6">#REF!</definedName>
    <definedName name="_pj51" localSheetId="7">#REF!</definedName>
    <definedName name="_pj51" localSheetId="8">#REF!</definedName>
    <definedName name="_pj51" localSheetId="17">#REF!</definedName>
    <definedName name="_pj51" localSheetId="1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9">#REF!</definedName>
    <definedName name="_pj51" localSheetId="20">#REF!</definedName>
    <definedName name="_pj51" localSheetId="21">#REF!</definedName>
    <definedName name="_pj51" localSheetId="22">#REF!</definedName>
    <definedName name="_pj51" localSheetId="5">#REF!</definedName>
    <definedName name="_pj51">#REF!</definedName>
    <definedName name="_PMT5671">[10]MEMORIAS!#REF!</definedName>
    <definedName name="_PMT5805">[10]MEMORIAS!#REF!</definedName>
    <definedName name="_PMT5806">[10]MEMORIAS!#REF!</definedName>
    <definedName name="_PMT5815">[10]MEMORIAS!#REF!</definedName>
    <definedName name="_PMT5820">[10]MEMORIAS!#REF!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6">#REF!</definedName>
    <definedName name="_PRE1" localSheetId="7">#REF!</definedName>
    <definedName name="_PRE1" localSheetId="8">#REF!</definedName>
    <definedName name="_PRE1" localSheetId="17">#REF!</definedName>
    <definedName name="_PRE1" localSheetId="1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9">#REF!</definedName>
    <definedName name="_PRE1" localSheetId="20">#REF!</definedName>
    <definedName name="_PRE1" localSheetId="21">#REF!</definedName>
    <definedName name="_PRE1" localSheetId="22">#REF!</definedName>
    <definedName name="_PRE1" localSheetId="5">#REF!</definedName>
    <definedName name="_PRE1">#REF!</definedName>
    <definedName name="_PTO97">#REF!</definedName>
    <definedName name="_PW2">#REF!</definedName>
    <definedName name="_QTY1">#REF!</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4">#REF!</definedName>
    <definedName name="_r" localSheetId="3">#REF!</definedName>
    <definedName name="_r" localSheetId="5" hidden="1">{"TAB1",#N/A,TRUE,"GENERAL";"TAB2",#N/A,TRUE,"GENERAL";"TAB3",#N/A,TRUE,"GENERAL";"TAB4",#N/A,TRUE,"GENERAL";"TAB5",#N/A,TRUE,"GENERAL"}</definedName>
    <definedName name="_r" localSheetId="23">#REF!</definedName>
    <definedName name="_r" localSheetId="1">#REF!</definedName>
    <definedName name="_r" hidden="1">{"TAB1",#N/A,TRUE,"GENERAL";"TAB2",#N/A,TRUE,"GENERAL";"TAB3",#N/A,TRUE,"GENERAL";"TAB4",#N/A,TRUE,"GENERAL";"TAB5",#N/A,TRUE,"GENERAL"}</definedName>
    <definedName name="_r_1" hidden="1">{"TAB1",#N/A,TRUE,"GENERAL";"TAB2",#N/A,TRUE,"GENERAL";"TAB3",#N/A,TRUE,"GENERAL";"TAB4",#N/A,TRUE,"GENERAL";"TAB5",#N/A,TRUE,"GENERAL"}</definedName>
    <definedName name="_R1210JH" localSheetId="4">#REF!</definedName>
    <definedName name="_R1210JH" localSheetId="3">#REF!</definedName>
    <definedName name="_R1210JH">#REF!</definedName>
    <definedName name="_R32EL" localSheetId="4">#REF!</definedName>
    <definedName name="_R32EL" localSheetId="3">#REF!</definedName>
    <definedName name="_R32EL">#REF!</definedName>
    <definedName name="_R32JH">#REF!</definedName>
    <definedName name="_R42JH">#REF!</definedName>
    <definedName name="_R43JH">#REF!</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C1">"Rectángulo 31"</definedName>
    <definedName name="_RED32" localSheetId="4">#REF!</definedName>
    <definedName name="_RED32" localSheetId="3">#REF!</definedName>
    <definedName name="_RED32">#REF!</definedName>
    <definedName name="_ref4" localSheetId="6">#REF!</definedName>
    <definedName name="_ref4" localSheetId="7">#REF!</definedName>
    <definedName name="_ref4" localSheetId="8">#REF!</definedName>
    <definedName name="_ref4" localSheetId="17">#REF!</definedName>
    <definedName name="_ref4" localSheetId="1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9">#REF!</definedName>
    <definedName name="_ref4" localSheetId="20">#REF!</definedName>
    <definedName name="_ref4" localSheetId="21">#REF!</definedName>
    <definedName name="_ref4" localSheetId="22">#REF!</definedName>
    <definedName name="_ref4" localSheetId="5">#REF!</definedName>
    <definedName name="_ref4">#REF!</definedName>
    <definedName name="_Regression_Out" localSheetId="4" hidden="1">#REF!</definedName>
    <definedName name="_Regression_Out" localSheetId="3" hidden="1">#REF!</definedName>
    <definedName name="_Regression_Out" hidden="1">#REF!</definedName>
    <definedName name="_Regression_X" localSheetId="4" hidden="1">#REF!</definedName>
    <definedName name="_Regression_X" localSheetId="3" hidden="1">#REF!</definedName>
    <definedName name="_Regression_X" hidden="1">#REF!</definedName>
    <definedName name="_Regression_Y" hidden="1">#REF!</definedName>
    <definedName name="_REP21">#REF!</definedName>
    <definedName name="_REP42">#REF!</definedName>
    <definedName name="_REP43">[34]BASE!$D$136</definedName>
    <definedName name="_repetido" localSheetId="4" hidden="1">#REF!</definedName>
    <definedName name="_repetido" localSheetId="3" hidden="1">#REF!</definedName>
    <definedName name="_repetido" hidden="1">#REF!</definedName>
    <definedName name="_RES64" localSheetId="4">#REF!</definedName>
    <definedName name="_RES64" localSheetId="3">#REF!</definedName>
    <definedName name="_RES6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AL1" localSheetId="4">#REF!</definedName>
    <definedName name="_SAL1" localSheetId="3">#REF!</definedName>
    <definedName name="_SAL1">#REF!</definedName>
    <definedName name="_SBC1">[8]INV!$A$12:$D$15</definedName>
    <definedName name="_SBC3">[8]INV!$F$12:$I$15</definedName>
    <definedName name="_SBC5">[8]INV!$K$12:$N$15</definedName>
    <definedName name="_Sort" localSheetId="6" hidden="1">#REF!</definedName>
    <definedName name="_Sort" localSheetId="7" hidden="1">#REF!</definedName>
    <definedName name="_Sort" localSheetId="8" hidden="1">#REF!</definedName>
    <definedName name="_Sort" localSheetId="17" hidden="1">#REF!</definedName>
    <definedName name="_Sort" localSheetId="1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4" hidden="1">#REF!</definedName>
    <definedName name="_Sort" localSheetId="3" hidden="1">#REF!</definedName>
    <definedName name="_Sort" localSheetId="5" hidden="1">#REF!</definedName>
    <definedName name="_Sort" localSheetId="23" hidden="1">#REF!</definedName>
    <definedName name="_Sort" localSheetId="1" hidden="1">#REF!</definedName>
    <definedName name="_Sort" hidden="1">#REF!</definedName>
    <definedName name="_srn001" localSheetId="6">#REF!</definedName>
    <definedName name="_srn001" localSheetId="7">#REF!</definedName>
    <definedName name="_srn001" localSheetId="8">#REF!</definedName>
    <definedName name="_srn001" localSheetId="17">#REF!</definedName>
    <definedName name="_srn001" localSheetId="1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9">#REF!</definedName>
    <definedName name="_srn001" localSheetId="20">#REF!</definedName>
    <definedName name="_srn001" localSheetId="21">#REF!</definedName>
    <definedName name="_srn001" localSheetId="22">#REF!</definedName>
    <definedName name="_srn001" localSheetId="5">#REF!</definedName>
    <definedName name="_srn001">#REF!</definedName>
    <definedName name="_ST106" localSheetId="4">#REF!</definedName>
    <definedName name="_ST106" localSheetId="3">#REF!</definedName>
    <definedName name="_ST106">#REF!</definedName>
    <definedName name="_ST126" localSheetId="4">#REF!</definedName>
    <definedName name="_ST126" localSheetId="3">#REF!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2">#REF!</definedName>
    <definedName name="_TPE1701">#REF!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yl2" localSheetId="28" hidden="1">{#N/A,#N/A,FALSE,"masez (10)";#N/A,#N/A,FALSE,"masez (7)";#N/A,#N/A,FALSE,"masez (6)";#N/A,#N/A,FALSE,"masez (5)";#N/A,#N/A,FALSE,"masez (4)";#N/A,#N/A,FALSE,"masez (3)";#N/A,#N/A,FALSE,"masez (2)";#N/A,#N/A,FALSE,"GME";#N/A,#N/A,FALSE,"masez"}</definedName>
    <definedName name="_tyl2" localSheetId="25" hidden="1">{#N/A,#N/A,FALSE,"masez (10)";#N/A,#N/A,FALSE,"masez (7)";#N/A,#N/A,FALSE,"masez (6)";#N/A,#N/A,FALSE,"masez (5)";#N/A,#N/A,FALSE,"masez (4)";#N/A,#N/A,FALSE,"masez (3)";#N/A,#N/A,FALSE,"masez (2)";#N/A,#N/A,FALSE,"GME";#N/A,#N/A,FALSE,"masez"}</definedName>
    <definedName name="_tyl2" localSheetId="24" hidden="1">{#N/A,#N/A,FALSE,"masez (10)";#N/A,#N/A,FALSE,"masez (7)";#N/A,#N/A,FALSE,"masez (6)";#N/A,#N/A,FALSE,"masez (5)";#N/A,#N/A,FALSE,"masez (4)";#N/A,#N/A,FALSE,"masez (3)";#N/A,#N/A,FALSE,"masez (2)";#N/A,#N/A,FALSE,"GME";#N/A,#N/A,FALSE,"masez"}</definedName>
    <definedName name="_tyl2" localSheetId="4" hidden="1">{#N/A,#N/A,FALSE,"masez (10)";#N/A,#N/A,FALSE,"masez (7)";#N/A,#N/A,FALSE,"masez (6)";#N/A,#N/A,FALSE,"masez (5)";#N/A,#N/A,FALSE,"masez (4)";#N/A,#N/A,FALSE,"masez (3)";#N/A,#N/A,FALSE,"masez (2)";#N/A,#N/A,FALSE,"GME";#N/A,#N/A,FALSE,"masez"}</definedName>
    <definedName name="_tyl2" localSheetId="3" hidden="1">{#N/A,#N/A,FALSE,"masez (10)";#N/A,#N/A,FALSE,"masez (7)";#N/A,#N/A,FALSE,"masez (6)";#N/A,#N/A,FALSE,"masez (5)";#N/A,#N/A,FALSE,"masez (4)";#N/A,#N/A,FALSE,"masez (3)";#N/A,#N/A,FALSE,"masez (2)";#N/A,#N/A,FALSE,"GME";#N/A,#N/A,FALSE,"masez"}</definedName>
    <definedName name="_tyl2" localSheetId="23" hidden="1">{#N/A,#N/A,FALSE,"masez (10)";#N/A,#N/A,FALSE,"masez (7)";#N/A,#N/A,FALSE,"masez (6)";#N/A,#N/A,FALSE,"masez (5)";#N/A,#N/A,FALSE,"masez (4)";#N/A,#N/A,FALSE,"masez (3)";#N/A,#N/A,FALSE,"masez (2)";#N/A,#N/A,FALSE,"GME";#N/A,#N/A,FALSE,"masez"}</definedName>
    <definedName name="_tyl2" localSheetId="26" hidden="1">{#N/A,#N/A,FALSE,"masez (10)";#N/A,#N/A,FALSE,"masez (7)";#N/A,#N/A,FALSE,"masez (6)";#N/A,#N/A,FALSE,"masez (5)";#N/A,#N/A,FALSE,"masez (4)";#N/A,#N/A,FALSE,"masez (3)";#N/A,#N/A,FALSE,"masez (2)";#N/A,#N/A,FALSE,"GME";#N/A,#N/A,FALSE,"masez"}</definedName>
    <definedName name="_tyl2" localSheetId="27" hidden="1">{#N/A,#N/A,FALSE,"masez (10)";#N/A,#N/A,FALSE,"masez (7)";#N/A,#N/A,FALSE,"masez (6)";#N/A,#N/A,FALSE,"masez (5)";#N/A,#N/A,FALSE,"masez (4)";#N/A,#N/A,FALSE,"masez (3)";#N/A,#N/A,FALSE,"masez (2)";#N/A,#N/A,FALSE,"GME";#N/A,#N/A,FALSE,"masez"}</definedName>
    <definedName name="_tyl2" hidden="1">{#N/A,#N/A,FALSE,"masez (10)";#N/A,#N/A,FALSE,"masez (7)";#N/A,#N/A,FALSE,"masez (6)";#N/A,#N/A,FALSE,"masez (5)";#N/A,#N/A,FALSE,"masez (4)";#N/A,#N/A,FALSE,"masez (3)";#N/A,#N/A,FALSE,"masez (2)";#N/A,#N/A,FALSE,"GME";#N/A,#N/A,FALSE,"masez"}</definedName>
    <definedName name="_TZ2110" localSheetId="4">#REF!</definedName>
    <definedName name="_TZ2110" localSheetId="3">#REF!</definedName>
    <definedName name="_TZ2110">#REF!</definedName>
    <definedName name="_TZ2112" localSheetId="4">#REF!</definedName>
    <definedName name="_TZ2112" localSheetId="3">#REF!</definedName>
    <definedName name="_TZ2112">#REF!</definedName>
    <definedName name="_TZ2114" localSheetId="4">#REF!</definedName>
    <definedName name="_TZ2114" localSheetId="3">#REF!</definedName>
    <definedName name="_TZ2114">#REF!</definedName>
    <definedName name="_TZ2116">#REF!</definedName>
    <definedName name="_TZ212">[28]BASE!$D$73</definedName>
    <definedName name="_TZ213" localSheetId="4">#REF!</definedName>
    <definedName name="_TZ213" localSheetId="3">#REF!</definedName>
    <definedName name="_TZ213">#REF!</definedName>
    <definedName name="_TZ216" localSheetId="4">#REF!</definedName>
    <definedName name="_TZ216" localSheetId="3">#REF!</definedName>
    <definedName name="_TZ216">#REF!</definedName>
    <definedName name="_TZ218" localSheetId="4">#REF!</definedName>
    <definedName name="_TZ218" localSheetId="3">#REF!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hidden="1">[12]INST!#REF!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IT1">[15]Tablas!#REF!</definedName>
    <definedName name="_Vol1">[16]Item!$A:$D</definedName>
    <definedName name="_VPR1">[15]Tablas!#REF!</definedName>
    <definedName name="_VPR2">[17]Tablas!#REF!</definedName>
    <definedName name="_VRP1">[15]Tablas!#REF!</definedName>
    <definedName name="_VSM1">[15]Tablas!#REF!</definedName>
    <definedName name="_wrn1" localSheetId="28" hidden="1">{#N/A,#N/A,TRUE,"Est. de Fact.";#N/A,#N/A,TRUE,"Capitulo 19";#N/A,#N/A,TRUE,"Proyecto P855"}</definedName>
    <definedName name="_wrn1" localSheetId="25" hidden="1">{#N/A,#N/A,TRUE,"Est. de Fact.";#N/A,#N/A,TRUE,"Capitulo 19";#N/A,#N/A,TRUE,"Proyecto P855"}</definedName>
    <definedName name="_wrn1" localSheetId="24" hidden="1">{#N/A,#N/A,TRUE,"Est. de Fact.";#N/A,#N/A,TRUE,"Capitulo 19";#N/A,#N/A,TRUE,"Proyecto P855"}</definedName>
    <definedName name="_wrn1" localSheetId="4" hidden="1">{#N/A,#N/A,TRUE,"Est. de Fact.";#N/A,#N/A,TRUE,"Capitulo 19";#N/A,#N/A,TRUE,"Proyecto P855"}</definedName>
    <definedName name="_wrn1" localSheetId="3" hidden="1">{#N/A,#N/A,TRUE,"Est. de Fact.";#N/A,#N/A,TRUE,"Capitulo 19";#N/A,#N/A,TRUE,"Proyecto P855"}</definedName>
    <definedName name="_wrn1" localSheetId="23" hidden="1">{#N/A,#N/A,TRUE,"Est. de Fact.";#N/A,#N/A,TRUE,"Capitulo 19";#N/A,#N/A,TRUE,"Proyecto P855"}</definedName>
    <definedName name="_wrn1" localSheetId="26" hidden="1">{#N/A,#N/A,TRUE,"Est. de Fact.";#N/A,#N/A,TRUE,"Capitulo 19";#N/A,#N/A,TRUE,"Proyecto P855"}</definedName>
    <definedName name="_wrn1" localSheetId="27" hidden="1">{#N/A,#N/A,TRUE,"Est. de Fact.";#N/A,#N/A,TRUE,"Capitulo 19";#N/A,#N/A,TRUE,"Proyecto P855"}</definedName>
    <definedName name="_wrn1" hidden="1">{#N/A,#N/A,TRUE,"Est. de Fact.";#N/A,#N/A,TRUE,"Capitulo 19";#N/A,#N/A,TRUE,"Proyecto P855"}</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_zx2" localSheetId="28" hidden="1">{#N/A,#N/A,FALSE,"masez (10)";#N/A,#N/A,FALSE,"masez (7)";#N/A,#N/A,FALSE,"masez (6)";#N/A,#N/A,FALSE,"masez (5)";#N/A,#N/A,FALSE,"masez (4)";#N/A,#N/A,FALSE,"masez (3)";#N/A,#N/A,FALSE,"masez (2)";#N/A,#N/A,FALSE,"GME";#N/A,#N/A,FALSE,"masez"}</definedName>
    <definedName name="_zx2" localSheetId="25" hidden="1">{#N/A,#N/A,FALSE,"masez (10)";#N/A,#N/A,FALSE,"masez (7)";#N/A,#N/A,FALSE,"masez (6)";#N/A,#N/A,FALSE,"masez (5)";#N/A,#N/A,FALSE,"masez (4)";#N/A,#N/A,FALSE,"masez (3)";#N/A,#N/A,FALSE,"masez (2)";#N/A,#N/A,FALSE,"GME";#N/A,#N/A,FALSE,"masez"}</definedName>
    <definedName name="_zx2" localSheetId="24" hidden="1">{#N/A,#N/A,FALSE,"masez (10)";#N/A,#N/A,FALSE,"masez (7)";#N/A,#N/A,FALSE,"masez (6)";#N/A,#N/A,FALSE,"masez (5)";#N/A,#N/A,FALSE,"masez (4)";#N/A,#N/A,FALSE,"masez (3)";#N/A,#N/A,FALSE,"masez (2)";#N/A,#N/A,FALSE,"GME";#N/A,#N/A,FALSE,"masez"}</definedName>
    <definedName name="_zx2" localSheetId="4" hidden="1">{#N/A,#N/A,FALSE,"masez (10)";#N/A,#N/A,FALSE,"masez (7)";#N/A,#N/A,FALSE,"masez (6)";#N/A,#N/A,FALSE,"masez (5)";#N/A,#N/A,FALSE,"masez (4)";#N/A,#N/A,FALSE,"masez (3)";#N/A,#N/A,FALSE,"masez (2)";#N/A,#N/A,FALSE,"GME";#N/A,#N/A,FALSE,"masez"}</definedName>
    <definedName name="_zx2" localSheetId="3" hidden="1">{#N/A,#N/A,FALSE,"masez (10)";#N/A,#N/A,FALSE,"masez (7)";#N/A,#N/A,FALSE,"masez (6)";#N/A,#N/A,FALSE,"masez (5)";#N/A,#N/A,FALSE,"masez (4)";#N/A,#N/A,FALSE,"masez (3)";#N/A,#N/A,FALSE,"masez (2)";#N/A,#N/A,FALSE,"GME";#N/A,#N/A,FALSE,"masez"}</definedName>
    <definedName name="_zx2" localSheetId="23" hidden="1">{#N/A,#N/A,FALSE,"masez (10)";#N/A,#N/A,FALSE,"masez (7)";#N/A,#N/A,FALSE,"masez (6)";#N/A,#N/A,FALSE,"masez (5)";#N/A,#N/A,FALSE,"masez (4)";#N/A,#N/A,FALSE,"masez (3)";#N/A,#N/A,FALSE,"masez (2)";#N/A,#N/A,FALSE,"GME";#N/A,#N/A,FALSE,"masez"}</definedName>
    <definedName name="_zx2" localSheetId="26" hidden="1">{#N/A,#N/A,FALSE,"masez (10)";#N/A,#N/A,FALSE,"masez (7)";#N/A,#N/A,FALSE,"masez (6)";#N/A,#N/A,FALSE,"masez (5)";#N/A,#N/A,FALSE,"masez (4)";#N/A,#N/A,FALSE,"masez (3)";#N/A,#N/A,FALSE,"masez (2)";#N/A,#N/A,FALSE,"GME";#N/A,#N/A,FALSE,"masez"}</definedName>
    <definedName name="_zx2" localSheetId="27" hidden="1">{#N/A,#N/A,FALSE,"masez (10)";#N/A,#N/A,FALSE,"masez (7)";#N/A,#N/A,FALSE,"masez (6)";#N/A,#N/A,FALSE,"masez (5)";#N/A,#N/A,FALSE,"masez (4)";#N/A,#N/A,FALSE,"masez (3)";#N/A,#N/A,FALSE,"masez (2)";#N/A,#N/A,FALSE,"GME";#N/A,#N/A,FALSE,"masez"}</definedName>
    <definedName name="_zx2" hidden="1">{#N/A,#N/A,FALSE,"masez (10)";#N/A,#N/A,FALSE,"masez (7)";#N/A,#N/A,FALSE,"masez (6)";#N/A,#N/A,FALSE,"masez (5)";#N/A,#N/A,FALSE,"masez (4)";#N/A,#N/A,FALSE,"masez (3)";#N/A,#N/A,FALSE,"masez (2)";#N/A,#N/A,FALSE,"GME";#N/A,#N/A,FALSE,"masez"}</definedName>
    <definedName name="a" localSheetId="6">'[35]DUB-823'!#REF!</definedName>
    <definedName name="a" localSheetId="7">'[35]DUB-823'!#REF!</definedName>
    <definedName name="a" localSheetId="8">'[35]DUB-823'!#REF!</definedName>
    <definedName name="a" localSheetId="17">'[35]DUB-823'!#REF!</definedName>
    <definedName name="a" localSheetId="18">'[35]DUB-823'!#REF!</definedName>
    <definedName name="a" localSheetId="9">'[35]DUB-823'!#REF!</definedName>
    <definedName name="a" localSheetId="10">'[35]DUB-823'!#REF!</definedName>
    <definedName name="a" localSheetId="11">'[35]DUB-823'!#REF!</definedName>
    <definedName name="a" localSheetId="12">'[35]DUB-823'!#REF!</definedName>
    <definedName name="a" localSheetId="13">'[35]DUB-823'!#REF!</definedName>
    <definedName name="a" localSheetId="14">'[35]DUB-823'!#REF!</definedName>
    <definedName name="a" localSheetId="15">'[35]DUB-823'!#REF!</definedName>
    <definedName name="a" localSheetId="16">'[35]DUB-823'!#REF!</definedName>
    <definedName name="a" localSheetId="19">'[35]DUB-823'!#REF!</definedName>
    <definedName name="a" localSheetId="20">'[35]DUB-823'!#REF!</definedName>
    <definedName name="a" localSheetId="21">'[35]DUB-823'!#REF!</definedName>
    <definedName name="a" localSheetId="22">'[35]DUB-823'!#REF!</definedName>
    <definedName name="A" localSheetId="4">#REF!</definedName>
    <definedName name="A" localSheetId="3">#REF!</definedName>
    <definedName name="a" localSheetId="5">'[35]DUB-823'!#REF!</definedName>
    <definedName name="A" localSheetId="23">#REF!</definedName>
    <definedName name="A" localSheetId="1">#REF!</definedName>
    <definedName name="a">'[35]DUB-823'!#REF!</definedName>
    <definedName name="A_1">#REF!</definedName>
    <definedName name="A_impresión_IM" localSheetId="6">#REF!</definedName>
    <definedName name="A_impresión_IM" localSheetId="7">#REF!</definedName>
    <definedName name="A_impresión_IM" localSheetId="8">#REF!</definedName>
    <definedName name="A_impresión_IM" localSheetId="17">#REF!</definedName>
    <definedName name="A_impresión_IM" localSheetId="1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4">#REF!</definedName>
    <definedName name="A_impresión_IM" localSheetId="3">#REF!</definedName>
    <definedName name="A_impresión_IM" localSheetId="5">#REF!</definedName>
    <definedName name="A_impresión_IM" localSheetId="23">#REF!</definedName>
    <definedName name="A_impresión_IM" localSheetId="1">#REF!</definedName>
    <definedName name="A_impresión_IM">#REF!</definedName>
    <definedName name="A_impresión_IM_2" localSheetId="4">#REF!</definedName>
    <definedName name="A_impresión_IM_2" localSheetId="3">#REF!</definedName>
    <definedName name="A_impresión_IM_2">#REF!</definedName>
    <definedName name="A18A200">[36]ESPEC!#REF!</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a" localSheetId="6">'1.1'!ERR</definedName>
    <definedName name="aa" localSheetId="7">'1.2'!ERR</definedName>
    <definedName name="aa" localSheetId="8">'2.1'!ERR</definedName>
    <definedName name="aa" localSheetId="17">'2.10'!ERR</definedName>
    <definedName name="aa" localSheetId="18">'2.11'!ERR</definedName>
    <definedName name="aa" localSheetId="9">'2.2'!ERR</definedName>
    <definedName name="aa" localSheetId="10">'2.3'!ERR</definedName>
    <definedName name="aa" localSheetId="11">'2.4'!ERR</definedName>
    <definedName name="aa" localSheetId="12">'2.5'!ERR</definedName>
    <definedName name="aa" localSheetId="13">'2.6'!ERR</definedName>
    <definedName name="aa" localSheetId="14">'2.7'!ERR</definedName>
    <definedName name="aa" localSheetId="15">'2.8'!ERR</definedName>
    <definedName name="aa" localSheetId="16">'2.9'!ERR</definedName>
    <definedName name="aa" localSheetId="19">'3.1'!ERR</definedName>
    <definedName name="aa" localSheetId="20">'3.2'!ERR</definedName>
    <definedName name="aa" localSheetId="21">'3.3'!ERR</definedName>
    <definedName name="aa" localSheetId="22">'3.4'!ERR</definedName>
    <definedName name="aa" localSheetId="5">'INDICAR CÓDIGO DEL ITEM DE PAGO'!ERR</definedName>
    <definedName name="AA" localSheetId="23">#REF!</definedName>
    <definedName name="AA" localSheetId="1">#REF!</definedName>
    <definedName name="aa">[0]!ERR</definedName>
    <definedName name="AAA" localSheetId="6">'1.1'!ERR</definedName>
    <definedName name="AAA" localSheetId="7">'1.2'!ERR</definedName>
    <definedName name="AAA" localSheetId="8">'2.1'!ERR</definedName>
    <definedName name="AAA" localSheetId="17">'2.10'!ERR</definedName>
    <definedName name="AAA" localSheetId="18">'2.11'!ERR</definedName>
    <definedName name="AAA" localSheetId="9">'2.2'!ERR</definedName>
    <definedName name="AAA" localSheetId="10">'2.3'!ERR</definedName>
    <definedName name="AAA" localSheetId="11">'2.4'!ERR</definedName>
    <definedName name="AAA" localSheetId="12">'2.5'!ERR</definedName>
    <definedName name="AAA" localSheetId="13">'2.6'!ERR</definedName>
    <definedName name="AAA" localSheetId="14">'2.7'!ERR</definedName>
    <definedName name="AAA" localSheetId="15">'2.8'!ERR</definedName>
    <definedName name="AAA" localSheetId="16">'2.9'!ERR</definedName>
    <definedName name="AAA" localSheetId="19">'3.1'!ERR</definedName>
    <definedName name="AAA" localSheetId="20">'3.2'!ERR</definedName>
    <definedName name="AAA" localSheetId="21">'3.3'!ERR</definedName>
    <definedName name="AAA" localSheetId="22">'3.4'!ERR</definedName>
    <definedName name="AAA" localSheetId="5">'INDICAR CÓDIGO DEL ITEM DE PAGO'!ERR</definedName>
    <definedName name="AAA" localSheetId="23">#REF!</definedName>
    <definedName name="AAA" localSheetId="1">#REF!</definedName>
    <definedName name="AAA">[0]!ERR</definedName>
    <definedName name="aaaa" localSheetId="28" hidden="1">{#N/A,#N/A,FALSE,"summary";#N/A,#N/A,FALSE,"SumGraph"}</definedName>
    <definedName name="aaaa" localSheetId="25" hidden="1">{#N/A,#N/A,FALSE,"summary";#N/A,#N/A,FALSE,"SumGraph"}</definedName>
    <definedName name="aaaa" localSheetId="24" hidden="1">{#N/A,#N/A,FALSE,"summary";#N/A,#N/A,FALSE,"SumGraph"}</definedName>
    <definedName name="aaaa" localSheetId="4" hidden="1">{#N/A,#N/A,FALSE,"summary";#N/A,#N/A,FALSE,"SumGraph"}</definedName>
    <definedName name="aaaa" localSheetId="3" hidden="1">{#N/A,#N/A,FALSE,"summary";#N/A,#N/A,FALSE,"SumGraph"}</definedName>
    <definedName name="aaaa" localSheetId="23" hidden="1">{#N/A,#N/A,FALSE,"summary";#N/A,#N/A,FALSE,"SumGraph"}</definedName>
    <definedName name="aaaa" localSheetId="26" hidden="1">{#N/A,#N/A,FALSE,"summary";#N/A,#N/A,FALSE,"SumGraph"}</definedName>
    <definedName name="aaaa" localSheetId="27" hidden="1">{#N/A,#N/A,FALSE,"summary";#N/A,#N/A,FALSE,"SumGraph"}</definedName>
    <definedName name="aaaa" hidden="1">{#N/A,#N/A,FALSE,"summary";#N/A,#N/A,FALSE,"SumGraph"}</definedName>
    <definedName name="aaaaaa">[37]otros!$C$5</definedName>
    <definedName name="AAAAAAAAAA" localSheetId="4">#REF!</definedName>
    <definedName name="AAAAAAAAAA" localSheetId="3">#REF!</definedName>
    <definedName name="AAAAAAAAAA">#REF!</definedName>
    <definedName name="AAAAAAAAAAAAAAAAAAAA" localSheetId="4">#REF!</definedName>
    <definedName name="AAAAAAAAAAAAAAAAAAAA" localSheetId="3">#REF!</definedName>
    <definedName name="AAAAAAAAAAAAAAAAAAAA">#REF!</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DOQUINVEH" localSheetId="4">#REF!</definedName>
    <definedName name="AADOQUINVEH" localSheetId="3">#REF!</definedName>
    <definedName name="AADOQUINVEH">#REF!</definedName>
    <definedName name="AANDENES" localSheetId="4">#REF!</definedName>
    <definedName name="AANDENES" localSheetId="3">#REF!</definedName>
    <definedName name="AANDENES">#REF!</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4">#REF!</definedName>
    <definedName name="ab" localSheetId="3">#REF!</definedName>
    <definedName name="ab" localSheetId="23">#REF!</definedName>
    <definedName name="ab" localSheetId="1">#REF!</definedName>
    <definedName name="AB">#REF!</definedName>
    <definedName name="aba_1">#REF!</definedName>
    <definedName name="aba_2">#REF!</definedName>
    <definedName name="abc" localSheetId="6">#REF!</definedName>
    <definedName name="abc" localSheetId="7">#REF!</definedName>
    <definedName name="abc" localSheetId="8">#REF!</definedName>
    <definedName name="abc" localSheetId="17">#REF!</definedName>
    <definedName name="abc" localSheetId="1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9">#REF!</definedName>
    <definedName name="abc" localSheetId="20">#REF!</definedName>
    <definedName name="abc" localSheetId="21">#REF!</definedName>
    <definedName name="abc" localSheetId="22">#REF!</definedName>
    <definedName name="abc" localSheetId="5">#REF!</definedName>
    <definedName name="abc">#REF!</definedName>
    <definedName name="ABCD" hidden="1">#REF!</definedName>
    <definedName name="ABCDE" hidden="1">#REF!</definedName>
    <definedName name="ABG">[8]AASHTO!$A$2:$F$5</definedName>
    <definedName name="ABR" localSheetId="4">#REF!</definedName>
    <definedName name="ABR" localSheetId="3">#REF!</definedName>
    <definedName name="ABR">#REF!</definedName>
    <definedName name="absc">#N/A</definedName>
    <definedName name="absc1" localSheetId="6">[38]!absc</definedName>
    <definedName name="absc1" localSheetId="7">[38]!absc</definedName>
    <definedName name="absc1" localSheetId="8">[38]!absc</definedName>
    <definedName name="absc1" localSheetId="17">[38]!absc</definedName>
    <definedName name="absc1" localSheetId="18">[38]!absc</definedName>
    <definedName name="absc1" localSheetId="9">[38]!absc</definedName>
    <definedName name="absc1" localSheetId="10">[38]!absc</definedName>
    <definedName name="absc1" localSheetId="11">[38]!absc</definedName>
    <definedName name="absc1" localSheetId="12">[38]!absc</definedName>
    <definedName name="absc1" localSheetId="13">[38]!absc</definedName>
    <definedName name="absc1" localSheetId="14">[38]!absc</definedName>
    <definedName name="absc1" localSheetId="15">[38]!absc</definedName>
    <definedName name="absc1" localSheetId="16">[38]!absc</definedName>
    <definedName name="absc1" localSheetId="19">[38]!absc</definedName>
    <definedName name="absc1" localSheetId="20">[38]!absc</definedName>
    <definedName name="absc1" localSheetId="21">[38]!absc</definedName>
    <definedName name="absc1" localSheetId="22">[38]!absc</definedName>
    <definedName name="absc1" localSheetId="4">[38]!absc</definedName>
    <definedName name="absc1" localSheetId="2">[38]!absc</definedName>
    <definedName name="absc1">[38]!absc</definedName>
    <definedName name="ac">#REF!</definedName>
    <definedName name="ACALZADA" localSheetId="4">#REF!</definedName>
    <definedName name="ACALZADA" localSheetId="3">#REF!</definedName>
    <definedName name="ACALZADA">#REF!</definedName>
    <definedName name="AccessDatabase" hidden="1">"C:\C-314\VOLUMENES\volfin4.mdb"</definedName>
    <definedName name="ACERO" localSheetId="4">#REF!</definedName>
    <definedName name="ACERO" localSheetId="3">#REF!</definedName>
    <definedName name="ACERO">#REF!</definedName>
    <definedName name="ACERO_DE_REFUERZO_60000">'[39]Acero de 60.000psi'!$I$53</definedName>
    <definedName name="ACOM" localSheetId="4">#REF!</definedName>
    <definedName name="ACOM" localSheetId="3">#REF!</definedName>
    <definedName name="ACOM">#REF!</definedName>
    <definedName name="ACOND" localSheetId="4">#REF!</definedName>
    <definedName name="ACOND" localSheetId="3">#REF!</definedName>
    <definedName name="ACOND">#REF!</definedName>
    <definedName name="ACPM" localSheetId="4">#REF!</definedName>
    <definedName name="ACPM" localSheetId="3">#REF!</definedName>
    <definedName name="ACPM" localSheetId="23">#REF!</definedName>
    <definedName name="ACPM" localSheetId="1">#REF!</definedName>
    <definedName name="acpm">5000</definedName>
    <definedName name="acpm_1">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ividades">#REF!</definedName>
    <definedName name="ACTV">#REF!</definedName>
    <definedName name="acumulado">'[40]Reservas de Petróleo'!$A$2,'[40]Reservas de Petróleo'!$A$1,'[40]Reservas de Petróleo'!$D$4,'[40]Reservas de Petróleo'!$E$1:$E$65536</definedName>
    <definedName name="ad" localSheetId="6">#REF!</definedName>
    <definedName name="ad" localSheetId="7">#REF!</definedName>
    <definedName name="ad" localSheetId="8">#REF!</definedName>
    <definedName name="ad" localSheetId="17">#REF!</definedName>
    <definedName name="ad" localSheetId="1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9">#REF!</definedName>
    <definedName name="ad" localSheetId="20">#REF!</definedName>
    <definedName name="ad" localSheetId="21">#REF!</definedName>
    <definedName name="ad" localSheetId="22">#REF!</definedName>
    <definedName name="ad" localSheetId="5">#REF!</definedName>
    <definedName name="ad" localSheetId="23">#REF!</definedName>
    <definedName name="ad" localSheetId="1">#REF!</definedName>
    <definedName name="ad">#REF!</definedName>
    <definedName name="adasd">#REF!</definedName>
    <definedName name="adfasdfsa">[41]Insumos!#REF!</definedName>
    <definedName name="adfasfadfa">[41]Insumos!#REF!</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[37]otros!$C$2</definedName>
    <definedName name="ADMINISTRADOR" localSheetId="23">[42]CUMPLIMIENTO!$C$5</definedName>
    <definedName name="ADMINISTRADOR" localSheetId="1">[42]CUMPLIMIENTO!$C$5</definedName>
    <definedName name="administrador">[43]Informacion!$B$15</definedName>
    <definedName name="ADMM" localSheetId="4">#REF!</definedName>
    <definedName name="ADMM" localSheetId="3">#REF!</definedName>
    <definedName name="ADMM">#REF!</definedName>
    <definedName name="ADMON" localSheetId="4">#REF!</definedName>
    <definedName name="ADMON" localSheetId="3">#REF!</definedName>
    <definedName name="ADMON" localSheetId="23">#REF!</definedName>
    <definedName name="ADMON" localSheetId="1">#REF!</definedName>
    <definedName name="ADMON">#REF!</definedName>
    <definedName name="ADMON1">#REF!</definedName>
    <definedName name="adoc1" localSheetId="6">[38]!absc</definedName>
    <definedName name="adoc1" localSheetId="7">[38]!absc</definedName>
    <definedName name="adoc1" localSheetId="8">[38]!absc</definedName>
    <definedName name="adoc1" localSheetId="17">[38]!absc</definedName>
    <definedName name="adoc1" localSheetId="18">[38]!absc</definedName>
    <definedName name="adoc1" localSheetId="9">[38]!absc</definedName>
    <definedName name="adoc1" localSheetId="10">[38]!absc</definedName>
    <definedName name="adoc1" localSheetId="11">[38]!absc</definedName>
    <definedName name="adoc1" localSheetId="12">[38]!absc</definedName>
    <definedName name="adoc1" localSheetId="13">[38]!absc</definedName>
    <definedName name="adoc1" localSheetId="14">[38]!absc</definedName>
    <definedName name="adoc1" localSheetId="15">[38]!absc</definedName>
    <definedName name="adoc1" localSheetId="16">[38]!absc</definedName>
    <definedName name="adoc1" localSheetId="19">[38]!absc</definedName>
    <definedName name="adoc1" localSheetId="20">[38]!absc</definedName>
    <definedName name="adoc1" localSheetId="21">[38]!absc</definedName>
    <definedName name="adoc1" localSheetId="22">[38]!absc</definedName>
    <definedName name="adoc1" localSheetId="4">[38]!absc</definedName>
    <definedName name="adoc1" localSheetId="2">[38]!absc</definedName>
    <definedName name="adoc1">[38]!absc</definedName>
    <definedName name="ADOC125" localSheetId="6">[44]!absc</definedName>
    <definedName name="ADOC125" localSheetId="7">[44]!absc</definedName>
    <definedName name="ADOC125" localSheetId="8">[44]!absc</definedName>
    <definedName name="ADOC125" localSheetId="17">[44]!absc</definedName>
    <definedName name="ADOC125" localSheetId="18">[44]!absc</definedName>
    <definedName name="ADOC125" localSheetId="9">[44]!absc</definedName>
    <definedName name="ADOC125" localSheetId="10">[44]!absc</definedName>
    <definedName name="ADOC125" localSheetId="11">[44]!absc</definedName>
    <definedName name="ADOC125" localSheetId="12">[44]!absc</definedName>
    <definedName name="ADOC125" localSheetId="13">[44]!absc</definedName>
    <definedName name="ADOC125" localSheetId="14">[44]!absc</definedName>
    <definedName name="ADOC125" localSheetId="15">[44]!absc</definedName>
    <definedName name="ADOC125" localSheetId="16">[44]!absc</definedName>
    <definedName name="ADOC125" localSheetId="19">[44]!absc</definedName>
    <definedName name="ADOC125" localSheetId="20">[44]!absc</definedName>
    <definedName name="ADOC125" localSheetId="21">[44]!absc</definedName>
    <definedName name="ADOC125" localSheetId="22">[44]!absc</definedName>
    <definedName name="ADOC125" localSheetId="4">[44]!absc</definedName>
    <definedName name="ADOC125" localSheetId="2">[44]!absc</definedName>
    <definedName name="ADOC125">[44]!absc</definedName>
    <definedName name="adoq" localSheetId="6">[45]!absc</definedName>
    <definedName name="adoq" localSheetId="7">[45]!absc</definedName>
    <definedName name="adoq" localSheetId="8">[45]!absc</definedName>
    <definedName name="adoq" localSheetId="17">[45]!absc</definedName>
    <definedName name="adoq" localSheetId="18">[45]!absc</definedName>
    <definedName name="adoq" localSheetId="9">[45]!absc</definedName>
    <definedName name="adoq" localSheetId="10">[45]!absc</definedName>
    <definedName name="adoq" localSheetId="11">[45]!absc</definedName>
    <definedName name="adoq" localSheetId="12">[45]!absc</definedName>
    <definedName name="adoq" localSheetId="13">[45]!absc</definedName>
    <definedName name="adoq" localSheetId="14">[45]!absc</definedName>
    <definedName name="adoq" localSheetId="15">[45]!absc</definedName>
    <definedName name="adoq" localSheetId="16">[45]!absc</definedName>
    <definedName name="adoq" localSheetId="19">[45]!absc</definedName>
    <definedName name="adoq" localSheetId="20">[45]!absc</definedName>
    <definedName name="adoq" localSheetId="21">[45]!absc</definedName>
    <definedName name="adoq" localSheetId="22">[45]!absc</definedName>
    <definedName name="adoq" localSheetId="25">[45]!absc</definedName>
    <definedName name="adoq" localSheetId="4">[45]!absc</definedName>
    <definedName name="adoq" localSheetId="3">[45]!absc</definedName>
    <definedName name="adoq" localSheetId="26">[45]!absc</definedName>
    <definedName name="adoq" localSheetId="27">[45]!absc</definedName>
    <definedName name="adoq" localSheetId="2">[45]!absc</definedName>
    <definedName name="adoq">[45]!absc</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4">[4]INSUMOS!#REF!</definedName>
    <definedName name="adsfadsfasdfafdasfdasfd" localSheetId="3">[4]INSUMOS!#REF!</definedName>
    <definedName name="adsfadsfasdfafdasfdasfd">[4]INSUMOS!#REF!</definedName>
    <definedName name="adsfadsfasfasdfasfdasdfadsfdsafdsa" localSheetId="4">[41]Insumos!#REF!</definedName>
    <definedName name="adsfadsfasfasdfasfdasdfadsfdsafdsa" localSheetId="3">[41]Insumos!#REF!</definedName>
    <definedName name="adsfadsfasfasdfasfdasdfadsfdsafdsa">[41]Insumos!#REF!</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affaf" localSheetId="4">[41]Insumos!#REF!</definedName>
    <definedName name="afdaffaf" localSheetId="3">[41]Insumos!#REF!</definedName>
    <definedName name="afdaffaf">[41]Insumos!#REF!</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O" localSheetId="4">#REF!</definedName>
    <definedName name="AGO" localSheetId="3">#REF!</definedName>
    <definedName name="AGO">#REF!</definedName>
    <definedName name="AGUA">[28]BASE!$D$459</definedName>
    <definedName name="ah" localSheetId="4">#REF!</definedName>
    <definedName name="ah" localSheetId="3">#REF!</definedName>
    <definedName name="ah">#REF!</definedName>
    <definedName name="ahe" localSheetId="4">#REF!</definedName>
    <definedName name="ahe" localSheetId="3">#REF!</definedName>
    <definedName name="ahe">#REF!</definedName>
    <definedName name="aida">#REF!</definedName>
    <definedName name="aida1">#REF!</definedName>
    <definedName name="AIRE_ACOND_ITEM" localSheetId="4">[46]Presupuesto!#REF!,[46]Presupuesto!#REF!</definedName>
    <definedName name="AIRE_ACOND_ITEM" localSheetId="3">[46]Presupuesto!#REF!,[46]Presupuesto!#REF!</definedName>
    <definedName name="AIRE_ACOND_ITEM">[46]Presupuesto!#REF!,[46]Presupuesto!#REF!</definedName>
    <definedName name="AIRE_ACOND_VALOR" localSheetId="4">[46]Presupuesto!#REF!,[46]Presupuesto!#REF!</definedName>
    <definedName name="AIRE_ACOND_VALOR" localSheetId="3">[46]Presupuesto!#REF!,[46]Presupuesto!#REF!</definedName>
    <definedName name="AIRE_ACOND_VALOR">[46]Presupuesto!#REF!,[46]Presupuesto!#REF!</definedName>
    <definedName name="AIRE_ACONDICIONADO" localSheetId="4">[28]PRESUPUESTO!#REF!</definedName>
    <definedName name="AIRE_ACONDICIONADO" localSheetId="3">[28]PRESUPUESTO!#REF!</definedName>
    <definedName name="AIRE_ACONDICIONADO">[28]PRESUPUESTO!#REF!</definedName>
    <definedName name="AIU" localSheetId="6">#REF!</definedName>
    <definedName name="AIU" localSheetId="7">#REF!</definedName>
    <definedName name="AIU" localSheetId="8">#REF!</definedName>
    <definedName name="AIU" localSheetId="17">#REF!</definedName>
    <definedName name="AIU" localSheetId="1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9">#REF!</definedName>
    <definedName name="AIU" localSheetId="20">#REF!</definedName>
    <definedName name="AIU" localSheetId="21">#REF!</definedName>
    <definedName name="AIU" localSheetId="22">#REF!</definedName>
    <definedName name="AIU" localSheetId="5">#REF!</definedName>
    <definedName name="AIU" localSheetId="23">[28]BASE!$C$1</definedName>
    <definedName name="AIU" localSheetId="1">[28]BASE!$C$1</definedName>
    <definedName name="AIU">#REF!</definedName>
    <definedName name="AIU_01">#REF!</definedName>
    <definedName name="AIU_1">#REF!</definedName>
    <definedName name="AIU_2">#REF!</definedName>
    <definedName name="AIU_ADMON">[47]DATOS!$D$8</definedName>
    <definedName name="AIU_IMP">[47]DATOS!$D$9</definedName>
    <definedName name="AIU_UTIL">[47]DATOS!$D$10</definedName>
    <definedName name="AIUK">[28]BASE!$C$1</definedName>
    <definedName name="AIUL">[28]BASE!$C$1</definedName>
    <definedName name="aj" localSheetId="4">#REF!</definedName>
    <definedName name="aj" localSheetId="3">#REF!</definedName>
    <definedName name="aj">#REF!</definedName>
    <definedName name="Ajizal">'[48]AJIZAL 3335'!$A$7:$J$142</definedName>
    <definedName name="AjustDelAIU" localSheetId="6">#REF!</definedName>
    <definedName name="AjustDelAIU" localSheetId="7">#REF!</definedName>
    <definedName name="AjustDelAIU" localSheetId="8">#REF!</definedName>
    <definedName name="AjustDelAIU" localSheetId="17">#REF!</definedName>
    <definedName name="AjustDelAIU" localSheetId="1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5">#REF!</definedName>
    <definedName name="AjustDelAIU">#REF!</definedName>
    <definedName name="Ajuste">[49]Datos!$B$11</definedName>
    <definedName name="alam">#REF!</definedName>
    <definedName name="ALAMB">[50]INSUMOS!$D$169</definedName>
    <definedName name="ALAMBRE" localSheetId="4">#REF!</definedName>
    <definedName name="ALAMBRE" localSheetId="3">#REF!</definedName>
    <definedName name="ALAMBRE">#REF!</definedName>
    <definedName name="ALANR" localSheetId="4">#REF!</definedName>
    <definedName name="ALANR" localSheetId="3">#REF!</definedName>
    <definedName name="ALANR">#REF!</definedName>
    <definedName name="alc" localSheetId="6">[51]!absc</definedName>
    <definedName name="alc" localSheetId="7">[51]!absc</definedName>
    <definedName name="alc" localSheetId="8">[51]!absc</definedName>
    <definedName name="alc" localSheetId="17">[51]!absc</definedName>
    <definedName name="alc" localSheetId="18">[51]!absc</definedName>
    <definedName name="alc" localSheetId="9">[51]!absc</definedName>
    <definedName name="alc" localSheetId="10">[51]!absc</definedName>
    <definedName name="alc" localSheetId="11">[51]!absc</definedName>
    <definedName name="alc" localSheetId="12">[51]!absc</definedName>
    <definedName name="alc" localSheetId="13">[51]!absc</definedName>
    <definedName name="alc" localSheetId="14">[51]!absc</definedName>
    <definedName name="alc" localSheetId="15">[51]!absc</definedName>
    <definedName name="alc" localSheetId="16">[51]!absc</definedName>
    <definedName name="alc" localSheetId="19">[51]!absc</definedName>
    <definedName name="alc" localSheetId="20">[51]!absc</definedName>
    <definedName name="alc" localSheetId="21">[51]!absc</definedName>
    <definedName name="alc" localSheetId="22">[51]!absc</definedName>
    <definedName name="alc" localSheetId="25">[51]!absc</definedName>
    <definedName name="alc" localSheetId="4">[51]!absc</definedName>
    <definedName name="alc" localSheetId="3">[51]!absc</definedName>
    <definedName name="alc" localSheetId="26">[51]!absc</definedName>
    <definedName name="alc" localSheetId="27">[51]!absc</definedName>
    <definedName name="alc" localSheetId="2">[51]!absc</definedName>
    <definedName name="alc">[51]!absc</definedName>
    <definedName name="AlcanceProyecto">#REF!</definedName>
    <definedName name="ALM">#REF!</definedName>
    <definedName name="ALPUA" localSheetId="4">#REF!</definedName>
    <definedName name="ALPUA" localSheetId="3">#REF!</definedName>
    <definedName name="ALPUA">#REF!</definedName>
    <definedName name="Alt.2" localSheetId="28" hidden="1">{#N/A,#N/A,FALSE,"masez (10)";#N/A,#N/A,FALSE,"masez (7)";#N/A,#N/A,FALSE,"masez (6)";#N/A,#N/A,FALSE,"masez (5)";#N/A,#N/A,FALSE,"masez (4)";#N/A,#N/A,FALSE,"masez (3)";#N/A,#N/A,FALSE,"masez (2)";#N/A,#N/A,FALSE,"GME";#N/A,#N/A,FALSE,"masez"}</definedName>
    <definedName name="Alt.2" localSheetId="25" hidden="1">{#N/A,#N/A,FALSE,"masez (10)";#N/A,#N/A,FALSE,"masez (7)";#N/A,#N/A,FALSE,"masez (6)";#N/A,#N/A,FALSE,"masez (5)";#N/A,#N/A,FALSE,"masez (4)";#N/A,#N/A,FALSE,"masez (3)";#N/A,#N/A,FALSE,"masez (2)";#N/A,#N/A,FALSE,"GME";#N/A,#N/A,FALSE,"masez"}</definedName>
    <definedName name="Alt.2" localSheetId="24" hidden="1">{#N/A,#N/A,FALSE,"masez (10)";#N/A,#N/A,FALSE,"masez (7)";#N/A,#N/A,FALSE,"masez (6)";#N/A,#N/A,FALSE,"masez (5)";#N/A,#N/A,FALSE,"masez (4)";#N/A,#N/A,FALSE,"masez (3)";#N/A,#N/A,FALSE,"masez (2)";#N/A,#N/A,FALSE,"GME";#N/A,#N/A,FALSE,"masez"}</definedName>
    <definedName name="Alt.2" localSheetId="4" hidden="1">{#N/A,#N/A,FALSE,"masez (10)";#N/A,#N/A,FALSE,"masez (7)";#N/A,#N/A,FALSE,"masez (6)";#N/A,#N/A,FALSE,"masez (5)";#N/A,#N/A,FALSE,"masez (4)";#N/A,#N/A,FALSE,"masez (3)";#N/A,#N/A,FALSE,"masez (2)";#N/A,#N/A,FALSE,"GME";#N/A,#N/A,FALSE,"masez"}</definedName>
    <definedName name="Alt.2" localSheetId="3" hidden="1">{#N/A,#N/A,FALSE,"masez (10)";#N/A,#N/A,FALSE,"masez (7)";#N/A,#N/A,FALSE,"masez (6)";#N/A,#N/A,FALSE,"masez (5)";#N/A,#N/A,FALSE,"masez (4)";#N/A,#N/A,FALSE,"masez (3)";#N/A,#N/A,FALSE,"masez (2)";#N/A,#N/A,FALSE,"GME";#N/A,#N/A,FALSE,"masez"}</definedName>
    <definedName name="Alt.2" localSheetId="23" hidden="1">{#N/A,#N/A,FALSE,"masez (10)";#N/A,#N/A,FALSE,"masez (7)";#N/A,#N/A,FALSE,"masez (6)";#N/A,#N/A,FALSE,"masez (5)";#N/A,#N/A,FALSE,"masez (4)";#N/A,#N/A,FALSE,"masez (3)";#N/A,#N/A,FALSE,"masez (2)";#N/A,#N/A,FALSE,"GME";#N/A,#N/A,FALSE,"masez"}</definedName>
    <definedName name="Alt.2" localSheetId="26" hidden="1">{#N/A,#N/A,FALSE,"masez (10)";#N/A,#N/A,FALSE,"masez (7)";#N/A,#N/A,FALSE,"masez (6)";#N/A,#N/A,FALSE,"masez (5)";#N/A,#N/A,FALSE,"masez (4)";#N/A,#N/A,FALSE,"masez (3)";#N/A,#N/A,FALSE,"masez (2)";#N/A,#N/A,FALSE,"GME";#N/A,#N/A,FALSE,"masez"}</definedName>
    <definedName name="Alt.2" localSheetId="27" hidden="1">{#N/A,#N/A,FALSE,"masez (10)";#N/A,#N/A,FALSE,"masez (7)";#N/A,#N/A,FALSE,"masez (6)";#N/A,#N/A,FALSE,"masez (5)";#N/A,#N/A,FALSE,"masez (4)";#N/A,#N/A,FALSE,"masez (3)";#N/A,#N/A,FALSE,"masez (2)";#N/A,#N/A,FALSE,"GME";#N/A,#N/A,FALSE,"masez"}</definedName>
    <definedName name="Alt.2" hidden="1">{#N/A,#N/A,FALSE,"masez (10)";#N/A,#N/A,FALSE,"masez (7)";#N/A,#N/A,FALSE,"masez (6)";#N/A,#N/A,FALSE,"masez (5)";#N/A,#N/A,FALSE,"masez (4)";#N/A,#N/A,FALSE,"masez (3)";#N/A,#N/A,FALSE,"masez (2)";#N/A,#N/A,FALSE,"GME";#N/A,#N/A,FALSE,"masez"}</definedName>
    <definedName name="ALTO">[52]Tabla!$A$1:$A$5</definedName>
    <definedName name="AMBIENTAL" localSheetId="4">#REF!</definedName>
    <definedName name="AMBIENTAL" localSheetId="3">#REF!</definedName>
    <definedName name="AMBIENTAL">#REF!</definedName>
    <definedName name="Amount">#REF!</definedName>
    <definedName name="ANCLAJE" localSheetId="6">'[53]MC SF GAVIONES'!#REF!</definedName>
    <definedName name="ANCLAJE" localSheetId="7">'[53]MC SF GAVIONES'!#REF!</definedName>
    <definedName name="ANCLAJE" localSheetId="8">'[53]MC SF GAVIONES'!#REF!</definedName>
    <definedName name="ANCLAJE" localSheetId="17">'[53]MC SF GAVIONES'!#REF!</definedName>
    <definedName name="ANCLAJE" localSheetId="18">'[53]MC SF GAVIONES'!#REF!</definedName>
    <definedName name="ANCLAJE" localSheetId="9">'[53]MC SF GAVIONES'!#REF!</definedName>
    <definedName name="ANCLAJE" localSheetId="10">'[53]MC SF GAVIONES'!#REF!</definedName>
    <definedName name="ANCLAJE" localSheetId="11">'[53]MC SF GAVIONES'!#REF!</definedName>
    <definedName name="ANCLAJE" localSheetId="12">'[53]MC SF GAVIONES'!#REF!</definedName>
    <definedName name="ANCLAJE" localSheetId="13">'[53]MC SF GAVIONES'!#REF!</definedName>
    <definedName name="ANCLAJE" localSheetId="14">'[53]MC SF GAVIONES'!#REF!</definedName>
    <definedName name="ANCLAJE" localSheetId="15">'[53]MC SF GAVIONES'!#REF!</definedName>
    <definedName name="ANCLAJE" localSheetId="16">'[53]MC SF GAVIONES'!#REF!</definedName>
    <definedName name="ANCLAJE" localSheetId="19">'[53]MC SF GAVIONES'!#REF!</definedName>
    <definedName name="ANCLAJE" localSheetId="20">'[53]MC SF GAVIONES'!#REF!</definedName>
    <definedName name="ANCLAJE" localSheetId="21">'[53]MC SF GAVIONES'!#REF!</definedName>
    <definedName name="ANCLAJE" localSheetId="22">'[53]MC SF GAVIONES'!#REF!</definedName>
    <definedName name="ANCLAJE" localSheetId="5">'[53]MC SF GAVIONES'!#REF!</definedName>
    <definedName name="ANCLAJE">'[53]MC SF GAVIONES'!#REF!</definedName>
    <definedName name="AND">#REF!</definedName>
    <definedName name="ANDAM" localSheetId="4">#REF!</definedName>
    <definedName name="ANDAM" localSheetId="3">#REF!</definedName>
    <definedName name="ANDAM">#REF!</definedName>
    <definedName name="ANDENESV" localSheetId="4">#REF!</definedName>
    <definedName name="ANDENESV" localSheetId="3">#REF!</definedName>
    <definedName name="ANDENESV">#REF!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[54]COMPARATIVO!#REF!</definedName>
    <definedName name="anexo8">#REF!</definedName>
    <definedName name="anexo9">#REF!</definedName>
    <definedName name="anexů7">#REF!</definedName>
    <definedName name="ANT">[55]DATOS!$B$2:$H$513</definedName>
    <definedName name="ANTI">'[56]ESTADO FINANCIERO'!$A$25:$J$72</definedName>
    <definedName name="Antic">[57]BASES!$B$33</definedName>
    <definedName name="ANTICIPO">[58]BASES!$B$33</definedName>
    <definedName name="ANTISB">[50]INSUMOS!$D$181</definedName>
    <definedName name="ANTONIO" localSheetId="28" hidden="1">{#N/A,#N/A,FALSE,"masez (10)";#N/A,#N/A,FALSE,"masez (7)";#N/A,#N/A,FALSE,"masez (6)";#N/A,#N/A,FALSE,"masez (5)";#N/A,#N/A,FALSE,"masez (4)";#N/A,#N/A,FALSE,"masez (3)";#N/A,#N/A,FALSE,"masez (2)";#N/A,#N/A,FALSE,"GME";#N/A,#N/A,FALSE,"masez"}</definedName>
    <definedName name="ANTONIO" localSheetId="25" hidden="1">{#N/A,#N/A,FALSE,"masez (10)";#N/A,#N/A,FALSE,"masez (7)";#N/A,#N/A,FALSE,"masez (6)";#N/A,#N/A,FALSE,"masez (5)";#N/A,#N/A,FALSE,"masez (4)";#N/A,#N/A,FALSE,"masez (3)";#N/A,#N/A,FALSE,"masez (2)";#N/A,#N/A,FALSE,"GME";#N/A,#N/A,FALSE,"masez"}</definedName>
    <definedName name="ANTONIO" localSheetId="24" hidden="1">{#N/A,#N/A,FALSE,"masez (10)";#N/A,#N/A,FALSE,"masez (7)";#N/A,#N/A,FALSE,"masez (6)";#N/A,#N/A,FALSE,"masez (5)";#N/A,#N/A,FALSE,"masez (4)";#N/A,#N/A,FALSE,"masez (3)";#N/A,#N/A,FALSE,"masez (2)";#N/A,#N/A,FALSE,"GME";#N/A,#N/A,FALSE,"masez"}</definedName>
    <definedName name="ANTONIO" localSheetId="4" hidden="1">{#N/A,#N/A,FALSE,"masez (10)";#N/A,#N/A,FALSE,"masez (7)";#N/A,#N/A,FALSE,"masez (6)";#N/A,#N/A,FALSE,"masez (5)";#N/A,#N/A,FALSE,"masez (4)";#N/A,#N/A,FALSE,"masez (3)";#N/A,#N/A,FALSE,"masez (2)";#N/A,#N/A,FALSE,"GME";#N/A,#N/A,FALSE,"masez"}</definedName>
    <definedName name="ANTONIO" localSheetId="3" hidden="1">{#N/A,#N/A,FALSE,"masez (10)";#N/A,#N/A,FALSE,"masez (7)";#N/A,#N/A,FALSE,"masez (6)";#N/A,#N/A,FALSE,"masez (5)";#N/A,#N/A,FALSE,"masez (4)";#N/A,#N/A,FALSE,"masez (3)";#N/A,#N/A,FALSE,"masez (2)";#N/A,#N/A,FALSE,"GME";#N/A,#N/A,FALSE,"masez"}</definedName>
    <definedName name="ANTONIO" localSheetId="23" hidden="1">{#N/A,#N/A,FALSE,"masez (10)";#N/A,#N/A,FALSE,"masez (7)";#N/A,#N/A,FALSE,"masez (6)";#N/A,#N/A,FALSE,"masez (5)";#N/A,#N/A,FALSE,"masez (4)";#N/A,#N/A,FALSE,"masez (3)";#N/A,#N/A,FALSE,"masez (2)";#N/A,#N/A,FALSE,"GME";#N/A,#N/A,FALSE,"masez"}</definedName>
    <definedName name="ANTONIO" localSheetId="26" hidden="1">{#N/A,#N/A,FALSE,"masez (10)";#N/A,#N/A,FALSE,"masez (7)";#N/A,#N/A,FALSE,"masez (6)";#N/A,#N/A,FALSE,"masez (5)";#N/A,#N/A,FALSE,"masez (4)";#N/A,#N/A,FALSE,"masez (3)";#N/A,#N/A,FALSE,"masez (2)";#N/A,#N/A,FALSE,"GME";#N/A,#N/A,FALSE,"masez"}</definedName>
    <definedName name="ANTONIO" localSheetId="27" hidden="1">{#N/A,#N/A,FALSE,"masez (10)";#N/A,#N/A,FALSE,"masez (7)";#N/A,#N/A,FALSE,"masez (6)";#N/A,#N/A,FALSE,"masez (5)";#N/A,#N/A,FALSE,"masez (4)";#N/A,#N/A,FALSE,"masez (3)";#N/A,#N/A,FALSE,"masez (2)";#N/A,#N/A,FALSE,"GME";#N/A,#N/A,FALSE,"masez"}</definedName>
    <definedName name="ANTONIO" hidden="1">{#N/A,#N/A,FALSE,"masez (10)";#N/A,#N/A,FALSE,"masez (7)";#N/A,#N/A,FALSE,"masez (6)";#N/A,#N/A,FALSE,"masez (5)";#N/A,#N/A,FALSE,"masez (4)";#N/A,#N/A,FALSE,"masez (3)";#N/A,#N/A,FALSE,"masez (2)";#N/A,#N/A,FALSE,"GME";#N/A,#N/A,FALSE,"masez"}</definedName>
    <definedName name="ANTRA" localSheetId="4">#REF!</definedName>
    <definedName name="ANTRA" localSheetId="3">#REF!</definedName>
    <definedName name="ANTRA">#REF!</definedName>
    <definedName name="AÑO">[37]PRESUPUESTO!$D$13</definedName>
    <definedName name="AÑOWUIE">'[59]Res-Accide-10'!$R$2:$R$7</definedName>
    <definedName name="ao" localSheetId="4">#REF!</definedName>
    <definedName name="ao" localSheetId="3">#REF!</definedName>
    <definedName name="ao">#REF!</definedName>
    <definedName name="apaiy">#REF!</definedName>
    <definedName name="APARAT_SAN_INCRUST_ITEM" localSheetId="4">[46]Presupuesto!#REF!</definedName>
    <definedName name="APARAT_SAN_INCRUST_ITEM" localSheetId="3">[46]Presupuesto!#REF!</definedName>
    <definedName name="APARAT_SAN_INCRUST_ITEM">[46]Presupuesto!#REF!</definedName>
    <definedName name="APARAT_SANIT_VALOR">[46]Presupuesto!$G$939,[46]Presupuesto!$G$940,[46]Presupuesto!$G$941,[46]Presupuesto!$G$942:$G$945</definedName>
    <definedName name="APARATOS_MUEBLES_MESONES_ESPEJOS" localSheetId="4">[28]PRESUPUESTO!#REF!</definedName>
    <definedName name="APARATOS_MUEBLES_MESONES_ESPEJOS" localSheetId="3">[28]PRESUPUESTO!#REF!</definedName>
    <definedName name="APARATOS_MUEBLES_MESONES_ESPEJOS">[28]PRESUPUESTO!#REF!</definedName>
    <definedName name="APARATOSSAN" localSheetId="4">[46]Presupuesto!#REF!,[46]Presupuesto!#REF!,[46]Presupuesto!#REF!,[46]Presupuesto!#REF!</definedName>
    <definedName name="APARATOSSAN" localSheetId="3">[46]Presupuesto!#REF!,[46]Presupuesto!#REF!,[46]Presupuesto!#REF!,[46]Presupuesto!#REF!</definedName>
    <definedName name="APARATOSSAN">[46]Presupuesto!#REF!,[46]Presupuesto!#REF!,[46]Presupuesto!#REF!,[46]Presupuesto!#REF!</definedName>
    <definedName name="APELLIDOS">#REF!</definedName>
    <definedName name="API">#REF!</definedName>
    <definedName name="APS">[60]PROPUESTA!$A$9:$J$320</definedName>
    <definedName name="APU" localSheetId="6">[61]!absc</definedName>
    <definedName name="APU" localSheetId="7">[61]!absc</definedName>
    <definedName name="APU" localSheetId="8">[61]!absc</definedName>
    <definedName name="APU" localSheetId="17">[61]!absc</definedName>
    <definedName name="APU" localSheetId="18">[61]!absc</definedName>
    <definedName name="APU" localSheetId="9">[61]!absc</definedName>
    <definedName name="APU" localSheetId="10">[61]!absc</definedName>
    <definedName name="APU" localSheetId="11">[61]!absc</definedName>
    <definedName name="APU" localSheetId="12">[61]!absc</definedName>
    <definedName name="APU" localSheetId="13">[61]!absc</definedName>
    <definedName name="APU" localSheetId="14">[61]!absc</definedName>
    <definedName name="APU" localSheetId="15">[61]!absc</definedName>
    <definedName name="APU" localSheetId="16">[61]!absc</definedName>
    <definedName name="APU" localSheetId="19">[61]!absc</definedName>
    <definedName name="APU" localSheetId="20">[61]!absc</definedName>
    <definedName name="APU" localSheetId="21">[61]!absc</definedName>
    <definedName name="APU" localSheetId="22">[61]!absc</definedName>
    <definedName name="APU" localSheetId="4">[61]!absc</definedName>
    <definedName name="APU" localSheetId="23">'[62]PROPUESTA PRESENTADA'!$A$13:$J$139</definedName>
    <definedName name="APU" localSheetId="1">'[62]PROPUESTA PRESENTADA'!$A$13:$J$139</definedName>
    <definedName name="APU" localSheetId="2">[61]!absc</definedName>
    <definedName name="APU">[61]!absc</definedName>
    <definedName name="APU_directos" localSheetId="6">#REF!</definedName>
    <definedName name="APU_directos" localSheetId="7">#REF!</definedName>
    <definedName name="APU_directos" localSheetId="8">#REF!</definedName>
    <definedName name="APU_directos" localSheetId="17">#REF!</definedName>
    <definedName name="APU_directos" localSheetId="1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5">#REF!</definedName>
    <definedName name="APU_directos">#REF!</definedName>
    <definedName name="APU221.1" localSheetId="6">#REF!</definedName>
    <definedName name="APU221.1" localSheetId="7">#REF!</definedName>
    <definedName name="APU221.1" localSheetId="8">#REF!</definedName>
    <definedName name="APU221.1" localSheetId="17">#REF!</definedName>
    <definedName name="APU221.1" localSheetId="1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9">#REF!</definedName>
    <definedName name="APU221.1" localSheetId="20">#REF!</definedName>
    <definedName name="APU221.1" localSheetId="21">#REF!</definedName>
    <definedName name="APU221.1" localSheetId="22">#REF!</definedName>
    <definedName name="APU221.1" localSheetId="4">#REF!</definedName>
    <definedName name="APU221.1" localSheetId="3">#REF!</definedName>
    <definedName name="APU221.1" localSheetId="5">#REF!</definedName>
    <definedName name="APU221.1">#REF!</definedName>
    <definedName name="APU221.2" localSheetId="6">#REF!</definedName>
    <definedName name="APU221.2" localSheetId="7">#REF!</definedName>
    <definedName name="APU221.2" localSheetId="8">#REF!</definedName>
    <definedName name="APU221.2" localSheetId="17">#REF!</definedName>
    <definedName name="APU221.2" localSheetId="1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9">#REF!</definedName>
    <definedName name="APU221.2" localSheetId="20">#REF!</definedName>
    <definedName name="APU221.2" localSheetId="21">#REF!</definedName>
    <definedName name="APU221.2" localSheetId="22">#REF!</definedName>
    <definedName name="APU221.2" localSheetId="4">#REF!</definedName>
    <definedName name="APU221.2" localSheetId="3">#REF!</definedName>
    <definedName name="APU221.2" localSheetId="5">#REF!</definedName>
    <definedName name="APU221.2">#REF!</definedName>
    <definedName name="APUS">[63]PROPUESTA!$A$1:$J$231</definedName>
    <definedName name="aq" localSheetId="6">'1.1'!ERR</definedName>
    <definedName name="aq" localSheetId="7">'1.2'!ERR</definedName>
    <definedName name="aq" localSheetId="8">'2.1'!ERR</definedName>
    <definedName name="aq" localSheetId="17">'2.10'!ERR</definedName>
    <definedName name="aq" localSheetId="18">'2.11'!ERR</definedName>
    <definedName name="aq" localSheetId="9">'2.2'!ERR</definedName>
    <definedName name="aq" localSheetId="10">'2.3'!ERR</definedName>
    <definedName name="aq" localSheetId="11">'2.4'!ERR</definedName>
    <definedName name="aq" localSheetId="12">'2.5'!ERR</definedName>
    <definedName name="aq" localSheetId="13">'2.6'!ERR</definedName>
    <definedName name="aq" localSheetId="14">'2.7'!ERR</definedName>
    <definedName name="aq" localSheetId="15">'2.8'!ERR</definedName>
    <definedName name="aq" localSheetId="16">'2.9'!ERR</definedName>
    <definedName name="aq" localSheetId="19">'3.1'!ERR</definedName>
    <definedName name="aq" localSheetId="20">'3.2'!ERR</definedName>
    <definedName name="aq" localSheetId="21">'3.3'!ERR</definedName>
    <definedName name="aq" localSheetId="22">'3.4'!ERR</definedName>
    <definedName name="aq" localSheetId="5">'INDICAR CÓDIGO DEL ITEM DE PAGO'!ERR</definedName>
    <definedName name="aq">[0]!ERR</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A" localSheetId="4">#REF!</definedName>
    <definedName name="ARANA" localSheetId="3">#REF!</definedName>
    <definedName name="ARANA">#REF!</definedName>
    <definedName name="ARANCEL">#REF!</definedName>
    <definedName name="AREA" localSheetId="4">#REF!</definedName>
    <definedName name="AREA" localSheetId="3">#REF!</definedName>
    <definedName name="AREA" localSheetId="23">#REF!</definedName>
    <definedName name="AREA" localSheetId="1">#REF!</definedName>
    <definedName name="AREA">#REF!</definedName>
    <definedName name="Área_de_Cantidades" localSheetId="4">#REF!</definedName>
    <definedName name="Área_de_Cantidades" localSheetId="3">#REF!</definedName>
    <definedName name="Área_de_Cantidades">#REF!</definedName>
    <definedName name="_xlnm.Extract" localSheetId="4">'[64]AC2-AG96'!#REF!</definedName>
    <definedName name="_xlnm.Extract" localSheetId="3">'[64]AC2-AG96'!#REF!</definedName>
    <definedName name="_xlnm.Extract" localSheetId="23">'[64]AC2-AG96'!#REF!</definedName>
    <definedName name="_xlnm.Extract" localSheetId="1">'[64]AC2-AG96'!#REF!</definedName>
    <definedName name="_xlnm.Extract">#REF!</definedName>
    <definedName name="_xlnm.Print_Area" localSheetId="6">'1.1'!$A$1:$P$95</definedName>
    <definedName name="_xlnm.Print_Area" localSheetId="7">'1.2'!$A$1:$Q$96</definedName>
    <definedName name="_xlnm.Print_Area" localSheetId="8">'2.1'!$A$1:$Q$96</definedName>
    <definedName name="_xlnm.Print_Area" localSheetId="17">'2.10'!$A$1:$Q$97</definedName>
    <definedName name="_xlnm.Print_Area" localSheetId="18">'2.11'!$A$1:$Q$97</definedName>
    <definedName name="_xlnm.Print_Area" localSheetId="9">'2.2'!$A$1:$Q$96</definedName>
    <definedName name="_xlnm.Print_Area" localSheetId="10">'2.3'!$A$1:$Q$96</definedName>
    <definedName name="_xlnm.Print_Area" localSheetId="11">'2.4'!$A$1:$Q$96</definedName>
    <definedName name="_xlnm.Print_Area" localSheetId="12">'2.5'!$A$1:$Q$97</definedName>
    <definedName name="_xlnm.Print_Area" localSheetId="13">'2.6'!$A$1:$Q$97</definedName>
    <definedName name="_xlnm.Print_Area" localSheetId="14">'2.7'!$A$1:$Q$97</definedName>
    <definedName name="_xlnm.Print_Area" localSheetId="15">'2.8'!$A$1:$Q$97</definedName>
    <definedName name="_xlnm.Print_Area" localSheetId="16">'2.9'!$A$1:$Q$97</definedName>
    <definedName name="_xlnm.Print_Area" localSheetId="19">'3.1'!$A$1:$Q$96</definedName>
    <definedName name="_xlnm.Print_Area" localSheetId="20">'3.2'!$A$1:$Q$96</definedName>
    <definedName name="_xlnm.Print_Area" localSheetId="21">'3.3'!$A$1:$Q$97</definedName>
    <definedName name="_xlnm.Print_Area" localSheetId="22">'3.4'!$A$1:$Q$97</definedName>
    <definedName name="_xlnm.Print_Area" localSheetId="28">ACERO!$B$1:$N$65</definedName>
    <definedName name="_xlnm.Print_Area" localSheetId="25">'CON 14 MPA '!$B$1:$N$72</definedName>
    <definedName name="_xlnm.Print_Area" localSheetId="24">'CON 21 MPA'!$B$1:$N$67</definedName>
    <definedName name="_xlnm.Print_Area" localSheetId="4">CRONOGRAMA!$B$1:$O$52</definedName>
    <definedName name="_xlnm.Print_Area" localSheetId="3">'FLUJO DE FONDOS'!$A$1:$O$55</definedName>
    <definedName name="_xlnm.Print_Area" localSheetId="5">'INDICAR CÓDIGO DEL ITEM DE PAGO'!$A$1:$Q$94</definedName>
    <definedName name="_xlnm.Print_Area" localSheetId="23">#REF!</definedName>
    <definedName name="_xlnm.Print_Area" localSheetId="1">'memoria de cantidades'!$A$1:$O$631</definedName>
    <definedName name="_xlnm.Print_Area" localSheetId="26">'MORTERO 1-3'!$B$1:$N$66</definedName>
    <definedName name="_xlnm.Print_Area" localSheetId="27">'MORTERO 1-4'!$B$1:$N$68</definedName>
    <definedName name="_xlnm.Print_Area" localSheetId="0">PRESUPUESTO!$A$1:$M$62</definedName>
    <definedName name="_xlnm.Print_Area" localSheetId="2">'PROPUESTA ECONOMICA (Proponente'!$A$1:$M$61</definedName>
    <definedName name="_xlnm.Print_Area">#REF!</definedName>
    <definedName name="AreaLimpiar">'[65]Info-Portaf'!$N$4,'[65]Info-Portaf'!$C$10:$AE$24,'[65]Info-Portaf'!$C$26:$AE$28,'[65]Info-Portaf'!$C$31:$AE$40,'[65]Info-Portaf'!$C$41:$H$41,'[65]Info-Portaf'!$C$42:$AE$51,'[65]Info-Portaf'!$C$53:$AE$54,'[65]Info-Portaf'!$C$57:$AE$57,'[65]Info-Portaf'!$C$59:$AE$59,'[65]Info-Portaf'!$B$10:$B$61</definedName>
    <definedName name="Areatotal">#REF!</definedName>
    <definedName name="Aref">#REF!</definedName>
    <definedName name="ARELC" localSheetId="4">#REF!</definedName>
    <definedName name="ARELC" localSheetId="3">#REF!</definedName>
    <definedName name="ARELC">#REF!</definedName>
    <definedName name="ARELF">#REF!</definedName>
    <definedName name="ARENA">[66]MATERIALES!$D$2</definedName>
    <definedName name="ARENC">[28]BASE!$D$50</definedName>
    <definedName name="ARENI" localSheetId="4">#REF!</definedName>
    <definedName name="ARENI" localSheetId="3">#REF!</definedName>
    <definedName name="ARENI">#REF!</definedName>
    <definedName name="ARENP">[28]BASE!$D$48</definedName>
    <definedName name="armuve" localSheetId="6">'1.1'!ERR</definedName>
    <definedName name="armuve" localSheetId="7">'1.2'!ERR</definedName>
    <definedName name="armuve" localSheetId="8">'2.1'!ERR</definedName>
    <definedName name="armuve" localSheetId="17">'2.10'!ERR</definedName>
    <definedName name="armuve" localSheetId="18">'2.11'!ERR</definedName>
    <definedName name="armuve" localSheetId="9">'2.2'!ERR</definedName>
    <definedName name="armuve" localSheetId="10">'2.3'!ERR</definedName>
    <definedName name="armuve" localSheetId="11">'2.4'!ERR</definedName>
    <definedName name="armuve" localSheetId="12">'2.5'!ERR</definedName>
    <definedName name="armuve" localSheetId="13">'2.6'!ERR</definedName>
    <definedName name="armuve" localSheetId="14">'2.7'!ERR</definedName>
    <definedName name="armuve" localSheetId="15">'2.8'!ERR</definedName>
    <definedName name="armuve" localSheetId="16">'2.9'!ERR</definedName>
    <definedName name="armuve" localSheetId="19">'3.1'!ERR</definedName>
    <definedName name="armuve" localSheetId="20">'3.2'!ERR</definedName>
    <definedName name="armuve" localSheetId="21">'3.3'!ERR</definedName>
    <definedName name="armuve" localSheetId="22">'3.4'!ERR</definedName>
    <definedName name="armuve" localSheetId="5">'INDICAR CÓDIGO DEL ITEM DE PAGO'!ERR</definedName>
    <definedName name="armuve">[0]!ERR</definedName>
    <definedName name="ARP">#REF!</definedName>
    <definedName name="ARS">#REF!</definedName>
    <definedName name="as" localSheetId="6">'1.1'!ERR</definedName>
    <definedName name="as" localSheetId="7">'1.2'!ERR</definedName>
    <definedName name="as" localSheetId="8">'2.1'!ERR</definedName>
    <definedName name="as" localSheetId="17">'2.10'!ERR</definedName>
    <definedName name="as" localSheetId="18">'2.11'!ERR</definedName>
    <definedName name="as" localSheetId="9">'2.2'!ERR</definedName>
    <definedName name="as" localSheetId="10">'2.3'!ERR</definedName>
    <definedName name="as" localSheetId="11">'2.4'!ERR</definedName>
    <definedName name="as" localSheetId="12">'2.5'!ERR</definedName>
    <definedName name="as" localSheetId="13">'2.6'!ERR</definedName>
    <definedName name="as" localSheetId="14">'2.7'!ERR</definedName>
    <definedName name="as" localSheetId="15">'2.8'!ERR</definedName>
    <definedName name="as" localSheetId="16">'2.9'!ERR</definedName>
    <definedName name="as" localSheetId="19">'3.1'!ERR</definedName>
    <definedName name="as" localSheetId="20">'3.2'!ERR</definedName>
    <definedName name="as" localSheetId="21">'3.3'!ERR</definedName>
    <definedName name="as" localSheetId="22">'3.4'!ERR</definedName>
    <definedName name="as" localSheetId="4">#REF!</definedName>
    <definedName name="as" localSheetId="3">#REF!</definedName>
    <definedName name="as" localSheetId="5">'INDICAR CÓDIGO DEL ITEM DE PAGO'!ERR</definedName>
    <definedName name="as" localSheetId="23">#REF!</definedName>
    <definedName name="as" localSheetId="1">#REF!</definedName>
    <definedName name="as">[0]!ERR</definedName>
    <definedName name="ASB">[8]AASHTO!$A$8:$F$11</definedName>
    <definedName name="ASCENSORES_ITEM" localSheetId="4">[46]Presupuesto!#REF!</definedName>
    <definedName name="ASCENSORES_ITEM" localSheetId="3">[46]Presupuesto!#REF!</definedName>
    <definedName name="ASCENSORES_ITEM">[46]Presupuesto!#REF!</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adsfadsfafda" localSheetId="4">[41]Insumos!#REF!</definedName>
    <definedName name="asdfadsfadsfafda" localSheetId="3">[41]Insumos!#REF!</definedName>
    <definedName name="asdfadsfadsfafda">[41]Insumos!#REF!</definedName>
    <definedName name="asdfasdf" localSheetId="4">[4]INSUMOS!#REF!</definedName>
    <definedName name="asdfasdf" localSheetId="3">[4]INSUMOS!#REF!</definedName>
    <definedName name="asdfasdf">[4]INSUMOS!#REF!</definedName>
    <definedName name="ASDFGHJKLÑ" localSheetId="6">'1.1'!ERR</definedName>
    <definedName name="ASDFGHJKLÑ" localSheetId="7">'1.2'!ERR</definedName>
    <definedName name="ASDFGHJKLÑ" localSheetId="8">'2.1'!ERR</definedName>
    <definedName name="ASDFGHJKLÑ" localSheetId="17">'2.10'!ERR</definedName>
    <definedName name="ASDFGHJKLÑ" localSheetId="18">'2.11'!ERR</definedName>
    <definedName name="ASDFGHJKLÑ" localSheetId="9">'2.2'!ERR</definedName>
    <definedName name="ASDFGHJKLÑ" localSheetId="10">'2.3'!ERR</definedName>
    <definedName name="ASDFGHJKLÑ" localSheetId="11">'2.4'!ERR</definedName>
    <definedName name="ASDFGHJKLÑ" localSheetId="12">'2.5'!ERR</definedName>
    <definedName name="ASDFGHJKLÑ" localSheetId="13">'2.6'!ERR</definedName>
    <definedName name="ASDFGHJKLÑ" localSheetId="14">'2.7'!ERR</definedName>
    <definedName name="ASDFGHJKLÑ" localSheetId="15">'2.8'!ERR</definedName>
    <definedName name="ASDFGHJKLÑ" localSheetId="16">'2.9'!ERR</definedName>
    <definedName name="ASDFGHJKLÑ" localSheetId="19">'3.1'!ERR</definedName>
    <definedName name="ASDFGHJKLÑ" localSheetId="20">'3.2'!ERR</definedName>
    <definedName name="ASDFGHJKLÑ" localSheetId="21">'3.3'!ERR</definedName>
    <definedName name="ASDFGHJKLÑ" localSheetId="22">'3.4'!ERR</definedName>
    <definedName name="ASDFGHJKLÑ" localSheetId="5">'INDICAR CÓDIGO DEL ITEM DE PAGO'!ERR</definedName>
    <definedName name="ASDFGHJKLÑ">[0]!ERR</definedName>
    <definedName name="asdfñk" localSheetId="6">[67]!absc</definedName>
    <definedName name="asdfñk" localSheetId="7">[67]!absc</definedName>
    <definedName name="asdfñk" localSheetId="8">[67]!absc</definedName>
    <definedName name="asdfñk" localSheetId="17">[67]!absc</definedName>
    <definedName name="asdfñk" localSheetId="18">[67]!absc</definedName>
    <definedName name="asdfñk" localSheetId="9">[67]!absc</definedName>
    <definedName name="asdfñk" localSheetId="10">[67]!absc</definedName>
    <definedName name="asdfñk" localSheetId="11">[67]!absc</definedName>
    <definedName name="asdfñk" localSheetId="12">[67]!absc</definedName>
    <definedName name="asdfñk" localSheetId="13">[67]!absc</definedName>
    <definedName name="asdfñk" localSheetId="14">[67]!absc</definedName>
    <definedName name="asdfñk" localSheetId="15">[67]!absc</definedName>
    <definedName name="asdfñk" localSheetId="16">[67]!absc</definedName>
    <definedName name="asdfñk" localSheetId="19">[67]!absc</definedName>
    <definedName name="asdfñk" localSheetId="20">[67]!absc</definedName>
    <definedName name="asdfñk" localSheetId="21">[67]!absc</definedName>
    <definedName name="asdfñk" localSheetId="22">[67]!absc</definedName>
    <definedName name="asdfñk" localSheetId="25">[67]!absc</definedName>
    <definedName name="asdfñk" localSheetId="4">[68]!absc</definedName>
    <definedName name="asdfñk" localSheetId="3">[68]!absc</definedName>
    <definedName name="asdfñk" localSheetId="26">[67]!absc</definedName>
    <definedName name="asdfñk" localSheetId="27">[67]!absc</definedName>
    <definedName name="asdfñk">[67]!absc</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Z" localSheetId="4">#REF!</definedName>
    <definedName name="ASZ" localSheetId="3">#REF!</definedName>
    <definedName name="ASZ">#REF!</definedName>
    <definedName name="ATenerEnCuenta">#REF!</definedName>
    <definedName name="Atp">[14]EMPRESA!$F$20</definedName>
    <definedName name="au">#REF!</definedName>
    <definedName name="aur">#REF!</definedName>
    <definedName name="_xlnm.Auto_Open" localSheetId="6">MODULO10.auto_abrir</definedName>
    <definedName name="_xlnm.Auto_Open" localSheetId="7">MODULO10.auto_abrir</definedName>
    <definedName name="_xlnm.Auto_Open" localSheetId="8">MODULO10.auto_abrir</definedName>
    <definedName name="_xlnm.Auto_Open" localSheetId="17">MODULO10.auto_abrir</definedName>
    <definedName name="_xlnm.Auto_Open" localSheetId="1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4">MODULO10.auto_abrir</definedName>
    <definedName name="_xlnm.Auto_Open" localSheetId="2">MODULO10.auto_abrir</definedName>
    <definedName name="_xlnm.Auto_Open">MODULO10.auto_abrir</definedName>
    <definedName name="auto1" localSheetId="6">#REF!</definedName>
    <definedName name="auto1" localSheetId="7">#REF!</definedName>
    <definedName name="auto1" localSheetId="8">#REF!</definedName>
    <definedName name="auto1" localSheetId="17">#REF!</definedName>
    <definedName name="auto1" localSheetId="1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9">#REF!</definedName>
    <definedName name="auto1" localSheetId="20">#REF!</definedName>
    <definedName name="auto1" localSheetId="21">#REF!</definedName>
    <definedName name="auto1" localSheetId="22">#REF!</definedName>
    <definedName name="auto1" localSheetId="5">#REF!</definedName>
    <definedName name="auto1" localSheetId="23">#REF!</definedName>
    <definedName name="auto1" localSheetId="1">#REF!</definedName>
    <definedName name="auto1">#REF!</definedName>
    <definedName name="auto123" localSheetId="6">#REF!</definedName>
    <definedName name="auto123" localSheetId="7">#REF!</definedName>
    <definedName name="auto123" localSheetId="8">#REF!</definedName>
    <definedName name="auto123" localSheetId="17">#REF!</definedName>
    <definedName name="auto123" localSheetId="1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9">#REF!</definedName>
    <definedName name="auto123" localSheetId="20">#REF!</definedName>
    <definedName name="auto123" localSheetId="21">#REF!</definedName>
    <definedName name="auto123" localSheetId="22">#REF!</definedName>
    <definedName name="auto123" localSheetId="5">#REF!</definedName>
    <definedName name="auto123">#REF!</definedName>
    <definedName name="auto2" localSheetId="6">#REF!</definedName>
    <definedName name="auto2" localSheetId="7">#REF!</definedName>
    <definedName name="auto2" localSheetId="8">#REF!</definedName>
    <definedName name="auto2" localSheetId="17">#REF!</definedName>
    <definedName name="auto2" localSheetId="1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9">#REF!</definedName>
    <definedName name="auto2" localSheetId="20">#REF!</definedName>
    <definedName name="auto2" localSheetId="21">#REF!</definedName>
    <definedName name="auto2" localSheetId="22">#REF!</definedName>
    <definedName name="auto2" localSheetId="5">#REF!</definedName>
    <definedName name="auto2">#REF!</definedName>
    <definedName name="AUTOMOTOR">#REF!</definedName>
    <definedName name="AUTOMOTOR1">#REF!</definedName>
    <definedName name="AUTOPISTA">'[69]CIRCUITOS CODENSA'!#REF!</definedName>
    <definedName name="AuxAlim">'[14]DATOS CONTRATO'!$E$18</definedName>
    <definedName name="auxalimentacion">[70]CONTRATO!$E$18</definedName>
    <definedName name="AuxCom">'[14]DATOS CONTRATO'!$I$16</definedName>
    <definedName name="auxcomisariato">[70]CONTRATO!$I$16</definedName>
    <definedName name="AuxDot">'[14]DATOS CONTRATO'!$I$17</definedName>
    <definedName name="auxdotacion">[70]CONTRATO!$I$17</definedName>
    <definedName name="AuxHab">'[14]DATOS CONTRATO'!$E$17</definedName>
    <definedName name="auxhabi">[71]CONTRATO!$E$17</definedName>
    <definedName name="auxhabitacion">[70]CONTRATO!$E$17</definedName>
    <definedName name="auxtransporte">[70]CONTRATO!$E$16</definedName>
    <definedName name="av" localSheetId="4">#REF!</definedName>
    <definedName name="av" localSheetId="3">#REF!</definedName>
    <definedName name="av">#REF!</definedName>
    <definedName name="Avance_por_item">#REF!,#REF!,#REF!,#REF!,#REF!,#REF!,#REF!,#REF!,#REF!,#REF!,#REF!,#REF!,#REF!,#REF!,#REF!,#REF!,#REF!,#REF!</definedName>
    <definedName name="Avances_Totales">#REF!,#REF!,#REF!,#REF!,#REF!,#REF!,#REF!,#REF!,#REF!,#REF!,#REF!,#REF!,#REF!,#REF!,#REF!,#REF!,#REF!,#REF!</definedName>
    <definedName name="avc" localSheetId="28" hidden="1">{#N/A,#N/A,FALSE,"Total_OC015";#N/A,#N/A,FALSE,"ADMIN";#N/A,#N/A,FALSE,"PROCES";#N/A,#N/A,FALSE,"mecan";#N/A,#N/A,FALSE,"civil";#N/A,#N/A,FALSE,"CAÑER";#N/A,#N/A,FALSE,"ELEC";#N/A,#N/A,FALSE,"INSTR"}</definedName>
    <definedName name="avc" localSheetId="25" hidden="1">{#N/A,#N/A,FALSE,"Total_OC015";#N/A,#N/A,FALSE,"ADMIN";#N/A,#N/A,FALSE,"PROCES";#N/A,#N/A,FALSE,"mecan";#N/A,#N/A,FALSE,"civil";#N/A,#N/A,FALSE,"CAÑER";#N/A,#N/A,FALSE,"ELEC";#N/A,#N/A,FALSE,"INSTR"}</definedName>
    <definedName name="avc" localSheetId="24" hidden="1">{#N/A,#N/A,FALSE,"Total_OC015";#N/A,#N/A,FALSE,"ADMIN";#N/A,#N/A,FALSE,"PROCES";#N/A,#N/A,FALSE,"mecan";#N/A,#N/A,FALSE,"civil";#N/A,#N/A,FALSE,"CAÑER";#N/A,#N/A,FALSE,"ELEC";#N/A,#N/A,FALSE,"INSTR"}</definedName>
    <definedName name="avc" localSheetId="4" hidden="1">{#N/A,#N/A,FALSE,"Total_OC015";#N/A,#N/A,FALSE,"ADMIN";#N/A,#N/A,FALSE,"PROCES";#N/A,#N/A,FALSE,"mecan";#N/A,#N/A,FALSE,"civil";#N/A,#N/A,FALSE,"CAÑER";#N/A,#N/A,FALSE,"ELEC";#N/A,#N/A,FALSE,"INSTR"}</definedName>
    <definedName name="avc" localSheetId="3" hidden="1">{#N/A,#N/A,FALSE,"Total_OC015";#N/A,#N/A,FALSE,"ADMIN";#N/A,#N/A,FALSE,"PROCES";#N/A,#N/A,FALSE,"mecan";#N/A,#N/A,FALSE,"civil";#N/A,#N/A,FALSE,"CAÑER";#N/A,#N/A,FALSE,"ELEC";#N/A,#N/A,FALSE,"INSTR"}</definedName>
    <definedName name="avc" localSheetId="23" hidden="1">{#N/A,#N/A,FALSE,"Total_OC015";#N/A,#N/A,FALSE,"ADMIN";#N/A,#N/A,FALSE,"PROCES";#N/A,#N/A,FALSE,"mecan";#N/A,#N/A,FALSE,"civil";#N/A,#N/A,FALSE,"CAÑER";#N/A,#N/A,FALSE,"ELEC";#N/A,#N/A,FALSE,"INSTR"}</definedName>
    <definedName name="avc" localSheetId="26" hidden="1">{#N/A,#N/A,FALSE,"Total_OC015";#N/A,#N/A,FALSE,"ADMIN";#N/A,#N/A,FALSE,"PROCES";#N/A,#N/A,FALSE,"mecan";#N/A,#N/A,FALSE,"civil";#N/A,#N/A,FALSE,"CAÑER";#N/A,#N/A,FALSE,"ELEC";#N/A,#N/A,FALSE,"INSTR"}</definedName>
    <definedName name="avc" localSheetId="27" hidden="1">{#N/A,#N/A,FALSE,"Total_OC015";#N/A,#N/A,FALSE,"ADMIN";#N/A,#N/A,FALSE,"PROCES";#N/A,#N/A,FALSE,"mecan";#N/A,#N/A,FALSE,"civil";#N/A,#N/A,FALSE,"CAÑER";#N/A,#N/A,FALSE,"ELEC";#N/A,#N/A,FALSE,"INSTR"}</definedName>
    <definedName name="avc" hidden="1">{#N/A,#N/A,FALSE,"Total_OC015";#N/A,#N/A,FALSE,"ADMIN";#N/A,#N/A,FALSE,"PROCES";#N/A,#N/A,FALSE,"mecan";#N/A,#N/A,FALSE,"civil";#N/A,#N/A,FALSE,"CAÑER";#N/A,#N/A,FALSE,"ELEC";#N/A,#N/A,FALSE,"INSTR"}</definedName>
    <definedName name="AW" localSheetId="6">#REF!</definedName>
    <definedName name="AW" localSheetId="7">#REF!</definedName>
    <definedName name="AW" localSheetId="8">#REF!</definedName>
    <definedName name="AW" localSheetId="17">#REF!</definedName>
    <definedName name="AW" localSheetId="1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9">#REF!</definedName>
    <definedName name="AW" localSheetId="20">#REF!</definedName>
    <definedName name="AW" localSheetId="21">#REF!</definedName>
    <definedName name="AW" localSheetId="22">#REF!</definedName>
    <definedName name="AW" localSheetId="5">#REF!</definedName>
    <definedName name="AW">#REF!</definedName>
    <definedName name="ax" localSheetId="4">#REF!</definedName>
    <definedName name="ax" localSheetId="3">#REF!</definedName>
    <definedName name="ax">#REF!</definedName>
    <definedName name="AYPERUIEPTPETUWP" localSheetId="28" hidden="1">{#N/A,#N/A,FALSE,"masez (10)";#N/A,#N/A,FALSE,"masez (7)";#N/A,#N/A,FALSE,"masez (6)";#N/A,#N/A,FALSE,"masez (5)";#N/A,#N/A,FALSE,"masez (4)";#N/A,#N/A,FALSE,"masez (3)";#N/A,#N/A,FALSE,"masez (2)";#N/A,#N/A,FALSE,"GME";#N/A,#N/A,FALSE,"masez"}</definedName>
    <definedName name="AYPERUIEPTPETUWP" localSheetId="25" hidden="1">{#N/A,#N/A,FALSE,"masez (10)";#N/A,#N/A,FALSE,"masez (7)";#N/A,#N/A,FALSE,"masez (6)";#N/A,#N/A,FALSE,"masez (5)";#N/A,#N/A,FALSE,"masez (4)";#N/A,#N/A,FALSE,"masez (3)";#N/A,#N/A,FALSE,"masez (2)";#N/A,#N/A,FALSE,"GME";#N/A,#N/A,FALSE,"masez"}</definedName>
    <definedName name="AYPERUIEPTPETUWP" localSheetId="24" hidden="1">{#N/A,#N/A,FALSE,"masez (10)";#N/A,#N/A,FALSE,"masez (7)";#N/A,#N/A,FALSE,"masez (6)";#N/A,#N/A,FALSE,"masez (5)";#N/A,#N/A,FALSE,"masez (4)";#N/A,#N/A,FALSE,"masez (3)";#N/A,#N/A,FALSE,"masez (2)";#N/A,#N/A,FALSE,"GME";#N/A,#N/A,FALSE,"masez"}</definedName>
    <definedName name="AYPERUIEPTPETUWP" localSheetId="4" hidden="1">{#N/A,#N/A,FALSE,"masez (10)";#N/A,#N/A,FALSE,"masez (7)";#N/A,#N/A,FALSE,"masez (6)";#N/A,#N/A,FALSE,"masez (5)";#N/A,#N/A,FALSE,"masez (4)";#N/A,#N/A,FALSE,"masez (3)";#N/A,#N/A,FALSE,"masez (2)";#N/A,#N/A,FALSE,"GME";#N/A,#N/A,FALSE,"masez"}</definedName>
    <definedName name="AYPERUIEPTPETUWP" localSheetId="3" hidden="1">{#N/A,#N/A,FALSE,"masez (10)";#N/A,#N/A,FALSE,"masez (7)";#N/A,#N/A,FALSE,"masez (6)";#N/A,#N/A,FALSE,"masez (5)";#N/A,#N/A,FALSE,"masez (4)";#N/A,#N/A,FALSE,"masez (3)";#N/A,#N/A,FALSE,"masez (2)";#N/A,#N/A,FALSE,"GME";#N/A,#N/A,FALSE,"masez"}</definedName>
    <definedName name="AYPERUIEPTPETUWP" localSheetId="23" hidden="1">{#N/A,#N/A,FALSE,"masez (10)";#N/A,#N/A,FALSE,"masez (7)";#N/A,#N/A,FALSE,"masez (6)";#N/A,#N/A,FALSE,"masez (5)";#N/A,#N/A,FALSE,"masez (4)";#N/A,#N/A,FALSE,"masez (3)";#N/A,#N/A,FALSE,"masez (2)";#N/A,#N/A,FALSE,"GME";#N/A,#N/A,FALSE,"masez"}</definedName>
    <definedName name="AYPERUIEPTPETUWP" localSheetId="26" hidden="1">{#N/A,#N/A,FALSE,"masez (10)";#N/A,#N/A,FALSE,"masez (7)";#N/A,#N/A,FALSE,"masez (6)";#N/A,#N/A,FALSE,"masez (5)";#N/A,#N/A,FALSE,"masez (4)";#N/A,#N/A,FALSE,"masez (3)";#N/A,#N/A,FALSE,"masez (2)";#N/A,#N/A,FALSE,"GME";#N/A,#N/A,FALSE,"masez"}</definedName>
    <definedName name="AYPERUIEPTPETUWP" localSheetId="27" hidden="1">{#N/A,#N/A,FALSE,"masez (10)";#N/A,#N/A,FALSE,"masez (7)";#N/A,#N/A,FALSE,"masez (6)";#N/A,#N/A,FALSE,"masez (5)";#N/A,#N/A,FALSE,"masez (4)";#N/A,#N/A,FALSE,"masez (3)";#N/A,#N/A,FALSE,"masez (2)";#N/A,#N/A,FALSE,"GME";#N/A,#N/A,FALSE,"masez"}</definedName>
    <definedName name="AYPERUIEPTPETUWP" hidden="1">{#N/A,#N/A,FALSE,"masez (10)";#N/A,#N/A,FALSE,"masez (7)";#N/A,#N/A,FALSE,"masez (6)";#N/A,#N/A,FALSE,"masez (5)";#N/A,#N/A,FALSE,"masez (4)";#N/A,#N/A,FALSE,"masez (3)";#N/A,#N/A,FALSE,"masez (2)";#N/A,#N/A,FALSE,"GME";#N/A,#N/A,FALSE,"masez"}</definedName>
    <definedName name="AYU" localSheetId="4">#REF!</definedName>
    <definedName name="AYU" localSheetId="3">#REF!</definedName>
    <definedName name="AYU">#REF!</definedName>
    <definedName name="AYUDA">[28]BASE!$D$9</definedName>
    <definedName name="AYUDR">[28]BASE!$D$10</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4">#REF!</definedName>
    <definedName name="b" localSheetId="3">#REF!</definedName>
    <definedName name="B" localSheetId="5" hidden="1">{"via1",#N/A,TRUE,"general";"via2",#N/A,TRUE,"general";"via3",#N/A,TRUE,"general"}</definedName>
    <definedName name="b" localSheetId="23">#REF!</definedName>
    <definedName name="b" localSheetId="1">#REF!</definedName>
    <definedName name="B" hidden="1">{"via1",#N/A,TRUE,"general";"via2",#N/A,TRUE,"general";"via3",#N/A,TRUE,"general"}</definedName>
    <definedName name="B_1" hidden="1">{"via1",#N/A,TRUE,"general";"via2",#N/A,TRUE,"general";"via3",#N/A,TRUE,"general"}</definedName>
    <definedName name="B_impresión_IM" localSheetId="4">#REF!</definedName>
    <definedName name="B_impresión_IM" localSheetId="3">#REF!</definedName>
    <definedName name="B_impresión_IM">#REF!</definedName>
    <definedName name="Bajo_L">[52]Tabla!$A$1:$A$5</definedName>
    <definedName name="BANCO" localSheetId="4">#REF!</definedName>
    <definedName name="BANCO" localSheetId="3">#REF!</definedName>
    <definedName name="BANCO">#REF!</definedName>
    <definedName name="bASE" localSheetId="6">#REF!</definedName>
    <definedName name="bASE" localSheetId="7">#REF!</definedName>
    <definedName name="bASE" localSheetId="8">#REF!</definedName>
    <definedName name="bASE" localSheetId="17">#REF!</definedName>
    <definedName name="bASE" localSheetId="1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9">#REF!</definedName>
    <definedName name="bASE" localSheetId="20">#REF!</definedName>
    <definedName name="bASE" localSheetId="21">#REF!</definedName>
    <definedName name="bASE" localSheetId="22">#REF!</definedName>
    <definedName name="bASE" localSheetId="5">#REF!</definedName>
    <definedName name="Base" localSheetId="23">#REF!</definedName>
    <definedName name="Base" localSheetId="1">#REF!</definedName>
    <definedName name="Base">#REF!</definedName>
    <definedName name="Base_datos_IM" localSheetId="23">[41]Insumos!#REF!</definedName>
    <definedName name="Base_datos_IM" localSheetId="1">[41]Insumos!#REF!</definedName>
    <definedName name="Base_datos_IM">#REF!</definedName>
    <definedName name="base1">#REF!</definedName>
    <definedName name="BASE2" localSheetId="4">#REF!</definedName>
    <definedName name="BASE2" localSheetId="3">#REF!</definedName>
    <definedName name="base2">#REF!</definedName>
    <definedName name="basedatos">[72]Hoja1!$A$4:$BZ$55</definedName>
    <definedName name="_xlnm.Database" localSheetId="6">#REF!</definedName>
    <definedName name="_xlnm.Database" localSheetId="7">#REF!</definedName>
    <definedName name="_xlnm.Database" localSheetId="8">#REF!</definedName>
    <definedName name="_xlnm.Database" localSheetId="17">#REF!</definedName>
    <definedName name="_xlnm.Database" localSheetId="1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4">#REF!</definedName>
    <definedName name="_xlnm.Database" localSheetId="3">#REF!</definedName>
    <definedName name="_xlnm.Database" localSheetId="5">#REF!</definedName>
    <definedName name="_xlnm.Database" localSheetId="23">#REF!</definedName>
    <definedName name="_xlnm.Database" localSheetId="1">#REF!</definedName>
    <definedName name="_xlnm.Database">#REF!</definedName>
    <definedName name="BaseDeDatos1">#REF!</definedName>
    <definedName name="BASEG">#REF!</definedName>
    <definedName name="BASEGRAV">#REF!</definedName>
    <definedName name="basep">[73]PRESUPUESTAL!$A$4:$P$190</definedName>
    <definedName name="Basica_Centro_costo_2001">#REF!</definedName>
    <definedName name="Basica_Facturacion_2001">#REF!</definedName>
    <definedName name="Basica_Reserva_2001">#REF!</definedName>
    <definedName name="Básico">#REF!</definedName>
    <definedName name="BB" localSheetId="6">'1.1'!ERR</definedName>
    <definedName name="BB" localSheetId="7">'1.2'!ERR</definedName>
    <definedName name="BB" localSheetId="8">'2.1'!ERR</definedName>
    <definedName name="BB" localSheetId="17">'2.10'!ERR</definedName>
    <definedName name="BB" localSheetId="18">'2.11'!ERR</definedName>
    <definedName name="BB" localSheetId="9">'2.2'!ERR</definedName>
    <definedName name="BB" localSheetId="10">'2.3'!ERR</definedName>
    <definedName name="BB" localSheetId="11">'2.4'!ERR</definedName>
    <definedName name="BB" localSheetId="12">'2.5'!ERR</definedName>
    <definedName name="BB" localSheetId="13">'2.6'!ERR</definedName>
    <definedName name="BB" localSheetId="14">'2.7'!ERR</definedName>
    <definedName name="BB" localSheetId="15">'2.8'!ERR</definedName>
    <definedName name="BB" localSheetId="16">'2.9'!ERR</definedName>
    <definedName name="BB" localSheetId="19">'3.1'!ERR</definedName>
    <definedName name="BB" localSheetId="20">'3.2'!ERR</definedName>
    <definedName name="BB" localSheetId="21">'3.3'!ERR</definedName>
    <definedName name="BB" localSheetId="22">'3.4'!ERR</definedName>
    <definedName name="BB" localSheetId="5">'INDICAR CÓDIGO DEL ITEM DE PAGO'!ERR</definedName>
    <definedName name="bb" localSheetId="23">#REF!</definedName>
    <definedName name="bb" localSheetId="1">#REF!</definedName>
    <definedName name="BB">[0]!ERR</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[74]Listado!$AH$2:$AH$3</definedName>
    <definedName name="beneficios_24">[74]Listado!$AH$2:$AH$3</definedName>
    <definedName name="beneficios_26">[75]Listado!$AH$2:$AH$3</definedName>
    <definedName name="beneficios_27">[75]Listado!$AH$2:$AH$3</definedName>
    <definedName name="beneficios_5">[75]Listado!$AH$2:$AH$3</definedName>
    <definedName name="beneficios_6">[75]Listado!$AH$2:$AH$3</definedName>
    <definedName name="beneficios_7">[75]Listado!$AH$2:$AH$3</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 localSheetId="4">#REF!</definedName>
    <definedName name="bgh" localSheetId="3">#REF!</definedName>
    <definedName name="bgh">#REF!</definedName>
    <definedName name="BGT">#REF!</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blio">'[76]O &amp; M P. Parque Recreodeportiv '!#REF!</definedName>
    <definedName name="bimestre">'[77]ESTADO RED'!$E$8</definedName>
    <definedName name="BISCO" localSheetId="4">#REF!</definedName>
    <definedName name="BISCO" localSheetId="3">#REF!</definedName>
    <definedName name="BISCO">#REF!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'[78]Ejecutado%'!#REF!</definedName>
    <definedName name="blEjecutadoPorcen">'[78]Ejecutado$'!$D$1:$CE$45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'[78]Programado$'!$I$1:$CK$45</definedName>
    <definedName name="blReferenciaInforme">#REF!</definedName>
    <definedName name="bn" localSheetId="6">#REF!</definedName>
    <definedName name="bn" localSheetId="7">#REF!</definedName>
    <definedName name="bn" localSheetId="8">#REF!</definedName>
    <definedName name="bn" localSheetId="17">#REF!</definedName>
    <definedName name="bn" localSheetId="1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9">#REF!</definedName>
    <definedName name="bn" localSheetId="20">#REF!</definedName>
    <definedName name="bn" localSheetId="21">#REF!</definedName>
    <definedName name="bn" localSheetId="22">#REF!</definedName>
    <definedName name="bn" localSheetId="5">#REF!</definedName>
    <definedName name="bn">#REF!</definedName>
    <definedName name="bnm">#REF!</definedName>
    <definedName name="BO">'[69]CIRCUITOS CODENSA'!#REF!</definedName>
    <definedName name="BOMBA" localSheetId="4">#REF!</definedName>
    <definedName name="BOMBA" localSheetId="3">#REF!</definedName>
    <definedName name="BOMBA">#REF!</definedName>
    <definedName name="Bombas">#REF!</definedName>
    <definedName name="BONO">#REF!</definedName>
    <definedName name="BORDE1">#N/A</definedName>
    <definedName name="BORDER1">[79]steel!#REF!</definedName>
    <definedName name="BORDET">#REF!</definedName>
    <definedName name="BORSHE">'[5]7422CW00'!#REF!</definedName>
    <definedName name="BORSUM">'[5]7422CW00'!#REF!</definedName>
    <definedName name="BOTAD">[28]BASE!$D$447</definedName>
    <definedName name="BOTADA" localSheetId="4">#REF!</definedName>
    <definedName name="BOTADA" localSheetId="3">#REF!</definedName>
    <definedName name="BOTADA">#REF!</definedName>
    <definedName name="BOTES" localSheetId="4">#REF!</definedName>
    <definedName name="BOTES" localSheetId="3">#REF!</definedName>
    <definedName name="BOTES">#REF!</definedName>
    <definedName name="boxes">#REF!</definedName>
    <definedName name="BQ">#REF!</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OCH" localSheetId="4">#REF!</definedName>
    <definedName name="BROCH" localSheetId="3">#REF!</definedName>
    <definedName name="BROCH">#REF!</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[80]medelo!$D$37</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3">#REF!</definedName>
    <definedName name="BuiltIn_Print_Area" localSheetId="1">#REF!</definedName>
    <definedName name="BuiltIn_Print_Area">'[81]Form5 _Pág_ 1'!#REF!</definedName>
    <definedName name="BuiltIn_Print_Area___0" localSheetId="23">#REF!</definedName>
    <definedName name="BuiltIn_Print_Area___0" localSheetId="1">#REF!</definedName>
    <definedName name="BuiltIn_Print_Area___0">'[81]Form5 _Pág_ 2'!#REF!</definedName>
    <definedName name="BuiltIn_Print_Area___0___0">#REF!</definedName>
    <definedName name="BuiltIn_Print_Area___0___0___0">#REF!</definedName>
    <definedName name="BuiltIn_Print_Titles">#REF!</definedName>
    <definedName name="BULLDOZ">#REF!</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#REF!</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#REF!</definedName>
    <definedName name="C_" localSheetId="6">#REF!</definedName>
    <definedName name="C_" localSheetId="7">#REF!</definedName>
    <definedName name="C_" localSheetId="8">#REF!</definedName>
    <definedName name="C_" localSheetId="17">#REF!</definedName>
    <definedName name="C_" localSheetId="1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9">#REF!</definedName>
    <definedName name="C_" localSheetId="20">#REF!</definedName>
    <definedName name="C_" localSheetId="21">#REF!</definedName>
    <definedName name="C_" localSheetId="22">#REF!</definedName>
    <definedName name="C_" localSheetId="5">#REF!</definedName>
    <definedName name="C_" localSheetId="23">#REF!</definedName>
    <definedName name="C_" localSheetId="1">#REF!</definedName>
    <definedName name="C_">#REF!</definedName>
    <definedName name="C_Apus" comment="Codigo Apus">'[82]1_Preliminares'!$A$26</definedName>
    <definedName name="C90445L" localSheetId="4">#REF!</definedName>
    <definedName name="C90445L" localSheetId="3">#REF!</definedName>
    <definedName name="C90445L">#REF!</definedName>
    <definedName name="CA">#REF!</definedName>
    <definedName name="caa">#REF!</definedName>
    <definedName name="CABAL">#REF!</definedName>
    <definedName name="Cableado">#REF!</definedName>
    <definedName name="Cables">[83]Tablas!$N$5:$N$32</definedName>
    <definedName name="CAJAC" localSheetId="4">#REF!</definedName>
    <definedName name="CAJAC" localSheetId="3">#REF!</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idad">#REF!</definedName>
    <definedName name="Campamento">#REF!</definedName>
    <definedName name="CAMPO">#REF!</definedName>
    <definedName name="CANAL">#REF!</definedName>
    <definedName name="CANGU">[28]BASE!$D$418</definedName>
    <definedName name="CANGURO" localSheetId="4">#REF!</definedName>
    <definedName name="CANGURO" localSheetId="3">#REF!</definedName>
    <definedName name="CANGURO">#REF!</definedName>
    <definedName name="CANT" localSheetId="6">#REF!</definedName>
    <definedName name="CANT" localSheetId="7">#REF!</definedName>
    <definedName name="CANT" localSheetId="8">#REF!</definedName>
    <definedName name="CANT" localSheetId="17">#REF!</definedName>
    <definedName name="CANT" localSheetId="1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9">#REF!</definedName>
    <definedName name="CANT" localSheetId="20">#REF!</definedName>
    <definedName name="CANT" localSheetId="21">#REF!</definedName>
    <definedName name="CANT" localSheetId="22">#REF!</definedName>
    <definedName name="CANT" localSheetId="5">#REF!</definedName>
    <definedName name="CANT" localSheetId="23">[84]PRESUPUESTO!$A$16:$AX$199</definedName>
    <definedName name="CANT" localSheetId="1">[84]PRESUPUESTO!$A$16:$AX$199</definedName>
    <definedName name="CANT">#REF!</definedName>
    <definedName name="CANT1.1" localSheetId="4">#REF!</definedName>
    <definedName name="CANT1.1" localSheetId="3">#REF!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4">#REF!</definedName>
    <definedName name="Cantidad" localSheetId="3">#REF!</definedName>
    <definedName name="Cantidad" localSheetId="23">#REF!</definedName>
    <definedName name="Cantidad" localSheetId="1">#REF!</definedName>
    <definedName name="cantidad">'[85]TRAMO 03'!$F:$F,'[85]TRAMO 03'!$I:$I,'[85]TRAMO 03'!$K:$K,'[85]TRAMO 03'!#REF!,'[85]TRAMO 03'!#REF!,'[85]TRAMO 03'!#REF!,'[85]TRAMO 03'!#REF!,'[85]TRAMO 03'!#REF!,'[85]TRAMO 03'!#REF!,'[85]TRAMO 03'!#REF!,'[85]TRAMO 03'!#REF!,'[85]TRAMO 03'!#REF!,'[85]TRAMO 03'!#REF!,'[85]TRAMO 03'!#REF!,'[85]TRAMO 03'!#REF!,'[85]TRAMO 03'!#REF!</definedName>
    <definedName name="cap" localSheetId="6">#REF!</definedName>
    <definedName name="cap" localSheetId="7">#REF!</definedName>
    <definedName name="cap" localSheetId="8">#REF!</definedName>
    <definedName name="cap" localSheetId="17">#REF!</definedName>
    <definedName name="cap" localSheetId="1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9">#REF!</definedName>
    <definedName name="cap" localSheetId="20">#REF!</definedName>
    <definedName name="cap" localSheetId="21">#REF!</definedName>
    <definedName name="cap" localSheetId="22">#REF!</definedName>
    <definedName name="cap" localSheetId="5">#REF!</definedName>
    <definedName name="CAP" localSheetId="23">#REF!</definedName>
    <definedName name="CAP" localSheetId="1">#REF!</definedName>
    <definedName name="CAP">#REF!</definedName>
    <definedName name="CAPAC._HSE">#REF!</definedName>
    <definedName name="Capitulo">[86]Capitulos!$B$1:$B$65536</definedName>
    <definedName name="CAPITULO1" localSheetId="4">#REF!</definedName>
    <definedName name="CAPITULO1" localSheetId="3">#REF!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AD">#REF!</definedName>
    <definedName name="CARGOS">#REF!</definedName>
    <definedName name="CARGUER">[87]BASE!$D$392</definedName>
    <definedName name="carlos" localSheetId="6">MODULO10.auto_abrir</definedName>
    <definedName name="carlos" localSheetId="7">MODULO10.auto_abrir</definedName>
    <definedName name="carlos" localSheetId="8">MODULO10.auto_abrir</definedName>
    <definedName name="carlos" localSheetId="17">MODULO10.auto_abrir</definedName>
    <definedName name="carlos" localSheetId="1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4">MODULO10.auto_abrir</definedName>
    <definedName name="carlos" localSheetId="2">MODULO10.auto_abrir</definedName>
    <definedName name="carlos">MODULO10.auto_abrir</definedName>
    <definedName name="CARRTA" localSheetId="4">#REF!</definedName>
    <definedName name="CARRTA" localSheetId="3">#REF!</definedName>
    <definedName name="CARRTA">#REF!</definedName>
    <definedName name="Casa">[88]Hoja1!$A$4:$F$211</definedName>
    <definedName name="causa" localSheetId="4">#REF!</definedName>
    <definedName name="causa" localSheetId="3">#REF!</definedName>
    <definedName name="causa">#REF!</definedName>
    <definedName name="CBLES">#REF!</definedName>
    <definedName name="CBLES1">#REF!</definedName>
    <definedName name="CBRDISEÑO">[89]SECTORIZACIÓN!$A$12:$G$20</definedName>
    <definedName name="CBWorkbookPriority" localSheetId="23" hidden="1">-255091826</definedName>
    <definedName name="CBWorkbookPriority" localSheetId="1" hidden="1">-255091826</definedName>
    <definedName name="CBWorkbookPriority" hidden="1">-1602700874</definedName>
    <definedName name="CBWorkbookPriority_1" hidden="1">-1602700874</definedName>
    <definedName name="cc" localSheetId="4">#REF!</definedName>
    <definedName name="cc" localSheetId="3">#REF!</definedName>
    <definedName name="cc" localSheetId="23">#REF!</definedName>
    <definedName name="cc" localSheetId="1">#REF!</definedName>
    <definedName name="CC">[90]Personalizar!$G$22:$G$25</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6">'[91]A. P. U.'!#REF!</definedName>
    <definedName name="CCCCCC" localSheetId="7">'[91]A. P. U.'!#REF!</definedName>
    <definedName name="CCCCCC" localSheetId="8">'[91]A. P. U.'!#REF!</definedName>
    <definedName name="CCCCCC" localSheetId="17">'[91]A. P. U.'!#REF!</definedName>
    <definedName name="CCCCCC" localSheetId="18">'[91]A. P. U.'!#REF!</definedName>
    <definedName name="CCCCCC" localSheetId="9">'[91]A. P. U.'!#REF!</definedName>
    <definedName name="CCCCCC" localSheetId="10">'[91]A. P. U.'!#REF!</definedName>
    <definedName name="CCCCCC" localSheetId="11">'[91]A. P. U.'!#REF!</definedName>
    <definedName name="CCCCCC" localSheetId="12">'[91]A. P. U.'!#REF!</definedName>
    <definedName name="CCCCCC" localSheetId="13">'[91]A. P. U.'!#REF!</definedName>
    <definedName name="CCCCCC" localSheetId="14">'[91]A. P. U.'!#REF!</definedName>
    <definedName name="CCCCCC" localSheetId="15">'[91]A. P. U.'!#REF!</definedName>
    <definedName name="CCCCCC" localSheetId="16">'[91]A. P. U.'!#REF!</definedName>
    <definedName name="CCCCCC" localSheetId="19">'[91]A. P. U.'!#REF!</definedName>
    <definedName name="CCCCCC" localSheetId="20">'[91]A. P. U.'!#REF!</definedName>
    <definedName name="CCCCCC" localSheetId="21">'[91]A. P. U.'!#REF!</definedName>
    <definedName name="CCCCCC" localSheetId="22">'[91]A. P. U.'!#REF!</definedName>
    <definedName name="CCCCCC" localSheetId="4">'[91]A. P. U.'!#REF!</definedName>
    <definedName name="CCCCCC" localSheetId="3">'[91]A. P. U.'!#REF!</definedName>
    <definedName name="CCCCCC" localSheetId="5">'[91]A. P. U.'!#REF!</definedName>
    <definedName name="CCCCCC">'[91]A. P. U.'!#REF!</definedName>
    <definedName name="CCT">#REF!</definedName>
    <definedName name="ccto210" localSheetId="6">#REF!</definedName>
    <definedName name="ccto210" localSheetId="7">#REF!</definedName>
    <definedName name="ccto210" localSheetId="8">#REF!</definedName>
    <definedName name="ccto210" localSheetId="17">#REF!</definedName>
    <definedName name="ccto210" localSheetId="1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9">#REF!</definedName>
    <definedName name="ccto210" localSheetId="20">#REF!</definedName>
    <definedName name="ccto210" localSheetId="21">#REF!</definedName>
    <definedName name="ccto210" localSheetId="22">#REF!</definedName>
    <definedName name="ccto210" localSheetId="4">#REF!</definedName>
    <definedName name="ccto210" localSheetId="3">#REF!</definedName>
    <definedName name="ccto210" localSheetId="5">#REF!</definedName>
    <definedName name="ccto210" localSheetId="23">#REF!</definedName>
    <definedName name="ccto210" localSheetId="1">#REF!</definedName>
    <definedName name="ccto210">#REF!</definedName>
    <definedName name="cd" localSheetId="23">#REF!</definedName>
    <definedName name="cd" localSheetId="1">#REF!</definedName>
    <definedName name="cd">[92]Hoja1!$C$81</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[57]CDItem!$G$8</definedName>
    <definedName name="CDE">#REF!</definedName>
    <definedName name="cdfgrtfd" hidden="1">#REF!</definedName>
    <definedName name="CDS_V_INDICES_CIRCUITO_CAUSA">#REF!</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[50]INSUMOS!$D$275</definedName>
    <definedName name="CEMEG">[28]BASE!$D$52</definedName>
    <definedName name="CEMENTO" localSheetId="6">[93]Insum!$A$3:$H$63</definedName>
    <definedName name="CEMENTO" localSheetId="7">[93]Insum!$A$3:$H$63</definedName>
    <definedName name="CEMENTO" localSheetId="8">[93]Insum!$A$3:$H$63</definedName>
    <definedName name="CEMENTO" localSheetId="17">[93]Insum!$A$3:$H$63</definedName>
    <definedName name="CEMENTO" localSheetId="18">[93]Insum!$A$3:$H$63</definedName>
    <definedName name="CEMENTO" localSheetId="9">[93]Insum!$A$3:$H$63</definedName>
    <definedName name="CEMENTO" localSheetId="10">[93]Insum!$A$3:$H$63</definedName>
    <definedName name="CEMENTO" localSheetId="11">[93]Insum!$A$3:$H$63</definedName>
    <definedName name="CEMENTO" localSheetId="12">[93]Insum!$A$3:$H$63</definedName>
    <definedName name="CEMENTO" localSheetId="13">[93]Insum!$A$3:$H$63</definedName>
    <definedName name="CEMENTO" localSheetId="14">[93]Insum!$A$3:$H$63</definedName>
    <definedName name="CEMENTO" localSheetId="15">[93]Insum!$A$3:$H$63</definedName>
    <definedName name="CEMENTO" localSheetId="16">[93]Insum!$A$3:$H$63</definedName>
    <definedName name="CEMENTO" localSheetId="19">[93]Insum!$A$3:$H$63</definedName>
    <definedName name="CEMENTO" localSheetId="20">[93]Insum!$A$3:$H$63</definedName>
    <definedName name="CEMENTO" localSheetId="21">[93]Insum!$A$3:$H$63</definedName>
    <definedName name="CEMENTO" localSheetId="22">[93]Insum!$A$3:$H$63</definedName>
    <definedName name="CEMENTO" localSheetId="4">#REF!</definedName>
    <definedName name="CEMENTO" localSheetId="3">#REF!</definedName>
    <definedName name="CEMENTO" localSheetId="5">[93]Insum!$A$3:$H$63</definedName>
    <definedName name="CEMENTO" localSheetId="23">#REF!</definedName>
    <definedName name="CEMENTO" localSheetId="1">#REF!</definedName>
    <definedName name="CEMENTO">[94]Insum!$A$3:$H$63</definedName>
    <definedName name="Centenas" localSheetId="28">{"";"c";"dosc";"tresc";"cuatroc";"quin";"seisc";"setec";"ochoc";"novec"}&amp;"ient"</definedName>
    <definedName name="Centenas" localSheetId="25">{"";"c";"dosc";"tresc";"cuatroc";"quin";"seisc";"setec";"ochoc";"novec"}&amp;"ient"</definedName>
    <definedName name="Centenas" localSheetId="24">{"";"c";"dosc";"tresc";"cuatroc";"quin";"seisc";"setec";"ochoc";"novec"}&amp;"ient"</definedName>
    <definedName name="Centenas" localSheetId="4">{"";"c";"dosc";"tresc";"cuatroc";"quin";"seisc";"setec";"ochoc";"novec"}&amp;"ient"</definedName>
    <definedName name="Centenas" localSheetId="3">{"";"c";"dosc";"tresc";"cuatroc";"quin";"seisc";"setec";"ochoc";"novec"}&amp;"ient"</definedName>
    <definedName name="Centenas" localSheetId="23">{"";"c";"dosc";"tresc";"cuatroc";"quin";"seisc";"setec";"ochoc";"novec"}&amp;"ient"</definedName>
    <definedName name="Centenas" localSheetId="26">{"";"c";"dosc";"tresc";"cuatroc";"quin";"seisc";"setec";"ochoc";"novec"}&amp;"ient"</definedName>
    <definedName name="Centenas" localSheetId="27">{"";"c";"dosc";"tresc";"cuatroc";"quin";"seisc";"setec";"ochoc";"novec"}&amp;"ient"</definedName>
    <definedName name="Centenas">{"";"c";"dosc";"tresc";"cuatroc";"quin";"seisc";"setec";"ochoc";"novec"}&amp;"ient"</definedName>
    <definedName name="CERRAMIENTO_PROVISIONAL">[28]PRESUPUESTO!#REF!</definedName>
    <definedName name="cerramientoprovisional">[46]Presupuesto!#REF!</definedName>
    <definedName name="cesped">[95]Mater!#REF!</definedName>
    <definedName name="CGDI01">[15]Tablas!#REF!</definedName>
    <definedName name="CGDI02">[15]Tablas!#REF!</definedName>
    <definedName name="CGDI03">[15]Tablas!#REF!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#REF!</definedName>
    <definedName name="CHAPA" localSheetId="4">#REF!</definedName>
    <definedName name="CHAPA" localSheetId="3">#REF!</definedName>
    <definedName name="CHAPA">#REF!</definedName>
    <definedName name="CHECK">IF(AND('[96]Ppto completo'!$D1='[96]Ppto completo'!$D1,'[96]Ppto completo'!$E1='[96]Ppto completo'!$E1,'[96]Ppto completo'!$F1='[96]Ppto completo'!$F1),"ok","ojo")</definedName>
    <definedName name="CHK_PU">'[5]7422CW00'!#REF!</definedName>
    <definedName name="CHP">#REF!</definedName>
    <definedName name="CHSFH" localSheetId="28" hidden="1">{#N/A,#N/A,FALSE,"masez (10)";#N/A,#N/A,FALSE,"masez (7)";#N/A,#N/A,FALSE,"masez (6)";#N/A,#N/A,FALSE,"masez (5)";#N/A,#N/A,FALSE,"masez (4)";#N/A,#N/A,FALSE,"masez (3)";#N/A,#N/A,FALSE,"masez (2)";#N/A,#N/A,FALSE,"GME";#N/A,#N/A,FALSE,"masez"}</definedName>
    <definedName name="CHSFH" localSheetId="25" hidden="1">{#N/A,#N/A,FALSE,"masez (10)";#N/A,#N/A,FALSE,"masez (7)";#N/A,#N/A,FALSE,"masez (6)";#N/A,#N/A,FALSE,"masez (5)";#N/A,#N/A,FALSE,"masez (4)";#N/A,#N/A,FALSE,"masez (3)";#N/A,#N/A,FALSE,"masez (2)";#N/A,#N/A,FALSE,"GME";#N/A,#N/A,FALSE,"masez"}</definedName>
    <definedName name="CHSFH" localSheetId="24" hidden="1">{#N/A,#N/A,FALSE,"masez (10)";#N/A,#N/A,FALSE,"masez (7)";#N/A,#N/A,FALSE,"masez (6)";#N/A,#N/A,FALSE,"masez (5)";#N/A,#N/A,FALSE,"masez (4)";#N/A,#N/A,FALSE,"masez (3)";#N/A,#N/A,FALSE,"masez (2)";#N/A,#N/A,FALSE,"GME";#N/A,#N/A,FALSE,"masez"}</definedName>
    <definedName name="CHSFH" localSheetId="4" hidden="1">{#N/A,#N/A,FALSE,"masez (10)";#N/A,#N/A,FALSE,"masez (7)";#N/A,#N/A,FALSE,"masez (6)";#N/A,#N/A,FALSE,"masez (5)";#N/A,#N/A,FALSE,"masez (4)";#N/A,#N/A,FALSE,"masez (3)";#N/A,#N/A,FALSE,"masez (2)";#N/A,#N/A,FALSE,"GME";#N/A,#N/A,FALSE,"masez"}</definedName>
    <definedName name="CHSFH" localSheetId="3" hidden="1">{#N/A,#N/A,FALSE,"masez (10)";#N/A,#N/A,FALSE,"masez (7)";#N/A,#N/A,FALSE,"masez (6)";#N/A,#N/A,FALSE,"masez (5)";#N/A,#N/A,FALSE,"masez (4)";#N/A,#N/A,FALSE,"masez (3)";#N/A,#N/A,FALSE,"masez (2)";#N/A,#N/A,FALSE,"GME";#N/A,#N/A,FALSE,"masez"}</definedName>
    <definedName name="CHSFH" localSheetId="23" hidden="1">{#N/A,#N/A,FALSE,"masez (10)";#N/A,#N/A,FALSE,"masez (7)";#N/A,#N/A,FALSE,"masez (6)";#N/A,#N/A,FALSE,"masez (5)";#N/A,#N/A,FALSE,"masez (4)";#N/A,#N/A,FALSE,"masez (3)";#N/A,#N/A,FALSE,"masez (2)";#N/A,#N/A,FALSE,"GME";#N/A,#N/A,FALSE,"masez"}</definedName>
    <definedName name="CHSFH" localSheetId="26" hidden="1">{#N/A,#N/A,FALSE,"masez (10)";#N/A,#N/A,FALSE,"masez (7)";#N/A,#N/A,FALSE,"masez (6)";#N/A,#N/A,FALSE,"masez (5)";#N/A,#N/A,FALSE,"masez (4)";#N/A,#N/A,FALSE,"masez (3)";#N/A,#N/A,FALSE,"masez (2)";#N/A,#N/A,FALSE,"GME";#N/A,#N/A,FALSE,"masez"}</definedName>
    <definedName name="CHSFH" localSheetId="27" hidden="1">{#N/A,#N/A,FALSE,"masez (10)";#N/A,#N/A,FALSE,"masez (7)";#N/A,#N/A,FALSE,"masez (6)";#N/A,#N/A,FALSE,"masez (5)";#N/A,#N/A,FALSE,"masez (4)";#N/A,#N/A,FALSE,"masez (3)";#N/A,#N/A,FALSE,"masez (2)";#N/A,#N/A,FALSE,"GME";#N/A,#N/A,FALSE,"masez"}</definedName>
    <definedName name="CHSFH" hidden="1">{#N/A,#N/A,FALSE,"masez (10)";#N/A,#N/A,FALSE,"masez (7)";#N/A,#N/A,FALSE,"masez (6)";#N/A,#N/A,FALSE,"masez (5)";#N/A,#N/A,FALSE,"masez (4)";#N/A,#N/A,FALSE,"masez (3)";#N/A,#N/A,FALSE,"masez (2)";#N/A,#N/A,FALSE,"GME";#N/A,#N/A,FALSE,"masez"}</definedName>
    <definedName name="CIR" localSheetId="6">IF([97]!LG=9,IF(ISERROR([97]!PVT),"",[97]!PVT),"")</definedName>
    <definedName name="CIR" localSheetId="7">IF([97]!LG=9,IF(ISERROR([97]!PVT),"",[97]!PVT),"")</definedName>
    <definedName name="CIR" localSheetId="8">IF([97]!LG=9,IF(ISERROR([97]!PVT),"",[97]!PVT),"")</definedName>
    <definedName name="CIR" localSheetId="17">IF([97]!LG=9,IF(ISERROR([97]!PVT),"",[97]!PVT),"")</definedName>
    <definedName name="CIR" localSheetId="18">IF([97]!LG=9,IF(ISERROR([97]!PVT),"",[97]!PVT),"")</definedName>
    <definedName name="CIR" localSheetId="9">IF([97]!LG=9,IF(ISERROR([97]!PVT),"",[97]!PVT),"")</definedName>
    <definedName name="CIR" localSheetId="10">IF([97]!LG=9,IF(ISERROR([97]!PVT),"",[97]!PVT),"")</definedName>
    <definedName name="CIR" localSheetId="11">IF([97]!LG=9,IF(ISERROR([97]!PVT),"",[97]!PVT),"")</definedName>
    <definedName name="CIR" localSheetId="12">IF([97]!LG=9,IF(ISERROR([97]!PVT),"",[97]!PVT),"")</definedName>
    <definedName name="CIR" localSheetId="13">IF([97]!LG=9,IF(ISERROR([97]!PVT),"",[97]!PVT),"")</definedName>
    <definedName name="CIR" localSheetId="14">IF([97]!LG=9,IF(ISERROR([97]!PVT),"",[97]!PVT),"")</definedName>
    <definedName name="CIR" localSheetId="15">IF([97]!LG=9,IF(ISERROR([97]!PVT),"",[97]!PVT),"")</definedName>
    <definedName name="CIR" localSheetId="16">IF([97]!LG=9,IF(ISERROR([97]!PVT),"",[97]!PVT),"")</definedName>
    <definedName name="CIR" localSheetId="19">IF([97]!LG=9,IF(ISERROR([97]!PVT),"",[97]!PVT),"")</definedName>
    <definedName name="CIR" localSheetId="20">IF([97]!LG=9,IF(ISERROR([97]!PVT),"",[97]!PVT),"")</definedName>
    <definedName name="CIR" localSheetId="21">IF([97]!LG=9,IF(ISERROR([97]!PVT),"",[97]!PVT),"")</definedName>
    <definedName name="CIR" localSheetId="22">IF([97]!LG=9,IF(ISERROR([97]!PVT),"",[97]!PVT),"")</definedName>
    <definedName name="CIR" localSheetId="28">IF([97]!LG=9,IF(ISERROR([97]!PVT),"",[97]!PVT),"")</definedName>
    <definedName name="CIR" localSheetId="25">IF([97]!LG=9,IF(ISERROR([97]!PVT),"",[97]!PVT),"")</definedName>
    <definedName name="CIR" localSheetId="24">IF([97]!LG=9,IF(ISERROR([97]!PVT),"",[97]!PVT),"")</definedName>
    <definedName name="CIR" localSheetId="4">IF([0]!LG=9,IF(ISERROR([0]!PVT),"",[0]!PVT),"")</definedName>
    <definedName name="CIR" localSheetId="3">IF([0]!LG=9,IF(ISERROR([0]!PVT),"",[0]!PVT),"")</definedName>
    <definedName name="CIR" localSheetId="26">IF([97]!LG=9,IF(ISERROR([97]!PVT),"",[97]!PVT),"")</definedName>
    <definedName name="CIR" localSheetId="27">IF([97]!LG=9,IF(ISERROR([97]!PVT),"",[97]!PVT),"")</definedName>
    <definedName name="CIR">IF([97]!LG=9,IF(ISERROR([97]!PVT),"",[97]!PVT),"")</definedName>
    <definedName name="CIRCUITOS">[98]Circuitos!$C$2:$C$891</definedName>
    <definedName name="CIRCUNVALAR" localSheetId="4">#REF!</definedName>
    <definedName name="CIRCUNVALAR" localSheetId="3">#REF!</definedName>
    <definedName name="CIRCUNVALAR">#REF!</definedName>
    <definedName name="CISNEROS">#REF!</definedName>
    <definedName name="Ciudades">[99]Insumos!$B$1813:$B$1912</definedName>
    <definedName name="cjsa" hidden="1">#REF!</definedName>
    <definedName name="CL" localSheetId="4">'[69]CIRCUITOS CODENSA'!#REF!</definedName>
    <definedName name="CL" localSheetId="3">'[69]CIRCUITOS CODENSA'!#REF!</definedName>
    <definedName name="CL" localSheetId="23">'[69]CIRCUITOS CODENSA'!#REF!</definedName>
    <definedName name="CL" localSheetId="1">'[69]CIRCUITOS CODENSA'!#REF!</definedName>
    <definedName name="CL">#REF!</definedName>
    <definedName name="clase" localSheetId="4">#REF!</definedName>
    <definedName name="clase" localSheetId="3">#REF!</definedName>
    <definedName name="clase">#REF!</definedName>
    <definedName name="CLAVO">#REF!</definedName>
    <definedName name="cmf">[100]Hoja1!$C$27</definedName>
    <definedName name="CMIBLE">#REF!</definedName>
    <definedName name="CMIBLE1">#REF!</definedName>
    <definedName name="CMMO">#REF!</definedName>
    <definedName name="CMMOA">[101]BASE!$D$455</definedName>
    <definedName name="co" localSheetId="4">#REF!</definedName>
    <definedName name="co" localSheetId="3">#REF!</definedName>
    <definedName name="co">#REF!</definedName>
    <definedName name="CO22JH">#REF!</definedName>
    <definedName name="CO23JH">#REF!</definedName>
    <definedName name="CO456JH">#REF!</definedName>
    <definedName name="CO458JH">#REF!</definedName>
    <definedName name="CO45S2">#REF!</definedName>
    <definedName name="CO45S3">[28]BASE!$D$178</definedName>
    <definedName name="CO45S4">[28]BASE!$D$179</definedName>
    <definedName name="CO45S6" localSheetId="4">#REF!</definedName>
    <definedName name="CO45S6" localSheetId="3">#REF!</definedName>
    <definedName name="CO45S6">#REF!</definedName>
    <definedName name="CO902JH" localSheetId="4">#REF!</definedName>
    <definedName name="CO902JH" localSheetId="3">#REF!</definedName>
    <definedName name="CO902JH">#REF!</definedName>
    <definedName name="CO903JH" localSheetId="4">#REF!</definedName>
    <definedName name="CO903JH" localSheetId="3">#REF!</definedName>
    <definedName name="CO903JH">#REF!</definedName>
    <definedName name="CO904JH">#REF!</definedName>
    <definedName name="CO906JH">#REF!</definedName>
    <definedName name="CO908JH">#REF!</definedName>
    <definedName name="CO90P4">#REF!</definedName>
    <definedName name="CO90S2">#REF!</definedName>
    <definedName name="CO90S3">[28]BASE!$D$173</definedName>
    <definedName name="CO90S4" localSheetId="4">#REF!</definedName>
    <definedName name="CO90S4" localSheetId="3">#REF!</definedName>
    <definedName name="CO90S4">#REF!</definedName>
    <definedName name="CO90S6">[28]BASE!$D$175</definedName>
    <definedName name="CO910JH" localSheetId="4">#REF!</definedName>
    <definedName name="CO910JH" localSheetId="3">#REF!</definedName>
    <definedName name="CO910JH">#REF!</definedName>
    <definedName name="Cod" localSheetId="4">#REF!</definedName>
    <definedName name="Cod" localSheetId="3">#REF!</definedName>
    <definedName name="Cod" localSheetId="23">#REF!</definedName>
    <definedName name="Cod" localSheetId="1">#REF!</definedName>
    <definedName name="Cod">#REF!</definedName>
    <definedName name="CodActEco">[14]EMPRESA!$F$10</definedName>
    <definedName name="Codigo" comment="Codigo Insumo" localSheetId="23">[82]Insumos!$A$4:$A$1772</definedName>
    <definedName name="Codigo" comment="Codigo Insumo" localSheetId="1">[82]Insumos!$A$4:$A$1772</definedName>
    <definedName name="codigo">#REF!,#REF!</definedName>
    <definedName name="Codigo_M.Obra" comment="Mano de obra ">[82]M.Obra!$A$35:$A$43</definedName>
    <definedName name="CodigoInversion">#REF!</definedName>
    <definedName name="CodigoProyecto">#REF!</definedName>
    <definedName name="codigos" localSheetId="23">[102]Banderas!$A:$A</definedName>
    <definedName name="codigos" localSheetId="1">[102]Banderas!$A:$A</definedName>
    <definedName name="Codigos">#REF!</definedName>
    <definedName name="CODOS" localSheetId="4">#REF!</definedName>
    <definedName name="CODOS" localSheetId="3">#REF!</definedName>
    <definedName name="CODOS">#REF!</definedName>
    <definedName name="cogvsiruj">[54]COMPARATIVO!#REF!</definedName>
    <definedName name="COL_A_APU">IF([96]apu!$B1="","",IF(LEN([96]apu!$B1)=9,[96]apu!$B1,[96]apu!$A1048576))</definedName>
    <definedName name="COL_A_AUX">IF([96]Auxiliares!$B1="","",IF([96]Auxiliares!$B1048576="",[96]Auxiliares!$B1,[96]Auxiliares!$A1048576))</definedName>
    <definedName name="COL_B">IF(LEFT('[96]Ppto completo'!$D1,5)='[96]Ppto completo'!$D1,"",(LEFT('[96]Ppto completo'!$D1,5)))</definedName>
    <definedName name="COL_C">LEFT('[96]Ppto completo'!$D1,2)</definedName>
    <definedName name="COL_G">IFERROR(VLOOKUP('[96]Ppto completo'!$D1,'[96]CO Teatro'!$A$1:$AB$65536,7,0),0)</definedName>
    <definedName name="COL_H">IF(LEN('[96]Ppto completo'!$D1)=9,ROUNDUP(SUM('[96]Ppto completo'!$G1:$G1),0),"")</definedName>
    <definedName name="COL_J">IF(LEN('[96]Ppto completo'!$D1)=9,'[96]Ppto completo'!$G1*'[96]Ppto completo'!$I1,"")</definedName>
    <definedName name="COL_J_APU">IF([96]apu!$B1="","",IF(VLOOKUP([96]apu!$B1,[96]Insumos!$D$1:$J$65536,7,FALSE)="",LEFT([96]apu!$B1,2),VLOOKUP([96]apu!$B1,[96]Insumos!$D$1:$J$65536,7,FALSE)))</definedName>
    <definedName name="COL_J_AUX">IF([96]Auxiliares!$B1="","",IF(VLOOKUP([96]Auxiliares!XEW1,[96]Insumos!XEY$1:A$65536,7,FALSE)="",LEFT([96]Auxiliares!$B1,2),VLOOKUP([96]Auxiliares!XEW1,[96]Insumos!XEY$1:A$65536,7,FALSE)))</definedName>
    <definedName name="COL_K_PPTO">IF(LEN('[96]Ppto completo'!XEX1)=5,SUMIF('[96]Ppto completo'!$B$1:$B$65536,'[96]Ppto completo'!$D1,'[96]Ppto completo'!$J$1:$J$65536),"")</definedName>
    <definedName name="COL_L">IF('[96]Ppto completo'!$K1="",SUMIF('[96]Ppto completo'!$C$1:$C$65536,'[96]Ppto completo'!$D1,'[96]Ppto completo'!$K$1:$K$65536),"")</definedName>
    <definedName name="COL_M">IF(LEN('[96]Ppto completo'!$D1)=2,'[96]Ppto completo'!$L1/SUMIF('[96]Ppto completo'!$C$1:$C$65536,"&gt;&lt;""",'[96]Ppto completo'!$L$1:$L$65536),"")</definedName>
    <definedName name="COL_M_APU">IF([96]apu!$B1="","",IF(VLOOKUP([96]apu!$B1,[96]Insumos!$D$1:$J$65536,7,FALSE)="",LEFT([96]apu!$B1,2),VLOOKUP([96]apu!$B1,[96]Insumos!$D$1:$J$65536,7,FALSE)))</definedName>
    <definedName name="COLON">#REF!</definedName>
    <definedName name="ColTap" localSheetId="23">'[25]Coloc. e Interc. Tapones'!$E:$E</definedName>
    <definedName name="ColTap" localSheetId="1">'[25]Coloc. e Interc. Tapones'!$E:$E</definedName>
    <definedName name="ColTap">'[26]Coloc. e Interc. Tapones'!$E$1:$E$65536</definedName>
    <definedName name="Com">'[70]LIQUIDA-NOMINA'!$AL$4</definedName>
    <definedName name="COMIDA">#REF!</definedName>
    <definedName name="COMN1" localSheetId="4">[103]BASE!#REF!</definedName>
    <definedName name="COMN1" localSheetId="3">[103]BASE!#REF!</definedName>
    <definedName name="COMN1">[103]BASE!#REF!</definedName>
    <definedName name="COMPR" localSheetId="4">#REF!</definedName>
    <definedName name="COMPR" localSheetId="3">#REF!</definedName>
    <definedName name="COMPR">#REF!</definedName>
    <definedName name="COMPRE">#REF!</definedName>
    <definedName name="Compresores">#REF!</definedName>
    <definedName name="CON_HTA">SUMIFS([96]Auxiliares!$G$1:$G$65536,[96]Auxiliares!$A$1:$A$65536,[96]Auxiliares!$A1,[96]Auxiliares!$J$1:$J$65536,"mo")</definedName>
    <definedName name="CON_HTA_APU">SUMIFS([96]apu!$G$1:$G$65536,[96]apu!$A$1:$A$65536,[96]apu!$A1048576,[96]apu!$M$1:$M$65536,"mo")</definedName>
    <definedName name="CONCRETO_2000">'[39]Concreto de 2000 psi'!$I$53</definedName>
    <definedName name="CONCRETO25" localSheetId="4">#REF!</definedName>
    <definedName name="CONCRETO25" localSheetId="3">#REF!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[28]PRESUPUESTO!#REF!</definedName>
    <definedName name="CONCRETOS_OBRAS_VARIAS">[28]PRESUPUESTO!#REF!</definedName>
    <definedName name="CONDI1" localSheetId="4">#REF!</definedName>
    <definedName name="CONDI1" localSheetId="3">#REF!</definedName>
    <definedName name="CONDI1">#REF!</definedName>
    <definedName name="CONM1">[28]BASE!$D$419</definedName>
    <definedName name="CONM2" localSheetId="4">#REF!</definedName>
    <definedName name="CONM2" localSheetId="3">#REF!</definedName>
    <definedName name="CONM2">#REF!</definedName>
    <definedName name="CONMI" localSheetId="4">[103]BASE!#REF!</definedName>
    <definedName name="CONMI" localSheetId="3">[103]BASE!#REF!</definedName>
    <definedName name="CONMI">[103]BASE!#REF!</definedName>
    <definedName name="CONMX">[28]BASE!$D$460</definedName>
    <definedName name="ConseqCat">0</definedName>
    <definedName name="ConseqForMitRisk">3</definedName>
    <definedName name="Consultor">[104]Datos!$B$3</definedName>
    <definedName name="CONT">'[105]DATOS CONTRATO'!$G$13</definedName>
    <definedName name="Contratante">'[14]DATOS CONTRATO'!$E$6</definedName>
    <definedName name="Contrato" localSheetId="23">[104]Datos!$B$2</definedName>
    <definedName name="Contrato" localSheetId="1">[104]Datos!$B$2</definedName>
    <definedName name="CONTRATO">[70]CONTRATO!$E$8</definedName>
    <definedName name="Coordinador">[104]Datos!$B$6</definedName>
    <definedName name="COPIA" localSheetId="6">'1.1'!ERR</definedName>
    <definedName name="COPIA" localSheetId="7">'1.2'!ERR</definedName>
    <definedName name="COPIA" localSheetId="8">'2.1'!ERR</definedName>
    <definedName name="COPIA" localSheetId="17">'2.10'!ERR</definedName>
    <definedName name="COPIA" localSheetId="18">'2.11'!ERR</definedName>
    <definedName name="COPIA" localSheetId="9">'2.2'!ERR</definedName>
    <definedName name="COPIA" localSheetId="10">'2.3'!ERR</definedName>
    <definedName name="COPIA" localSheetId="11">'2.4'!ERR</definedName>
    <definedName name="COPIA" localSheetId="12">'2.5'!ERR</definedName>
    <definedName name="COPIA" localSheetId="13">'2.6'!ERR</definedName>
    <definedName name="COPIA" localSheetId="14">'2.7'!ERR</definedName>
    <definedName name="COPIA" localSheetId="15">'2.8'!ERR</definedName>
    <definedName name="COPIA" localSheetId="16">'2.9'!ERR</definedName>
    <definedName name="COPIA" localSheetId="19">'3.1'!ERR</definedName>
    <definedName name="COPIA" localSheetId="20">'3.2'!ERR</definedName>
    <definedName name="COPIA" localSheetId="21">'3.3'!ERR</definedName>
    <definedName name="COPIA" localSheetId="22">'3.4'!ERR</definedName>
    <definedName name="copia" localSheetId="4">#REF!</definedName>
    <definedName name="copia" localSheetId="3">#REF!</definedName>
    <definedName name="COPIA" localSheetId="5">'INDICAR CÓDIGO DEL ITEM DE PAGO'!ERR</definedName>
    <definedName name="copia" localSheetId="23">#REF!</definedName>
    <definedName name="copia" localSheetId="1">#REF!</definedName>
    <definedName name="COPIA">[0]!ERR</definedName>
    <definedName name="COPIA1">#REF!</definedName>
    <definedName name="COPIA2">#REF!</definedName>
    <definedName name="copiao4" localSheetId="6">'1.1'!ERR</definedName>
    <definedName name="copiao4" localSheetId="7">'1.2'!ERR</definedName>
    <definedName name="copiao4" localSheetId="8">'2.1'!ERR</definedName>
    <definedName name="copiao4" localSheetId="17">'2.10'!ERR</definedName>
    <definedName name="copiao4" localSheetId="18">'2.11'!ERR</definedName>
    <definedName name="copiao4" localSheetId="9">'2.2'!ERR</definedName>
    <definedName name="copiao4" localSheetId="10">'2.3'!ERR</definedName>
    <definedName name="copiao4" localSheetId="11">'2.4'!ERR</definedName>
    <definedName name="copiao4" localSheetId="12">'2.5'!ERR</definedName>
    <definedName name="copiao4" localSheetId="13">'2.6'!ERR</definedName>
    <definedName name="copiao4" localSheetId="14">'2.7'!ERR</definedName>
    <definedName name="copiao4" localSheetId="15">'2.8'!ERR</definedName>
    <definedName name="copiao4" localSheetId="16">'2.9'!ERR</definedName>
    <definedName name="copiao4" localSheetId="19">'3.1'!ERR</definedName>
    <definedName name="copiao4" localSheetId="20">'3.2'!ERR</definedName>
    <definedName name="copiao4" localSheetId="21">'3.3'!ERR</definedName>
    <definedName name="copiao4" localSheetId="22">'3.4'!ERR</definedName>
    <definedName name="copiao4" localSheetId="5">'INDICAR CÓDIGO DEL ITEM DE PAGO'!ERR</definedName>
    <definedName name="copiao4">[0]!ERR</definedName>
    <definedName name="corri" localSheetId="6">'1.1'!ERR</definedName>
    <definedName name="corri" localSheetId="7">'1.2'!ERR</definedName>
    <definedName name="corri" localSheetId="8">'2.1'!ERR</definedName>
    <definedName name="corri" localSheetId="17">'2.10'!ERR</definedName>
    <definedName name="corri" localSheetId="18">'2.11'!ERR</definedName>
    <definedName name="corri" localSheetId="9">'2.2'!ERR</definedName>
    <definedName name="corri" localSheetId="10">'2.3'!ERR</definedName>
    <definedName name="corri" localSheetId="11">'2.4'!ERR</definedName>
    <definedName name="corri" localSheetId="12">'2.5'!ERR</definedName>
    <definedName name="corri" localSheetId="13">'2.6'!ERR</definedName>
    <definedName name="corri" localSheetId="14">'2.7'!ERR</definedName>
    <definedName name="corri" localSheetId="15">'2.8'!ERR</definedName>
    <definedName name="corri" localSheetId="16">'2.9'!ERR</definedName>
    <definedName name="corri" localSheetId="19">'3.1'!ERR</definedName>
    <definedName name="corri" localSheetId="20">'3.2'!ERR</definedName>
    <definedName name="corri" localSheetId="21">'3.3'!ERR</definedName>
    <definedName name="corri" localSheetId="22">'3.4'!ERR</definedName>
    <definedName name="corri" localSheetId="5">'INDICAR CÓDIGO DEL ITEM DE PAGO'!ERR</definedName>
    <definedName name="corri">[0]!ERR</definedName>
    <definedName name="CORTA">#REF!</definedName>
    <definedName name="CosteoConsultoria">#REF!</definedName>
    <definedName name="COSTO_FRENTE">[106]BITACORA!$E$1:$E$65536</definedName>
    <definedName name="costo2" hidden="1">#REF!</definedName>
    <definedName name="COSTODIRECTO" localSheetId="6">#REF!</definedName>
    <definedName name="COSTODIRECTO" localSheetId="7">#REF!</definedName>
    <definedName name="COSTODIRECTO" localSheetId="8">#REF!</definedName>
    <definedName name="COSTODIRECTO" localSheetId="17">#REF!</definedName>
    <definedName name="COSTODIRECTO" localSheetId="1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5">#REF!</definedName>
    <definedName name="CostoDirecto" localSheetId="23">#REF!</definedName>
    <definedName name="CostoDirecto" localSheetId="1">#REF!</definedName>
    <definedName name="COSTODIRECTO">#REF!</definedName>
    <definedName name="CostoDirectoObra">'[107]COSTEO TOTAL OBRA'!$D$7</definedName>
    <definedName name="Costopérdidas" localSheetId="4">[108]Modelo!#REF!</definedName>
    <definedName name="Costopérdidas" localSheetId="3">[108]Modelo!#REF!</definedName>
    <definedName name="Costopérdidas">[108]Modelo!#REF!</definedName>
    <definedName name="COSTOS">[109]TARIFAS!$A$1:$F$52</definedName>
    <definedName name="cota">'[110]Base de Diseño'!$A$1:$D$290</definedName>
    <definedName name="COTAS">[111]Hoja3!$A$5:$B$154</definedName>
    <definedName name="CotizacionARP" localSheetId="4">#REF!</definedName>
    <definedName name="CotizacionARP" localSheetId="3">#REF!</definedName>
    <definedName name="CotizacionARP">#REF!</definedName>
    <definedName name="COYLL" localSheetId="4">[28]BASE!#REF!</definedName>
    <definedName name="COYLL" localSheetId="3">[28]BASE!#REF!</definedName>
    <definedName name="COYLL">[28]BASE!#REF!</definedName>
    <definedName name="cp" localSheetId="4">#REF!</definedName>
    <definedName name="cp" localSheetId="3">#REF!</definedName>
    <definedName name="cp">#REF!</definedName>
    <definedName name="CP452L" localSheetId="4">#REF!</definedName>
    <definedName name="CP452L" localSheetId="3">#REF!</definedName>
    <definedName name="CP452L">#REF!</definedName>
    <definedName name="CP453L" localSheetId="4">#REF!</definedName>
    <definedName name="CP453L" localSheetId="3">#REF!</definedName>
    <definedName name="CP453L">#REF!</definedName>
    <definedName name="CP902L">#REF!</definedName>
    <definedName name="CP903L">#REF!</definedName>
    <definedName name="CP904L">#REF!</definedName>
    <definedName name="CR22JH">#REF!</definedName>
    <definedName name="CR42JH">#REF!</definedName>
    <definedName name="CR44JH">#REF!</definedName>
    <definedName name="CRA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[112]civ_roma!$C$803:$G$804</definedName>
    <definedName name="_xlnm.Criteria">'[64]AC2-AG96'!#REF!</definedName>
    <definedName name="Criterios_IM" localSheetId="23">[4]INSUMOS!#REF!</definedName>
    <definedName name="Criterios_IM" localSheetId="1">[4]INSUMOS!#REF!</definedName>
    <definedName name="Criterios_IM">'[5]7422CW00'!#REF!</definedName>
    <definedName name="Criticidad">[113]Tabla!$A$1:$A$5</definedName>
    <definedName name="Criticos" localSheetId="4">#REF!</definedName>
    <definedName name="Criticos" localSheetId="3">#REF!</definedName>
    <definedName name="Criticos">#REF!</definedName>
    <definedName name="Cronograma" localSheetId="4">[4]INSUMOS!#REF!</definedName>
    <definedName name="Cronograma" localSheetId="3">[4]INSUMOS!#REF!</definedName>
    <definedName name="Cronograma">[4]INSUMOS!#REF!</definedName>
    <definedName name="cs">#REF!</definedName>
    <definedName name="CS_AVG_SIZE">#REF!</definedName>
    <definedName name="CS_WELDING">#REF!</definedName>
    <definedName name="CSIKA" localSheetId="4">#REF!</definedName>
    <definedName name="CSIKA" localSheetId="3">#REF!</definedName>
    <definedName name="CSIKA">#REF!</definedName>
    <definedName name="CT" localSheetId="4">'[69]CIRCUITOS CODENSA'!#REF!</definedName>
    <definedName name="CT" localSheetId="3">'[69]CIRCUITOS CODENSA'!#REF!</definedName>
    <definedName name="CT">'[69]CIRCUITOS CODENSA'!#REF!</definedName>
    <definedName name="CT070KG" localSheetId="4">#REF!</definedName>
    <definedName name="CT070KG" localSheetId="3">#REF!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[28]BASE!$D$30</definedName>
    <definedName name="CT245K" localSheetId="4">#REF!</definedName>
    <definedName name="CT245K" localSheetId="3">#REF!</definedName>
    <definedName name="CT245K">#REF!</definedName>
    <definedName name="CT245KG" localSheetId="4">#REF!</definedName>
    <definedName name="CT245KG" localSheetId="3">#REF!</definedName>
    <definedName name="CT245KG">#REF!</definedName>
    <definedName name="CTA" localSheetId="6">#REF!</definedName>
    <definedName name="CTA" localSheetId="7">#REF!</definedName>
    <definedName name="CTA" localSheetId="8">#REF!</definedName>
    <definedName name="CTA" localSheetId="17">#REF!</definedName>
    <definedName name="CTA" localSheetId="1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9">#REF!</definedName>
    <definedName name="CTA" localSheetId="20">#REF!</definedName>
    <definedName name="CTA" localSheetId="21">#REF!</definedName>
    <definedName name="CTA" localSheetId="22">#REF!</definedName>
    <definedName name="CTA" localSheetId="5">#REF!</definedName>
    <definedName name="CTA">#REF!</definedName>
    <definedName name="CTE">#REF!</definedName>
    <definedName name="CTR">'[5]7422CW00'!#REF!</definedName>
    <definedName name="CTRPAG">'[5]7422CW00'!#REF!</definedName>
    <definedName name="CU" localSheetId="4">'[69]CIRCUITOS CODENSA'!#REF!</definedName>
    <definedName name="CU" localSheetId="3">'[69]CIRCUITOS CODENSA'!#REF!</definedName>
    <definedName name="CU">'[69]CIRCUITOS CODENSA'!#REF!</definedName>
    <definedName name="CUAD" localSheetId="4">#REF!</definedName>
    <definedName name="CUAD" localSheetId="3">#REF!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[49]Cuadrillas!$C$13:$F$43</definedName>
    <definedName name="Cuadrillas">[114]Cuadrillas!$A$11:$I$77</definedName>
    <definedName name="CUAL" localSheetId="6">'1.1'!ERR</definedName>
    <definedName name="CUAL" localSheetId="7">'1.2'!ERR</definedName>
    <definedName name="CUAL" localSheetId="8">'2.1'!ERR</definedName>
    <definedName name="CUAL" localSheetId="17">'2.10'!ERR</definedName>
    <definedName name="CUAL" localSheetId="18">'2.11'!ERR</definedName>
    <definedName name="CUAL" localSheetId="9">'2.2'!ERR</definedName>
    <definedName name="CUAL" localSheetId="10">'2.3'!ERR</definedName>
    <definedName name="CUAL" localSheetId="11">'2.4'!ERR</definedName>
    <definedName name="CUAL" localSheetId="12">'2.5'!ERR</definedName>
    <definedName name="CUAL" localSheetId="13">'2.6'!ERR</definedName>
    <definedName name="CUAL" localSheetId="14">'2.7'!ERR</definedName>
    <definedName name="CUAL" localSheetId="15">'2.8'!ERR</definedName>
    <definedName name="CUAL" localSheetId="16">'2.9'!ERR</definedName>
    <definedName name="CUAL" localSheetId="19">'3.1'!ERR</definedName>
    <definedName name="CUAL" localSheetId="20">'3.2'!ERR</definedName>
    <definedName name="CUAL" localSheetId="21">'3.3'!ERR</definedName>
    <definedName name="CUAL" localSheetId="22">'3.4'!ERR</definedName>
    <definedName name="CUAL" localSheetId="5">'INDICAR CÓDIGO DEL ITEM DE PAGO'!ERR</definedName>
    <definedName name="CUAL">[0]!ERR</definedName>
    <definedName name="cub" localSheetId="28" hidden="1">{#N/A,#N/A,FALSE,"RESUMEN";#N/A,#N/A,FALSE,"GG-GI";#N/A,#N/A,FALSE,"AMB";#N/A,#N/A,FALSE,"EyR";#N/A,#N/A,FALSE,"UCP";#N/A,#N/A,FALSE,"IND";#N/A,#N/A,FALSE,"LR";#N/A,#N/A,FALSE,"PRV";#N/A,#N/A,FALSE,"TÚNELES";#N/A,#N/A,FALSE,"IDT";#N/A,#N/A,FALSE,"ING"}</definedName>
    <definedName name="cub" localSheetId="25" hidden="1">{#N/A,#N/A,FALSE,"RESUMEN";#N/A,#N/A,FALSE,"GG-GI";#N/A,#N/A,FALSE,"AMB";#N/A,#N/A,FALSE,"EyR";#N/A,#N/A,FALSE,"UCP";#N/A,#N/A,FALSE,"IND";#N/A,#N/A,FALSE,"LR";#N/A,#N/A,FALSE,"PRV";#N/A,#N/A,FALSE,"TÚNELES";#N/A,#N/A,FALSE,"IDT";#N/A,#N/A,FALSE,"ING"}</definedName>
    <definedName name="cub" localSheetId="24" hidden="1">{#N/A,#N/A,FALSE,"RESUMEN";#N/A,#N/A,FALSE,"GG-GI";#N/A,#N/A,FALSE,"AMB";#N/A,#N/A,FALSE,"EyR";#N/A,#N/A,FALSE,"UCP";#N/A,#N/A,FALSE,"IND";#N/A,#N/A,FALSE,"LR";#N/A,#N/A,FALSE,"PRV";#N/A,#N/A,FALSE,"TÚNELES";#N/A,#N/A,FALSE,"IDT";#N/A,#N/A,FALSE,"ING"}</definedName>
    <definedName name="cub" localSheetId="4" hidden="1">{#N/A,#N/A,FALSE,"RESUMEN";#N/A,#N/A,FALSE,"GG-GI";#N/A,#N/A,FALSE,"AMB";#N/A,#N/A,FALSE,"EyR";#N/A,#N/A,FALSE,"UCP";#N/A,#N/A,FALSE,"IND";#N/A,#N/A,FALSE,"LR";#N/A,#N/A,FALSE,"PRV";#N/A,#N/A,FALSE,"TÚNELES";#N/A,#N/A,FALSE,"IDT";#N/A,#N/A,FALSE,"ING"}</definedName>
    <definedName name="cub" localSheetId="3" hidden="1">{#N/A,#N/A,FALSE,"RESUMEN";#N/A,#N/A,FALSE,"GG-GI";#N/A,#N/A,FALSE,"AMB";#N/A,#N/A,FALSE,"EyR";#N/A,#N/A,FALSE,"UCP";#N/A,#N/A,FALSE,"IND";#N/A,#N/A,FALSE,"LR";#N/A,#N/A,FALSE,"PRV";#N/A,#N/A,FALSE,"TÚNELES";#N/A,#N/A,FALSE,"IDT";#N/A,#N/A,FALSE,"ING"}</definedName>
    <definedName name="cub" localSheetId="23" hidden="1">{#N/A,#N/A,FALSE,"RESUMEN";#N/A,#N/A,FALSE,"GG-GI";#N/A,#N/A,FALSE,"AMB";#N/A,#N/A,FALSE,"EyR";#N/A,#N/A,FALSE,"UCP";#N/A,#N/A,FALSE,"IND";#N/A,#N/A,FALSE,"LR";#N/A,#N/A,FALSE,"PRV";#N/A,#N/A,FALSE,"TÚNELES";#N/A,#N/A,FALSE,"IDT";#N/A,#N/A,FALSE,"ING"}</definedName>
    <definedName name="cub" localSheetId="26" hidden="1">{#N/A,#N/A,FALSE,"RESUMEN";#N/A,#N/A,FALSE,"GG-GI";#N/A,#N/A,FALSE,"AMB";#N/A,#N/A,FALSE,"EyR";#N/A,#N/A,FALSE,"UCP";#N/A,#N/A,FALSE,"IND";#N/A,#N/A,FALSE,"LR";#N/A,#N/A,FALSE,"PRV";#N/A,#N/A,FALSE,"TÚNELES";#N/A,#N/A,FALSE,"IDT";#N/A,#N/A,FALSE,"ING"}</definedName>
    <definedName name="cub" localSheetId="27" hidden="1">{#N/A,#N/A,FALSE,"RESUMEN";#N/A,#N/A,FALSE,"GG-GI";#N/A,#N/A,FALSE,"AMB";#N/A,#N/A,FALSE,"EyR";#N/A,#N/A,FALSE,"UCP";#N/A,#N/A,FALSE,"IND";#N/A,#N/A,FALSE,"LR";#N/A,#N/A,FALSE,"PRV";#N/A,#N/A,FALSE,"TÚNELES";#N/A,#N/A,FALSE,"IDT";#N/A,#N/A,FALSE,"ING"}</definedName>
    <definedName name="cub" hidden="1">{#N/A,#N/A,FALSE,"RESUMEN";#N/A,#N/A,FALSE,"GG-GI";#N/A,#N/A,FALSE,"AMB";#N/A,#N/A,FALSE,"EyR";#N/A,#N/A,FALSE,"UCP";#N/A,#N/A,FALSE,"IND";#N/A,#N/A,FALSE,"LR";#N/A,#N/A,FALSE,"PRV";#N/A,#N/A,FALSE,"TÚNELES";#N/A,#N/A,FALSE,"IDT";#N/A,#N/A,FALSE,"ING"}</definedName>
    <definedName name="CUBS" localSheetId="6">#REF!</definedName>
    <definedName name="CUBS" localSheetId="7">#REF!</definedName>
    <definedName name="CUBS" localSheetId="8">#REF!</definedName>
    <definedName name="CUBS" localSheetId="17">#REF!</definedName>
    <definedName name="CUBS" localSheetId="1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9">#REF!</definedName>
    <definedName name="CUBS" localSheetId="20">#REF!</definedName>
    <definedName name="CUBS" localSheetId="21">#REF!</definedName>
    <definedName name="CUBS" localSheetId="22">#REF!</definedName>
    <definedName name="CUBS" localSheetId="5">#REF!</definedName>
    <definedName name="CUBS">#REF!</definedName>
    <definedName name="cUCA" localSheetId="4">#REF!</definedName>
    <definedName name="cUCA" localSheetId="3">#REF!</definedName>
    <definedName name="cUCA">#REF!</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stomize" localSheetId="6">[90]!Customize</definedName>
    <definedName name="Customize" localSheetId="7">[90]!Customize</definedName>
    <definedName name="Customize" localSheetId="8">[90]!Customize</definedName>
    <definedName name="Customize" localSheetId="17">[90]!Customize</definedName>
    <definedName name="Customize" localSheetId="18">[90]!Customize</definedName>
    <definedName name="Customize" localSheetId="9">[90]!Customize</definedName>
    <definedName name="Customize" localSheetId="10">[90]!Customize</definedName>
    <definedName name="Customize" localSheetId="11">[90]!Customize</definedName>
    <definedName name="Customize" localSheetId="12">[90]!Customize</definedName>
    <definedName name="Customize" localSheetId="13">[90]!Customize</definedName>
    <definedName name="Customize" localSheetId="14">[90]!Customize</definedName>
    <definedName name="Customize" localSheetId="15">[90]!Customize</definedName>
    <definedName name="Customize" localSheetId="16">[90]!Customize</definedName>
    <definedName name="Customize" localSheetId="19">[90]!Customize</definedName>
    <definedName name="Customize" localSheetId="20">[90]!Customize</definedName>
    <definedName name="Customize" localSheetId="21">[90]!Customize</definedName>
    <definedName name="Customize" localSheetId="22">[90]!Customize</definedName>
    <definedName name="Customize" localSheetId="4">[90]!Customize</definedName>
    <definedName name="Customize" localSheetId="2">[90]!Customize</definedName>
    <definedName name="Customize">[90]!Customize</definedName>
    <definedName name="cv" localSheetId="6">#REF!</definedName>
    <definedName name="cv" localSheetId="7">#REF!</definedName>
    <definedName name="cv" localSheetId="8">#REF!</definedName>
    <definedName name="cv" localSheetId="17">#REF!</definedName>
    <definedName name="cv" localSheetId="1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9">#REF!</definedName>
    <definedName name="cv" localSheetId="20">#REF!</definedName>
    <definedName name="cv" localSheetId="21">#REF!</definedName>
    <definedName name="cv" localSheetId="22">#REF!</definedName>
    <definedName name="cv" localSheetId="4">#REF!</definedName>
    <definedName name="cv" localSheetId="3">#REF!</definedName>
    <definedName name="cv" localSheetId="5">#REF!</definedName>
    <definedName name="cv" localSheetId="23">#REF!</definedName>
    <definedName name="cv" localSheetId="1">#REF!</definedName>
    <definedName name="cv">#REF!</definedName>
    <definedName name="CVa" localSheetId="23">'[25]Cambio de Valv.'!$E:$E</definedName>
    <definedName name="CVa" localSheetId="1">'[25]Cambio de Valv.'!$E:$E</definedName>
    <definedName name="CVa">'[26]Cambio de Valv.'!$E$1:$E$65536</definedName>
    <definedName name="cvbcvbf" hidden="1">{#N/A,#N/A,TRUE,"INGENIERIA";#N/A,#N/A,TRUE,"COMPRAS";#N/A,#N/A,TRUE,"DIRECCION";#N/A,#N/A,TRUE,"RESUMEN"}</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cx" localSheetId="4">#REF!</definedName>
    <definedName name="cx" localSheetId="3">#REF!</definedName>
    <definedName name="cx">#REF!</definedName>
    <definedName name="CYLL2">#REF!</definedName>
    <definedName name="CYLL3">#REF!</definedName>
    <definedName name="CYLL4">#REF!</definedName>
    <definedName name="CYLL6">#REF!</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5" hidden="1">{"TAB1",#N/A,TRUE,"GENERAL";"TAB2",#N/A,TRUE,"GENERAL";"TAB3",#N/A,TRUE,"GENERAL";"TAB4",#N/A,TRUE,"GENERAL";"TAB5",#N/A,TRUE,"GENERAL"}</definedName>
    <definedName name="d" localSheetId="23">#REF!</definedName>
    <definedName name="d" localSheetId="1">#REF!</definedName>
    <definedName name="d" hidden="1">{"TAB1",#N/A,TRUE,"GENERAL";"TAB2",#N/A,TRUE,"GENERAL";"TAB3",#N/A,TRUE,"GENERAL";"TAB4",#N/A,TRUE,"GENERAL";"TAB5",#N/A,TRUE,"GENERAL"}</definedName>
    <definedName name="D_1">#REF!</definedName>
    <definedName name="DADADAD" localSheetId="28" hidden="1">{#N/A,#N/A,TRUE,"CODIGO DEPENDENCIA"}</definedName>
    <definedName name="DADADAD" localSheetId="25" hidden="1">{#N/A,#N/A,TRUE,"CODIGO DEPENDENCIA"}</definedName>
    <definedName name="DADADAD" localSheetId="24" hidden="1">{#N/A,#N/A,TRUE,"CODIGO DEPENDENCIA"}</definedName>
    <definedName name="DADADAD" localSheetId="4" hidden="1">{#N/A,#N/A,TRUE,"CODIGO DEPENDENCIA"}</definedName>
    <definedName name="DADADAD" localSheetId="3" hidden="1">{#N/A,#N/A,TRUE,"CODIGO DEPENDENCIA"}</definedName>
    <definedName name="DADADAD" localSheetId="23" hidden="1">{#N/A,#N/A,TRUE,"CODIGO DEPENDENCIA"}</definedName>
    <definedName name="DADADAD" localSheetId="26" hidden="1">{#N/A,#N/A,TRUE,"CODIGO DEPENDENCIA"}</definedName>
    <definedName name="DADADAD" localSheetId="27" hidden="1">{#N/A,#N/A,TRUE,"CODIGO DEPENDENCIA"}</definedName>
    <definedName name="DADADAD" hidden="1">{#N/A,#N/A,TRUE,"CODIGO DEPENDENCIA"}</definedName>
    <definedName name="DAFT">#REF!</definedName>
    <definedName name="DANODO">#REF!</definedName>
    <definedName name="DANODOF">#REF!</definedName>
    <definedName name="DANODOFT">#REF!</definedName>
    <definedName name="dario" localSheetId="6">'[35]GPI 526'!#REF!</definedName>
    <definedName name="dario" localSheetId="7">'[35]GPI 526'!#REF!</definedName>
    <definedName name="dario" localSheetId="8">'[35]GPI 526'!#REF!</definedName>
    <definedName name="dario" localSheetId="17">'[35]GPI 526'!#REF!</definedName>
    <definedName name="dario" localSheetId="18">'[35]GPI 526'!#REF!</definedName>
    <definedName name="dario" localSheetId="9">'[35]GPI 526'!#REF!</definedName>
    <definedName name="dario" localSheetId="10">'[35]GPI 526'!#REF!</definedName>
    <definedName name="dario" localSheetId="11">'[35]GPI 526'!#REF!</definedName>
    <definedName name="dario" localSheetId="12">'[35]GPI 526'!#REF!</definedName>
    <definedName name="dario" localSheetId="13">'[35]GPI 526'!#REF!</definedName>
    <definedName name="dario" localSheetId="14">'[35]GPI 526'!#REF!</definedName>
    <definedName name="dario" localSheetId="15">'[35]GPI 526'!#REF!</definedName>
    <definedName name="dario" localSheetId="16">'[35]GPI 526'!#REF!</definedName>
    <definedName name="dario" localSheetId="19">'[35]GPI 526'!#REF!</definedName>
    <definedName name="dario" localSheetId="20">'[35]GPI 526'!#REF!</definedName>
    <definedName name="dario" localSheetId="21">'[35]GPI 526'!#REF!</definedName>
    <definedName name="dario" localSheetId="22">'[35]GPI 526'!#REF!</definedName>
    <definedName name="dario" localSheetId="5">'[35]GPI 526'!#REF!</definedName>
    <definedName name="dario">'[35]GPI 526'!#REF!</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[112]civ_roma!$C$9:$G$799</definedName>
    <definedName name="DATO1">'[115]46'!$D$3:$CK$429</definedName>
    <definedName name="DATOS" localSheetId="6">#REF!</definedName>
    <definedName name="DATOS" localSheetId="7">#REF!</definedName>
    <definedName name="DATOS" localSheetId="8">#REF!</definedName>
    <definedName name="DATOS" localSheetId="17">#REF!</definedName>
    <definedName name="DATOS" localSheetId="1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9">#REF!</definedName>
    <definedName name="DATOS" localSheetId="20">#REF!</definedName>
    <definedName name="DATOS" localSheetId="21">#REF!</definedName>
    <definedName name="DATOS" localSheetId="22">#REF!</definedName>
    <definedName name="DATOS" localSheetId="4">#REF!</definedName>
    <definedName name="DATOS" localSheetId="3">#REF!</definedName>
    <definedName name="DATOS" localSheetId="5">#REF!</definedName>
    <definedName name="DATOS" localSheetId="23">#REF!</definedName>
    <definedName name="DATOS" localSheetId="1">#REF!</definedName>
    <definedName name="datos">#REF!</definedName>
    <definedName name="datos1">'[116]Base de Diseño'!$A$1:$D$204</definedName>
    <definedName name="DBASE1">#REF!</definedName>
    <definedName name="DBASE2">#REF!</definedName>
    <definedName name="DBASE3">#REF!</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7">#REF!</definedName>
    <definedName name="Dbgcm" localSheetId="8">#REF!</definedName>
    <definedName name="Dbgcm" localSheetId="17">#REF!</definedName>
    <definedName name="Dbgcm" localSheetId="1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9">#REF!</definedName>
    <definedName name="Dbgcm" localSheetId="20">#REF!</definedName>
    <definedName name="Dbgcm" localSheetId="21">#REF!</definedName>
    <definedName name="Dbgcm" localSheetId="22">#REF!</definedName>
    <definedName name="Dbgcm" localSheetId="5">#REF!</definedName>
    <definedName name="Dbgcm">#REF!</definedName>
    <definedName name="dc" localSheetId="4">#REF!</definedName>
    <definedName name="dc" localSheetId="3">#REF!</definedName>
    <definedName name="dc" localSheetId="23">#REF!</definedName>
    <definedName name="dc" localSheetId="1">#REF!</definedName>
    <definedName name="dc">#REF!</definedName>
    <definedName name="Dcacm" localSheetId="6">#REF!</definedName>
    <definedName name="Dcacm" localSheetId="7">#REF!</definedName>
    <definedName name="Dcacm" localSheetId="8">#REF!</definedName>
    <definedName name="Dcacm" localSheetId="17">#REF!</definedName>
    <definedName name="Dcacm" localSheetId="1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9">#REF!</definedName>
    <definedName name="Dcacm" localSheetId="20">#REF!</definedName>
    <definedName name="Dcacm" localSheetId="21">#REF!</definedName>
    <definedName name="Dcacm" localSheetId="22">#REF!</definedName>
    <definedName name="Dcacm" localSheetId="5">#REF!</definedName>
    <definedName name="Dcacm">#REF!</definedName>
    <definedName name="DCF">#REF!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rriente">#REF!</definedName>
    <definedName name="Dcorriente1">'[117]Pta a tierra'!#REF!</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6">#REF!</definedName>
    <definedName name="dd" localSheetId="7">#REF!</definedName>
    <definedName name="dd" localSheetId="8">#REF!</definedName>
    <definedName name="dd" localSheetId="17">#REF!</definedName>
    <definedName name="dd" localSheetId="1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9">#REF!</definedName>
    <definedName name="dd" localSheetId="20">#REF!</definedName>
    <definedName name="dd" localSheetId="21">#REF!</definedName>
    <definedName name="dd" localSheetId="22">#REF!</definedName>
    <definedName name="dd" localSheetId="5">#REF!</definedName>
    <definedName name="dd" localSheetId="23">#REF!</definedName>
    <definedName name="dd" localSheetId="1">#REF!</definedName>
    <definedName name="dd">#REF!</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8" hidden="1">{#N/A,#N/A,FALSE,"summary";#N/A,#N/A,FALSE,"SumGraph"}</definedName>
    <definedName name="DDD" localSheetId="25" hidden="1">{#N/A,#N/A,FALSE,"summary";#N/A,#N/A,FALSE,"SumGraph"}</definedName>
    <definedName name="DDD" localSheetId="24" hidden="1">{#N/A,#N/A,FALSE,"summary";#N/A,#N/A,FALSE,"SumGraph"}</definedName>
    <definedName name="DDD" localSheetId="4" hidden="1">{#N/A,#N/A,FALSE,"summary";#N/A,#N/A,FALSE,"SumGraph"}</definedName>
    <definedName name="DDD" localSheetId="3" hidden="1">{#N/A,#N/A,FALSE,"summary";#N/A,#N/A,FALSE,"SumGraph"}</definedName>
    <definedName name="ddd" localSheetId="5" hidden="1">{"via1",#N/A,TRUE,"general";"via2",#N/A,TRUE,"general";"via3",#N/A,TRUE,"general"}</definedName>
    <definedName name="DDD" localSheetId="23" hidden="1">{#N/A,#N/A,FALSE,"summary";#N/A,#N/A,FALSE,"SumGraph"}</definedName>
    <definedName name="DDD" localSheetId="1" hidden="1">{#N/A,#N/A,FALSE,"summary";#N/A,#N/A,FALSE,"SumGraph"}</definedName>
    <definedName name="DDD" localSheetId="26" hidden="1">{#N/A,#N/A,FALSE,"summary";#N/A,#N/A,FALSE,"SumGraph"}</definedName>
    <definedName name="DDD" localSheetId="27" hidden="1">{#N/A,#N/A,FALSE,"summary";#N/A,#N/A,FALSE,"SumGraph"}</definedName>
    <definedName name="ddd" hidden="1">{"via1",#N/A,TRUE,"general";"via2",#N/A,TRUE,"general";"via3",#N/A,TRUE,"general"}</definedName>
    <definedName name="ddd_1"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[17]Tablas!#REF!</definedName>
    <definedName name="DDS1_1">[17]Tablas!#REF!</definedName>
    <definedName name="DDS1_1_1">[17]Tablas!#REF!</definedName>
    <definedName name="Decenas" localSheetId="28">{"";"";"";"trei";"cuare";"cincue";"sese";"sete";"oche";"nove"}&amp;"nta "</definedName>
    <definedName name="Decenas" localSheetId="25">{"";"";"";"trei";"cuare";"cincue";"sese";"sete";"oche";"nove"}&amp;"nta "</definedName>
    <definedName name="Decenas" localSheetId="24">{"";"";"";"trei";"cuare";"cincue";"sese";"sete";"oche";"nove"}&amp;"nta "</definedName>
    <definedName name="Decenas" localSheetId="4">{"";"";"";"trei";"cuare";"cincue";"sese";"sete";"oche";"nove"}&amp;"nta "</definedName>
    <definedName name="Decenas" localSheetId="3">{"";"";"";"trei";"cuare";"cincue";"sese";"sete";"oche";"nove"}&amp;"nta "</definedName>
    <definedName name="Decenas" localSheetId="23">{"";"";"";"trei";"cuare";"cincue";"sese";"sete";"oche";"nove"}&amp;"nta "</definedName>
    <definedName name="Decenas" localSheetId="26">{"";"";"";"trei";"cuare";"cincue";"sese";"sete";"oche";"nove"}&amp;"nta "</definedName>
    <definedName name="Decenas" localSheetId="27">{"";"";"";"trei";"cuare";"cincue";"sese";"sete";"oche";"nove"}&amp;"nta "</definedName>
    <definedName name="Decenas">{"";"";"";"trei";"cuare";"cincue";"sese";"sete";"oche";"nove"}&amp;"nta "</definedName>
    <definedName name="Decision" localSheetId="4">#REF!</definedName>
    <definedName name="Decision" localSheetId="3">#REF!</definedName>
    <definedName name="Decision">#REF!</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6">#REF!</definedName>
    <definedName name="demanto" localSheetId="7">#REF!</definedName>
    <definedName name="demanto" localSheetId="8">#REF!</definedName>
    <definedName name="demanto" localSheetId="17">#REF!</definedName>
    <definedName name="demanto" localSheetId="1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9">#REF!</definedName>
    <definedName name="demanto" localSheetId="20">#REF!</definedName>
    <definedName name="demanto" localSheetId="21">#REF!</definedName>
    <definedName name="demanto" localSheetId="22">#REF!</definedName>
    <definedName name="demanto" localSheetId="4">#REF!</definedName>
    <definedName name="demanto" localSheetId="3">#REF!</definedName>
    <definedName name="demanto" localSheetId="5">#REF!</definedName>
    <definedName name="demanto" localSheetId="23">#REF!</definedName>
    <definedName name="demanto" localSheetId="1">#REF!</definedName>
    <definedName name="demanto">#REF!</definedName>
    <definedName name="DEMOLICIÓN">'[118]BASE-LISTAS'!$B$24:$B$29</definedName>
    <definedName name="DEMOLICIONANDEN">#REF!</definedName>
    <definedName name="demolicionladrillo">#REF!</definedName>
    <definedName name="DEMOLICIONMURO">#REF!</definedName>
    <definedName name="demolicionpav">#REF!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[113]Tabla!$B$1:$B$397</definedName>
    <definedName name="DEPENDENCIA">[113]Tabla!$B$1:$B$397</definedName>
    <definedName name="DEPENDENCIAS">[113]Tabla!$B$1:$B$397</definedName>
    <definedName name="DERFE">#REF!</definedName>
    <definedName name="desarrolladas">'[40]Reservas de Petróleo'!$A$2,'[40]Reservas de Petróleo'!$A$1,'[40]Reservas de Petróleo'!$D$4,'[40]Reservas de Petróleo'!$F$1:$F$65536</definedName>
    <definedName name="DESARROLLOSRIODELMEDIO" localSheetId="28" hidden="1">{#N/A,#N/A,FALSE,"summary";#N/A,#N/A,FALSE,"SumGraph"}</definedName>
    <definedName name="DESARROLLOSRIODELMEDIO" localSheetId="25" hidden="1">{#N/A,#N/A,FALSE,"summary";#N/A,#N/A,FALSE,"SumGraph"}</definedName>
    <definedName name="DESARROLLOSRIODELMEDIO" localSheetId="24" hidden="1">{#N/A,#N/A,FALSE,"summary";#N/A,#N/A,FALSE,"SumGraph"}</definedName>
    <definedName name="DESARROLLOSRIODELMEDIO" localSheetId="4" hidden="1">{#N/A,#N/A,FALSE,"summary";#N/A,#N/A,FALSE,"SumGraph"}</definedName>
    <definedName name="DESARROLLOSRIODELMEDIO" localSheetId="3" hidden="1">{#N/A,#N/A,FALSE,"summary";#N/A,#N/A,FALSE,"SumGraph"}</definedName>
    <definedName name="DESARROLLOSRIODELMEDIO" localSheetId="23" hidden="1">{#N/A,#N/A,FALSE,"summary";#N/A,#N/A,FALSE,"SumGraph"}</definedName>
    <definedName name="DESARROLLOSRIODELMEDIO" localSheetId="26" hidden="1">{#N/A,#N/A,FALSE,"summary";#N/A,#N/A,FALSE,"SumGraph"}</definedName>
    <definedName name="DESARROLLOSRIODELMEDIO" localSheetId="27" hidden="1">{#N/A,#N/A,FALSE,"summary";#N/A,#N/A,FALSE,"SumGraph"}</definedName>
    <definedName name="DESARROLLOSRIODELMEDIO" hidden="1">{#N/A,#N/A,FALSE,"summary";#N/A,#N/A,FALSE,"SumGraph"}</definedName>
    <definedName name="DESC_APU" localSheetId="28">IF([96]apu!XFC1="",IF([96]apu!XFD1="",IF([96]apu!XFC1048576="","",DIRECTO),""),ACERO!DESCRIPCION_APU)</definedName>
    <definedName name="DESC_APU" localSheetId="25">IF([96]apu!XFC1="",IF([96]apu!XFD1="",IF([96]apu!XFC1048576="","",[97]!DIRECTO),""),'CON 14 MPA '!DESCRIPCION_APU)</definedName>
    <definedName name="DESC_APU" localSheetId="24">IF([96]apu!XFC1="",IF([96]apu!XFD1="",IF([96]apu!XFC1048576="","",DIRECTO),""),'CON 21 MPA'!DESCRIPCION_APU)</definedName>
    <definedName name="DESC_APU" localSheetId="4">IF([96]apu!XFC1="",IF([96]apu!XFD1="",IF([96]apu!XFC1048576="","",[0]!DIRECTO),""),CRONOGRAMA!DESCRIPCION_APU)</definedName>
    <definedName name="DESC_APU" localSheetId="3">IF([96]apu!XFC1="",IF([96]apu!XFD1="",IF([96]apu!XFC1048576="","",DIRECTO),""),'FLUJO DE FONDOS'!DESCRIPCION_APU)</definedName>
    <definedName name="DESC_APU" localSheetId="23">IF([96]apu!XFC1="",IF([96]apu!XFD1="",IF([96]apu!XFC1048576="","",DIRECTO),""),INSUMOS!DESCRIPCION_APU)</definedName>
    <definedName name="DESC_APU" localSheetId="26">IF([96]apu!XFC1="",IF([96]apu!XFD1="",IF([96]apu!XFC1048576="","",[97]!DIRECTO),""),'MORTERO 1-3'!DESCRIPCION_APU)</definedName>
    <definedName name="DESC_APU" localSheetId="27">IF([96]apu!XFC1="",IF([96]apu!XFD1="",IF([96]apu!XFC1048576="","",[97]!DIRECTO),""),'MORTERO 1-4'!DESCRIPCION_APU)</definedName>
    <definedName name="DESC_APU">IF([96]apu!XFC1="",IF([96]apu!XFD1="",IF([96]apu!XFC1048576="","",DIRECTO),""),DESCRIPCION_APU)</definedName>
    <definedName name="DESC_AUX">IF([96]Auxiliares!$A1="",IF([96]Auxiliares!$A1048576="","","DIRECTO:  "&amp;TEXT(ROUNDUP(SUMIF([96]Auxiliares!$A$1:$A$65536,[96]Auxiliares!$A1048576,[96]Auxiliares!$G$1:$G$65536)/2,0),"#,##0")&amp;" / "&amp;VLOOKUP([96]Auxiliares!$A1048576,[96]Insumos!$D$1:$F$65536,3,FALSE)),IF([96]Auxiliares!$A1="","",VLOOKUP([96]Auxiliares!$B1,[96]Insumos!$D$1:$E$65536,2,FALSE)))</definedName>
    <definedName name="DESC1">[119]ITEMS!$B$2</definedName>
    <definedName name="DESC521">[120]ITEMS!$B$522</definedName>
    <definedName name="DESCAPOTE" localSheetId="4">[28]PRESUPUESTO!#REF!</definedName>
    <definedName name="DESCAPOTE" localSheetId="3">[28]PRESUPUESTO!#REF!</definedName>
    <definedName name="DESCAPOTE">[28]PRESUPUESTO!#REF!</definedName>
    <definedName name="Descrip_cuadrillas">[114]Cuadrillas!$A$15:$A$77</definedName>
    <definedName name="Descrip_equipos">[114]Equ!$A$15:$A$102</definedName>
    <definedName name="Descrip_transporte">[114]Trans!$A$18:$A$65</definedName>
    <definedName name="Descripción">[114]Mat!$A$11:$A$1041</definedName>
    <definedName name="DESCRIPCION_APU" localSheetId="28">IF(ISERROR(SEARCH("-",[96]apu!$B1,3)),INSUMO,[97]!ITEM)</definedName>
    <definedName name="DESCRIPCION_APU" localSheetId="25">IF(ISERROR(SEARCH("-",[96]apu!$B1,3)),[97]!INSUMO,[97]!ITEM)</definedName>
    <definedName name="DESCRIPCION_APU" localSheetId="24">IF(ISERROR(SEARCH("-",[96]apu!$B1,3)),INSUMO,[97]!ITEM)</definedName>
    <definedName name="DESCRIPCION_APU" localSheetId="4">IF(ISERROR(SEARCH("-",[96]apu!$B1,3)),[0]!INSUMO,CRONOGRAMA!ITEM)</definedName>
    <definedName name="DESCRIPCION_APU" localSheetId="3">IF(ISERROR(SEARCH("-",[96]apu!$B1,3)),INSUMO,'FLUJO DE FONDOS'!ITEM)</definedName>
    <definedName name="DESCRIPCION_APU" localSheetId="23">IF(ISERROR(SEARCH("-",[96]apu!$B1,3)),INSUMO,[97]!ITEM)</definedName>
    <definedName name="DESCRIPCION_APU" localSheetId="26">IF(ISERROR(SEARCH("-",[96]apu!$B1,3)),[97]!INSUMO,[97]!ITEM)</definedName>
    <definedName name="DESCRIPCION_APU" localSheetId="27">IF(ISERROR(SEARCH("-",[96]apu!$B1,3)),[97]!INSUMO,[97]!ITEM)</definedName>
    <definedName name="DESCRIPCION_APU">IF(ISERROR(SEARCH("-",[96]apu!$B1,3)),INSUMO,[97]!ITEM)</definedName>
    <definedName name="DESCRP1">[47]DATOS!$D$2</definedName>
    <definedName name="DESCRP2">[47]DATOS!$D$3</definedName>
    <definedName name="DESCUNMI">#REF!</definedName>
    <definedName name="design">'[121]Design (3)'!$A$12:$CM$71</definedName>
    <definedName name="design2">[121]Design!$A$24:$CM$66</definedName>
    <definedName name="DEST_ART">[79]steel!#REF!</definedName>
    <definedName name="DESTCOD">'[5]7422CW00'!#REF!</definedName>
    <definedName name="DESTFG">'[5]7422CW00'!#REF!</definedName>
    <definedName name="DestinoConsultoria" localSheetId="4">#REF!</definedName>
    <definedName name="DestinoConsultoria" localSheetId="3">#REF!</definedName>
    <definedName name="DestinoConsultoria">#REF!</definedName>
    <definedName name="DestinoObra">#REF!</definedName>
    <definedName name="DESTQTY">'[5]7422CW00'!#REF!</definedName>
    <definedName name="DETAIL">#REF!</definedName>
    <definedName name="Detalle_Reserva">#REF!</definedName>
    <definedName name="DEX" localSheetId="6">#REF!</definedName>
    <definedName name="DEX" localSheetId="7">#REF!</definedName>
    <definedName name="DEX" localSheetId="8">#REF!</definedName>
    <definedName name="DEX" localSheetId="17">#REF!</definedName>
    <definedName name="DEX" localSheetId="1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9">#REF!</definedName>
    <definedName name="DEX" localSheetId="20">#REF!</definedName>
    <definedName name="DEX" localSheetId="21">#REF!</definedName>
    <definedName name="DEX" localSheetId="22">#REF!</definedName>
    <definedName name="DEX" localSheetId="5">#REF!</definedName>
    <definedName name="DEX">#REF!</definedName>
    <definedName name="df" localSheetId="23">#REF!</definedName>
    <definedName name="df" localSheetId="1">#REF!</definedName>
    <definedName name="DF">[122]Cronograma!#REF!</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asfdasdfadsfasdfas">[41]Insumos!#REF!</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 localSheetId="4">#REF!</definedName>
    <definedName name="dff" localSheetId="3">#REF!</definedName>
    <definedName name="dff">#REF!</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hghhhfgunerthujsdbhsbshnphsfuhsphosg" localSheetId="4">#REF!</definedName>
    <definedName name="dfhghhhfgunerthujsdbhsbshnphsfuhsphosg" localSheetId="3">#REF!</definedName>
    <definedName name="dfhghhhfgunerthujsdbhsbshnphsfuhsphosg">#REF!</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[90]Personalizar!$E$22</definedName>
    <definedName name="dflt2">[90]Personalizar!$E$23</definedName>
    <definedName name="dflt3">[90]Personalizar!$D$24</definedName>
    <definedName name="dflt4">[90]Personalizar!$E$26</definedName>
    <definedName name="dflt5">[90]Personalizar!$E$27</definedName>
    <definedName name="dflt6">[90]Personalizar!$D$28</definedName>
    <definedName name="dflt7">[90]Personalizar!$G$27</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[17]Tablas!#REF!</definedName>
    <definedName name="DGO1_1">[17]Tablas!#REF!</definedName>
    <definedName name="DGO1_1_1">[17]Tablas!#REF!</definedName>
    <definedName name="DGP">[17]Tablas!#REF!</definedName>
    <definedName name="DGP1_1">[17]Tablas!#REF!</definedName>
    <definedName name="DGP1_1_1">[17]Tablas!#REF!</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#REF!</definedName>
    <definedName name="DIA" localSheetId="23">#REF!</definedName>
    <definedName name="DIA" localSheetId="1">#REF!</definedName>
    <definedName name="DIA">[37]PRESUPUESTO!$B$13</definedName>
    <definedName name="DIAME">#REF!</definedName>
    <definedName name="Diámetro">#REF!</definedName>
    <definedName name="diámetroft">#REF!</definedName>
    <definedName name="diametros" localSheetId="23">#REF!</definedName>
    <definedName name="diametros" localSheetId="1">#REF!</definedName>
    <definedName name="diametros">#REF!</definedName>
    <definedName name="DIC">#REF!</definedName>
    <definedName name="diego">#REF!</definedName>
    <definedName name="diego1">#REF!</definedName>
    <definedName name="DifConsultoriaFM">#REF!</definedName>
    <definedName name="diferencia">'[123]MEDIA GEOMETRICA'!$J$8,'[123]MEDIA GEOMETRICA'!$N$8,'[123]MEDIA GEOMETRICA'!$R$8,'[123]MEDIA GEOMETRICA'!$V$8,'[123]MEDIA GEOMETRICA'!$Z$8,'[123]MEDIA GEOMETRICA'!$AD$8,'[123]MEDIA GEOMETRICA'!$AH$8,'[123]MEDIA GEOMETRICA'!$AL$8,'[123]MEDIA GEOMETRICA'!#REF!,'[123]MEDIA GEOMETRICA'!#REF!</definedName>
    <definedName name="DIJ">[17]Tablas!#REF!</definedName>
    <definedName name="DIJ1_1">[17]Tablas!#REF!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reccion">[70]EMPRESA!$F$14</definedName>
    <definedName name="DIRECTO">"DIRECTO:  "&amp;TEXT(ROUNDUP(SUMIF([96]apu!$A$1:$A$65536,[96]apu!$A1048576,[96]apu!$G$1:$G$65536)/2,0),"#,##0")&amp;" / "&amp;VLOOKUP([96]apu!$A1048576,'[96]Ppto completo'!$D$1:$F$65536,3,FALSE)</definedName>
    <definedName name="DIRECTO1">[124]APU!$U$132</definedName>
    <definedName name="DIRECTO10">[124]APU!$U$681</definedName>
    <definedName name="DIRECTO100">[124]APU!$U$6171</definedName>
    <definedName name="DIRECTO101">[124]APU!$U$6232</definedName>
    <definedName name="DIRECTO102">[124]APU!$U$6293</definedName>
    <definedName name="DIRECTO103">[124]APU!$U$6354</definedName>
    <definedName name="DIRECTO104">[124]APU!$U$6415</definedName>
    <definedName name="DIRECTO105">[124]APU!$U$6476</definedName>
    <definedName name="DIRECTO11">[124]APU!$U$742</definedName>
    <definedName name="DIRECTO12">[124]APU!$U$803</definedName>
    <definedName name="DIRECTO124">[124]APU!$U$7635</definedName>
    <definedName name="DIRECTO125">[124]APU!$U$7696</definedName>
    <definedName name="DIRECTO126">[124]APU!$U$7757</definedName>
    <definedName name="DIRECTO127">[124]APU!$U$7818</definedName>
    <definedName name="DIRECTO128">[124]APU!$U$7879</definedName>
    <definedName name="DIRECTO129">[124]APU!$U$7940</definedName>
    <definedName name="DIRECTO13">[124]APU!$U$864</definedName>
    <definedName name="DIRECTO130">[124]APU!$U$8001</definedName>
    <definedName name="DIRECTO131">[124]APU!$U$8062</definedName>
    <definedName name="DIRECTO132">[124]APU!$U$8123</definedName>
    <definedName name="DIRECTO133">[124]APU!$U$8184</definedName>
    <definedName name="DIRECTO134">[124]APU!$U$8245</definedName>
    <definedName name="DIRECTO14">[124]APU!$U$925</definedName>
    <definedName name="DIRECTO15">[124]APU!$U$986</definedName>
    <definedName name="DIRECTO16">[124]APU!$U$1047</definedName>
    <definedName name="DIRECTO17">[124]APU!$U$1108</definedName>
    <definedName name="DIRECTO18">[124]APU!$U$1169</definedName>
    <definedName name="DIRECTO2">[124]APU!$U$193</definedName>
    <definedName name="DIRECTO2.10">[124]APU!$U$14889</definedName>
    <definedName name="DIRECTO2.11">[124]APU!$U$14950</definedName>
    <definedName name="DIRECTO2.12">[124]APU!$U$15011</definedName>
    <definedName name="DIRECTO2.9">[124]APU!$U$11839</definedName>
    <definedName name="DIRECTO21">[124]APU!$U$1352</definedName>
    <definedName name="DIRECTO22">[124]APU!$U$1413</definedName>
    <definedName name="DIRECTO23">[124]APU!$U$1474</definedName>
    <definedName name="DIRECTO24">[124]APU!$U$1535</definedName>
    <definedName name="DIRECTO25">[124]APU!$U$1596</definedName>
    <definedName name="DIRECTO26">[124]APU!$U$1657</definedName>
    <definedName name="DIRECTO27">[124]APU!$U$1718</definedName>
    <definedName name="DIRECTO28">[124]APU!$U$1779</definedName>
    <definedName name="DIRECTO29">[124]APU!$U$1840</definedName>
    <definedName name="DIRECTO3">[124]APU!$U$254</definedName>
    <definedName name="DIRECTO3.15">[124]APU!$U$8667</definedName>
    <definedName name="DIRECTO3.16">[124]APU!$U$8728</definedName>
    <definedName name="DIRECTO3.17">[124]APU!$U$8789</definedName>
    <definedName name="DIRECTO3.18">[124]APU!$U$8850</definedName>
    <definedName name="DIRECTO3.19">[124]APU!$U$8911</definedName>
    <definedName name="DIRECTO3.20">[124]APU!$U$8972</definedName>
    <definedName name="DIRECTO3.21">[124]APU!$U$11961</definedName>
    <definedName name="DIRECTO3.22">[124]APU!$U$14523</definedName>
    <definedName name="DIRECTO3.23">[124]APU!$U$15133</definedName>
    <definedName name="DIRECTO3.24">[124]APU!$U$16292</definedName>
    <definedName name="DIRECTO3.25">[124]APU!$U$16353</definedName>
    <definedName name="DIRECTO3.26">[124]APU!$U$16414</definedName>
    <definedName name="DIRECTO3.27">[124]APU!$U$16475</definedName>
    <definedName name="DIRECTO3.28">[124]APU!$U$16536</definedName>
    <definedName name="DIRECTO30">[124]APU!$U$1901</definedName>
    <definedName name="DIRECTO31">[124]APU!$U$1962</definedName>
    <definedName name="DIRECTO32">[124]APU!$U$2023</definedName>
    <definedName name="DIRECTO33">[124]APU!$U$2084</definedName>
    <definedName name="DIRECTO34">[124]APU!$U$2145</definedName>
    <definedName name="DIRECTO35">[124]APU!$U$2206</definedName>
    <definedName name="DIRECTO36">[124]APU!$U$2267</definedName>
    <definedName name="DIRECTO37">[124]APU!$U$2328</definedName>
    <definedName name="DIRECTO38">[124]APU!$U$2389</definedName>
    <definedName name="DIRECTO39">[124]APU!$U$2450</definedName>
    <definedName name="DIRECTO4">[124]APU!$U$315</definedName>
    <definedName name="DIRECTO4.20">[124]APU!$U$9216</definedName>
    <definedName name="DIRECTO4.21">[124]APU!$U$9277</definedName>
    <definedName name="DIRECTO4.22">[124]APU!$U$9338</definedName>
    <definedName name="DIRECTO4.23">[124]APU!$U$9399</definedName>
    <definedName name="DIRECTO4.24">[124]APU!$U$9460</definedName>
    <definedName name="DIRECTO4.25">[124]APU!$U$9521</definedName>
    <definedName name="DIRECTO4.26">[124]APU!$U$9582</definedName>
    <definedName name="DIRECTO4.27">[124]APU!$U$9643</definedName>
    <definedName name="DIRECTO4.28">[124]APU!$U$9704</definedName>
    <definedName name="DIRECTO4.29">[124]APU!$U$9765</definedName>
    <definedName name="DIRECTO4.30">[124]APU!$U$9826</definedName>
    <definedName name="DIRECTO4.31">[124]APU!$U$9887</definedName>
    <definedName name="DIRECTO4.32">[124]APU!$U$9948</definedName>
    <definedName name="DIRECTO4.33">[124]APU!$U$10009</definedName>
    <definedName name="DIRECTO4.34">[124]APU!$U$10070</definedName>
    <definedName name="DIRECTO4.35">[124]APU!$U$11595</definedName>
    <definedName name="DIRECTO4.36">[124]APU!$U$11656</definedName>
    <definedName name="DIRECTO4.37">[124]APU!$U$15987</definedName>
    <definedName name="DIRECTO4.38">[124]APU!$U$15194</definedName>
    <definedName name="DIRECTO4.39">[124]APU!$U$14279</definedName>
    <definedName name="DIRECTO4.40">[124]APU!$U$14340</definedName>
    <definedName name="DIRECTO4.41">[124]APU!$U$14401</definedName>
    <definedName name="DIRECTO4.42">[124]APU!$U$14462</definedName>
    <definedName name="DIRECTO4.43">[124]APU!$U$14584</definedName>
    <definedName name="DIRECTO4.44">[124]APU!$U$16048</definedName>
    <definedName name="DIRECTO4.45">[124]APU!$U$16109</definedName>
    <definedName name="DIRECTO4.46">[124]APU!$U$14706</definedName>
    <definedName name="DIRECTO4.47">[124]APU!$U$15926</definedName>
    <definedName name="DIRECTO4.48">[124]APU!$U$16170</definedName>
    <definedName name="DIRECTO4.49">[124]APU!$U$16231</definedName>
    <definedName name="DIRECTO4.50">[124]APU!$U$16902</definedName>
    <definedName name="DIRECTO4.51">[124]APU!$U$17634</definedName>
    <definedName name="DIRECTO4.52">[124]APU!$U$17695</definedName>
    <definedName name="DIRECTO40">[124]APU!$U$2511</definedName>
    <definedName name="DIRECTO41">[124]APU!$U$2572</definedName>
    <definedName name="DIRECTO42">[124]APU!$U$2633</definedName>
    <definedName name="DIRECTO43">[124]APU!$U$2694</definedName>
    <definedName name="DIRECTO44">[124]APU!$U$2755</definedName>
    <definedName name="DIRECTO45">[124]APU!$U$2816</definedName>
    <definedName name="DIRECTO46">[124]APU!$U$2877</definedName>
    <definedName name="DIRECTO47">[124]APU!$U$2938</definedName>
    <definedName name="DIRECTO48">[124]APU!$U$2999</definedName>
    <definedName name="DIRECTO49">[124]APU!$U$3060</definedName>
    <definedName name="DIRECTO5">[124]APU!$U$376</definedName>
    <definedName name="DIRECTO5.100">[124]APU!$U$12449</definedName>
    <definedName name="DIRECTO5.101">[124]APU!$U$12510</definedName>
    <definedName name="DIRECTO5.104">[124]APU!$U$12571</definedName>
    <definedName name="DIRECTO5.105">[124]APU!$U$12632</definedName>
    <definedName name="DIRECTO5.106">[124]APU!$U$12693</definedName>
    <definedName name="DIRECTO5.107">[124]APU!$U$12754</definedName>
    <definedName name="DIRECTO5.108">[124]APU!$U$12815</definedName>
    <definedName name="DIRECTO5.109">[124]APU!$U$12876</definedName>
    <definedName name="DIRECTO5.111">[124]APU!$U$12937</definedName>
    <definedName name="DIRECTO5.112">[124]APU!$U$12998</definedName>
    <definedName name="DIRECTO5.113">[124]APU!$U$14767</definedName>
    <definedName name="DIRECTO5.114">[124]APU!$U$14828</definedName>
    <definedName name="DIRECTO5.115">[124]APU!$U$15072</definedName>
    <definedName name="DIRECTO5.53">[124]APU!$U$10131</definedName>
    <definedName name="DIRECTO5.54">[124]APU!$U$10192</definedName>
    <definedName name="DIRECTO5.55">[124]APU!$U$10253</definedName>
    <definedName name="DIRECTO5.56">[124]APU!$U$10314</definedName>
    <definedName name="DIRECTO5.57">[124]APU!$U$10375</definedName>
    <definedName name="DIRECTO5.58">[124]APU!$U$10436</definedName>
    <definedName name="DIRECTO5.59">[124]APU!$U$10497</definedName>
    <definedName name="DIRECTO5.60">[124]APU!$U$10558</definedName>
    <definedName name="DIRECTO5.61">[124]APU!$U$10619</definedName>
    <definedName name="DIRECTO5.62">[124]APU!$U$10680</definedName>
    <definedName name="DIRECTO5.63">[124]APU!$U$10741</definedName>
    <definedName name="DIRECTO5.64">[124]APU!$U$10802</definedName>
    <definedName name="DIRECTO5.65">[124]APU!$U$10863</definedName>
    <definedName name="DIRECTO5.66">[124]APU!$U$10924</definedName>
    <definedName name="DIRECTO5.67">[124]APU!$U$10985</definedName>
    <definedName name="DIRECTO5.68">[124]APU!$U$11046</definedName>
    <definedName name="DIRECTO5.69">[124]APU!$U$11107</definedName>
    <definedName name="DIRECTO5.70">[124]APU!$U$11168</definedName>
    <definedName name="DIRECTO5.71">[124]APU!$U$11229</definedName>
    <definedName name="DIRECTO5.72">[124]APU!$U$12022</definedName>
    <definedName name="DIRECTO5.73">[124]APU!$U$12083</definedName>
    <definedName name="DIRECTO5.74">[124]APU!$U$12144</definedName>
    <definedName name="DIRECTO5.77">[124]APU!$U$12205</definedName>
    <definedName name="DIRECTO5.78">[124]APU!$U$12327</definedName>
    <definedName name="DIRECTO5.79">[124]APU!$U$12388</definedName>
    <definedName name="DIRECTO5.80">[124]APU!$U$12266</definedName>
    <definedName name="DIRECTO5.82">[124]APU!$U$14035</definedName>
    <definedName name="DIRECTO5.83">[124]APU!$U$14096</definedName>
    <definedName name="DIRECTO5.84">[124]APU!$U$13364</definedName>
    <definedName name="DIRECTO5.85">[124]APU!$U$13425</definedName>
    <definedName name="DIRECTO5.86">[124]APU!$U$13486</definedName>
    <definedName name="DIRECTO5.87">[124]APU!$U$13547</definedName>
    <definedName name="DIRECTO5.88">[124]APU!$U$13608</definedName>
    <definedName name="DIRECTO5.89">[124]APU!$U$13669</definedName>
    <definedName name="DIRECTO5.90">[124]APU!$U$13730</definedName>
    <definedName name="DIRECTO5.91">[124]APU!$U$13791</definedName>
    <definedName name="DIRECTO5.92">[124]APU!$U$13852</definedName>
    <definedName name="DIRECTO5.93">[124]APU!$U$13913</definedName>
    <definedName name="DIRECTO5.94">[124]APU!$U$13974</definedName>
    <definedName name="DIRECTO5.95">[124]APU!$U$13059</definedName>
    <definedName name="DIRECTO5.96">[124]APU!$U$13120</definedName>
    <definedName name="DIRECTO5.97">[124]APU!$U$13181</definedName>
    <definedName name="DIRECTO5.98">[124]APU!$U$13242</definedName>
    <definedName name="DIRECTO5.99">[124]APU!$U$13303</definedName>
    <definedName name="DIRECTO50">[124]APU!$U$3121</definedName>
    <definedName name="DIRECTO51">[124]APU!$U$3182</definedName>
    <definedName name="DIRECTO52">[124]APU!$U$3243</definedName>
    <definedName name="DIRECTO53">[124]APU!$U$3304</definedName>
    <definedName name="DIRECTO54">[124]APU!$U$3365</definedName>
    <definedName name="DIRECTO55">[124]APU!$U$3426</definedName>
    <definedName name="DIRECTO56">[124]APU!$U$3487</definedName>
    <definedName name="DIRECTO57">[124]APU!$U$3548</definedName>
    <definedName name="DIRECTO58">[124]APU!$U$3609</definedName>
    <definedName name="DIRECTO59">[124]APU!$U$3670</definedName>
    <definedName name="DIRECTO6">[124]APU!$U$437</definedName>
    <definedName name="DIRECTO60">[124]APU!$U$3731</definedName>
    <definedName name="DIRECTO61">[124]APU!$U$3792</definedName>
    <definedName name="DIRECTO62">[124]APU!$U$3853</definedName>
    <definedName name="DIRECTO63">[124]APU!$U$3914</definedName>
    <definedName name="DIRECTO64">[124]APU!$U$3975</definedName>
    <definedName name="DIRECTO65">[124]APU!$U$4036</definedName>
    <definedName name="DIRECTO66">[124]APU!$U$4097</definedName>
    <definedName name="DIRECTO67">[124]APU!$U$4158</definedName>
    <definedName name="DIRECTO68">[124]APU!$U$4219</definedName>
    <definedName name="DIRECTO69">[124]APU!$U$4280</definedName>
    <definedName name="DIRECTO7">[124]APU!$U$498</definedName>
    <definedName name="DIRECTO7.12">[124]APU!$U$8305</definedName>
    <definedName name="DIRECTO7.13">[124]APU!$U$8366</definedName>
    <definedName name="DIRECTO7.14">[124]APU!$U$8427</definedName>
    <definedName name="DIRECTO7.15">[124]APU!$U$8488</definedName>
    <definedName name="DIRECTO7.16">[124]APU!$U$8606</definedName>
    <definedName name="DIRECTO7.17">[124]APU!$U$11290</definedName>
    <definedName name="DIRECTO7.18">[124]APU!$U$11351</definedName>
    <definedName name="DIRECTO7.19">[124]APU!$U$11412</definedName>
    <definedName name="DIRECTO7.20">[124]APU!$U$11473</definedName>
    <definedName name="DIRECTO7.21">[124]APU!$U$11534</definedName>
    <definedName name="DIRECTO7.22">[124]APU!$U$11717</definedName>
    <definedName name="DIRECTO7.23">[124]APU!$U$11778</definedName>
    <definedName name="DIRECTO7.24">[124]APU!$U$14645</definedName>
    <definedName name="DIRECTO7.25">[124]APU!$U$15255</definedName>
    <definedName name="DIRECTO7.26">[124]APU!$U$15316</definedName>
    <definedName name="DIRECTO7.27">[124]APU!$U$15377</definedName>
    <definedName name="DIRECTO7.28">[124]APU!$U$15438</definedName>
    <definedName name="DIRECTO7.29">[124]APU!$U$15499</definedName>
    <definedName name="DIRECTO7.30">[124]APU!$U$15560</definedName>
    <definedName name="DIRECTO7.31">[124]APU!$U$15621</definedName>
    <definedName name="DIRECTO7.32">[124]APU!$U$15682</definedName>
    <definedName name="DIRECTO7.33">[124]APU!$U$15743</definedName>
    <definedName name="DIRECTO7.34">[124]APU!$U$15804</definedName>
    <definedName name="DIRECTO7.35">[124]APU!$U$15865</definedName>
    <definedName name="DIRECTO7.36">[124]APU!$U$17085</definedName>
    <definedName name="DIRECTO7.37">[124]APU!$U$17268</definedName>
    <definedName name="DIRECTO7.38">[124]APU!$U$17207</definedName>
    <definedName name="DIRECTO7.39">[124]APU!$U$17390</definedName>
    <definedName name="DIRECTO7.40">[124]APU!$U$17451</definedName>
    <definedName name="DIRECTO7.41">[124]APU!$U$17512</definedName>
    <definedName name="DIRECTO7.42">[124]APU!$U$17146</definedName>
    <definedName name="DIRECTO7.43">[124]APU!$U$17573</definedName>
    <definedName name="DIRECTO7.44">[124]APU!$U$17329</definedName>
    <definedName name="DIRECTO70">[124]APU!$U$4341</definedName>
    <definedName name="DIRECTO71">[124]APU!$U$4402</definedName>
    <definedName name="DIRECTO72">[124]APU!$U$4463</definedName>
    <definedName name="DIRECTO73">[124]APU!$U$4524</definedName>
    <definedName name="DIRECTO74">[124]APU!$U$4585</definedName>
    <definedName name="DIRECTO75">[124]APU!$U$4646</definedName>
    <definedName name="DIRECTO76">[124]APU!$U$4707</definedName>
    <definedName name="DIRECTO77">[124]APU!$U$4768</definedName>
    <definedName name="DIRECTO78">[124]APU!$U$4829</definedName>
    <definedName name="DIRECTO79">[124]APU!$U$4890</definedName>
    <definedName name="DIRECTO8">[124]APU!$U$559</definedName>
    <definedName name="DIRECTO80">[124]APU!$U$4951</definedName>
    <definedName name="DIRECTO81">[124]APU!$U$5012</definedName>
    <definedName name="DIRECTO82">[124]APU!$U$5073</definedName>
    <definedName name="DIRECTO83">[124]APU!$U$5134</definedName>
    <definedName name="DIRECTO84">[124]APU!$U$5195</definedName>
    <definedName name="DIRECTO85">[124]APU!$U$5256</definedName>
    <definedName name="DIRECTO86">[124]APU!$U$5317</definedName>
    <definedName name="DIRECTO87">[124]APU!$U$5378</definedName>
    <definedName name="DIRECTO88">[124]APU!$U$5439</definedName>
    <definedName name="DIRECTO89">[124]APU!$U$5500</definedName>
    <definedName name="DIRECTO9">[124]APU!$U$620</definedName>
    <definedName name="DIRECTO9.1">[124]APU!$U$16597</definedName>
    <definedName name="DIRECTO9.2">[124]APU!$U$16658</definedName>
    <definedName name="DIRECTO9.3">[124]APU!$U$16719</definedName>
    <definedName name="DIRECTO9.4">[124]APU!$U$16780</definedName>
    <definedName name="DIRECTO9.5">[124]APU!$U$16841</definedName>
    <definedName name="DIRECTO90">[124]APU!$U$5561</definedName>
    <definedName name="DIRECTO91">[124]APU!$U$5622</definedName>
    <definedName name="DIRECTO92">[124]APU!$U$5683</definedName>
    <definedName name="DIRECTO93">[124]APU!$U$5744</definedName>
    <definedName name="DIRECTO94">[124]APU!$U$5805</definedName>
    <definedName name="DIRECTO95">[124]APU!$U$5866</definedName>
    <definedName name="DIRECTO96">[124]APU!$U$5927</definedName>
    <definedName name="DIRECTO97">[124]APU!$U$5988</definedName>
    <definedName name="DIRECTO98">[124]APU!$U$6049</definedName>
    <definedName name="DIRECTO99">[124]APU!$U$6110</definedName>
    <definedName name="display_area_2">#REF!</definedName>
    <definedName name="dj" localSheetId="4">#REF!</definedName>
    <definedName name="dj" localSheetId="3">#REF!</definedName>
    <definedName name="dj">#REF!</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 localSheetId="23">#REF!</definedName>
    <definedName name="do" localSheetId="1">#REF!</definedName>
    <definedName name="do">#REF!</definedName>
    <definedName name="dolar">#REF!</definedName>
    <definedName name="DOLLAR">[125]CÁLCULOS!$H$34</definedName>
    <definedName name="DOR">#REF!</definedName>
    <definedName name="DOTACIÓN">#REF!</definedName>
    <definedName name="DOTACION_SOLICITADA_POR_SECRETARIA_DE_SALUD___ASCENSORES">[28]PRESUPUESTO!#REF!</definedName>
    <definedName name="DPI">[17]Tablas!#REF!</definedName>
    <definedName name="DPI1_1">[17]Tablas!#REF!</definedName>
    <definedName name="DPI1_1_1">[17]Tablas!#REF!</definedName>
    <definedName name="DPY">[17]Tablas!#REF!</definedName>
    <definedName name="DPY1_1">[17]Tablas!#REF!</definedName>
    <definedName name="DPY1_1_1">[17]Tablas!#REF!</definedName>
    <definedName name="drf" localSheetId="4">#REF!</definedName>
    <definedName name="drf" localSheetId="3">#REF!</definedName>
    <definedName name="drf">#REF!</definedName>
    <definedName name="DRI">[17]Tablas!#REF!</definedName>
    <definedName name="DRI1_1">[17]Tablas!#REF!</definedName>
    <definedName name="DRI1_1_1">[17]Tablas!#REF!</definedName>
    <definedName name="DRI1_1_2">[17]Tablas!#REF!</definedName>
    <definedName name="DRI1_1_3">[17]Tablas!#REF!</definedName>
    <definedName name="DRI1_1_4">[17]Tablas!#REF!</definedName>
    <definedName name="DRI1_2">[17]Tablas!#REF!</definedName>
    <definedName name="DRI1_3">[17]Tablas!#REF!</definedName>
    <definedName name="DRI1_4">[17]Tablas!#REF!</definedName>
    <definedName name="DRL">[17]Tablas!#REF!</definedName>
    <definedName name="DRL1_1">[17]Tablas!#REF!</definedName>
    <definedName name="DRL1_1_1">[17]Tablas!#REF!</definedName>
    <definedName name="DRL1_1_2">[17]Tablas!#REF!</definedName>
    <definedName name="DRL1_1_3">[17]Tablas!#REF!</definedName>
    <definedName name="DRL1_1_4">[17]Tablas!#REF!</definedName>
    <definedName name="DRL1_2">[17]Tablas!#REF!</definedName>
    <definedName name="DRL1_3">[17]Tablas!#REF!</definedName>
    <definedName name="DRL1_4">[17]Tablas!#REF!</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[122]Cronograma!#REF!</definedName>
    <definedName name="DSA" localSheetId="4">#REF!</definedName>
    <definedName name="DSA" localSheetId="3">#REF!</definedName>
    <definedName name="DSA">#REF!</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7">#REF!</definedName>
    <definedName name="Dsbcm" localSheetId="8">#REF!</definedName>
    <definedName name="Dsbcm" localSheetId="17">#REF!</definedName>
    <definedName name="Dsbcm" localSheetId="1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9">#REF!</definedName>
    <definedName name="Dsbcm" localSheetId="20">#REF!</definedName>
    <definedName name="Dsbcm" localSheetId="21">#REF!</definedName>
    <definedName name="Dsbcm" localSheetId="22">#REF!</definedName>
    <definedName name="Dsbcm" localSheetId="5">#REF!</definedName>
    <definedName name="Dsbcm">#REF!</definedName>
    <definedName name="DsctoFondo">[126]EMPRESA!$I$25</definedName>
    <definedName name="DsctoPension">[126]EMPRESA!$I$23</definedName>
    <definedName name="DsctoSalud">[126]EMPRESA!$I$24</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P">[17]Tablas!#REF!</definedName>
    <definedName name="DSP1_1">[17]Tablas!#REF!</definedName>
    <definedName name="DSP1_1_1">[17]Tablas!#REF!</definedName>
    <definedName name="dt" localSheetId="4">#REF!</definedName>
    <definedName name="dt" localSheetId="3">#REF!</definedName>
    <definedName name="dt" localSheetId="23">#REF!</definedName>
    <definedName name="dt" localSheetId="1">#REF!</definedName>
    <definedName name="dt">#REF!</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23">#REF!</definedName>
    <definedName name="e" localSheetId="1">#REF!</definedName>
    <definedName name="E">#REF!</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P">[17]Tablas!#REF!</definedName>
    <definedName name="ECP1_1">[17]Tablas!#REF!</definedName>
    <definedName name="ECP1_1_1">[17]Tablas!#REF!</definedName>
    <definedName name="EDC">#REF!</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 localSheetId="6">'1.1'!ERR</definedName>
    <definedName name="EE" localSheetId="7">'1.2'!ERR</definedName>
    <definedName name="EE" localSheetId="8">'2.1'!ERR</definedName>
    <definedName name="EE" localSheetId="17">'2.10'!ERR</definedName>
    <definedName name="EE" localSheetId="18">'2.11'!ERR</definedName>
    <definedName name="EE" localSheetId="9">'2.2'!ERR</definedName>
    <definedName name="EE" localSheetId="10">'2.3'!ERR</definedName>
    <definedName name="EE" localSheetId="11">'2.4'!ERR</definedName>
    <definedName name="EE" localSheetId="12">'2.5'!ERR</definedName>
    <definedName name="EE" localSheetId="13">'2.6'!ERR</definedName>
    <definedName name="EE" localSheetId="14">'2.7'!ERR</definedName>
    <definedName name="EE" localSheetId="15">'2.8'!ERR</definedName>
    <definedName name="EE" localSheetId="16">'2.9'!ERR</definedName>
    <definedName name="EE" localSheetId="19">'3.1'!ERR</definedName>
    <definedName name="EE" localSheetId="20">'3.2'!ERR</definedName>
    <definedName name="EE" localSheetId="21">'3.3'!ERR</definedName>
    <definedName name="EE" localSheetId="22">'3.4'!ERR</definedName>
    <definedName name="EE" localSheetId="5">'INDICAR CÓDIGO DEL ITEM DE PAGO'!ERR</definedName>
    <definedName name="ee" localSheetId="23">#REF!</definedName>
    <definedName name="ee" localSheetId="1">#REF!</definedName>
    <definedName name="EE">[0]!ERR</definedName>
    <definedName name="eee" localSheetId="28" hidden="1">{#N/A,#N/A,FALSE,"masez (10)";#N/A,#N/A,FALSE,"masez (7)";#N/A,#N/A,FALSE,"masez (6)";#N/A,#N/A,FALSE,"masez (5)";#N/A,#N/A,FALSE,"masez (4)";#N/A,#N/A,FALSE,"masez (3)";#N/A,#N/A,FALSE,"masez (2)";#N/A,#N/A,FALSE,"GME";#N/A,#N/A,FALSE,"masez"}</definedName>
    <definedName name="eee" localSheetId="25" hidden="1">{#N/A,#N/A,FALSE,"masez (10)";#N/A,#N/A,FALSE,"masez (7)";#N/A,#N/A,FALSE,"masez (6)";#N/A,#N/A,FALSE,"masez (5)";#N/A,#N/A,FALSE,"masez (4)";#N/A,#N/A,FALSE,"masez (3)";#N/A,#N/A,FALSE,"masez (2)";#N/A,#N/A,FALSE,"GME";#N/A,#N/A,FALSE,"masez"}</definedName>
    <definedName name="eee" localSheetId="24" hidden="1">{#N/A,#N/A,FALSE,"masez (10)";#N/A,#N/A,FALSE,"masez (7)";#N/A,#N/A,FALSE,"masez (6)";#N/A,#N/A,FALSE,"masez (5)";#N/A,#N/A,FALSE,"masez (4)";#N/A,#N/A,FALSE,"masez (3)";#N/A,#N/A,FALSE,"masez (2)";#N/A,#N/A,FALSE,"GME";#N/A,#N/A,FALSE,"masez"}</definedName>
    <definedName name="eee" localSheetId="4" hidden="1">{#N/A,#N/A,FALSE,"masez (10)";#N/A,#N/A,FALSE,"masez (7)";#N/A,#N/A,FALSE,"masez (6)";#N/A,#N/A,FALSE,"masez (5)";#N/A,#N/A,FALSE,"masez (4)";#N/A,#N/A,FALSE,"masez (3)";#N/A,#N/A,FALSE,"masez (2)";#N/A,#N/A,FALSE,"GME";#N/A,#N/A,FALSE,"masez"}</definedName>
    <definedName name="eee" localSheetId="3" hidden="1">{#N/A,#N/A,FALSE,"masez (10)";#N/A,#N/A,FALSE,"masez (7)";#N/A,#N/A,FALSE,"masez (6)";#N/A,#N/A,FALSE,"masez (5)";#N/A,#N/A,FALSE,"masez (4)";#N/A,#N/A,FALSE,"masez (3)";#N/A,#N/A,FALSE,"masez (2)";#N/A,#N/A,FALSE,"GME";#N/A,#N/A,FALSE,"masez"}</definedName>
    <definedName name="eee" localSheetId="23" hidden="1">{#N/A,#N/A,FALSE,"masez (10)";#N/A,#N/A,FALSE,"masez (7)";#N/A,#N/A,FALSE,"masez (6)";#N/A,#N/A,FALSE,"masez (5)";#N/A,#N/A,FALSE,"masez (4)";#N/A,#N/A,FALSE,"masez (3)";#N/A,#N/A,FALSE,"masez (2)";#N/A,#N/A,FALSE,"GME";#N/A,#N/A,FALSE,"masez"}</definedName>
    <definedName name="eee" localSheetId="26" hidden="1">{#N/A,#N/A,FALSE,"masez (10)";#N/A,#N/A,FALSE,"masez (7)";#N/A,#N/A,FALSE,"masez (6)";#N/A,#N/A,FALSE,"masez (5)";#N/A,#N/A,FALSE,"masez (4)";#N/A,#N/A,FALSE,"masez (3)";#N/A,#N/A,FALSE,"masez (2)";#N/A,#N/A,FALSE,"GME";#N/A,#N/A,FALSE,"masez"}</definedName>
    <definedName name="eee" localSheetId="27" hidden="1">{#N/A,#N/A,FALSE,"masez (10)";#N/A,#N/A,FALSE,"masez (7)";#N/A,#N/A,FALSE,"masez (6)";#N/A,#N/A,FALSE,"masez (5)";#N/A,#N/A,FALSE,"masez (4)";#N/A,#N/A,FALSE,"masez (3)";#N/A,#N/A,FALSE,"masez (2)";#N/A,#N/A,FALSE,"GME";#N/A,#N/A,FALSE,"masez"}</definedName>
    <definedName name="eee" hidden="1">{#N/A,#N/A,FALSE,"masez (10)";#N/A,#N/A,FALSE,"masez (7)";#N/A,#N/A,FALSE,"masez (6)";#N/A,#N/A,FALSE,"masez (5)";#N/A,#N/A,FALSE,"masez (4)";#N/A,#N/A,FALSE,"masez (3)";#N/A,#N/A,FALSE,"masez (2)";#N/A,#N/A,FALSE,"GME";#N/A,#N/A,FALSE,"masez"}</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 localSheetId="4">#REF!</definedName>
    <definedName name="ef" localSheetId="3">#REF!</definedName>
    <definedName name="ef" localSheetId="23">#REF!</definedName>
    <definedName name="ef" localSheetId="1">#REF!</definedName>
    <definedName name="EF">#REF!</definedName>
    <definedName name="EFA">#REF!</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[37]PRESUPUESTO!$E$7</definedName>
    <definedName name="Ejecutivo">'[127]Info Ejec'!$A$1:$AV$153</definedName>
    <definedName name="el" localSheetId="4">#REF!</definedName>
    <definedName name="el" localSheetId="3">#REF!</definedName>
    <definedName name="el">#REF!</definedName>
    <definedName name="ELECTRICO" localSheetId="4">[28]PRESUPUESTO!#REF!</definedName>
    <definedName name="ELECTRICO" localSheetId="3">[28]PRESUPUESTO!#REF!</definedName>
    <definedName name="ELECTRICO">[28]PRESUPUESTO!#REF!</definedName>
    <definedName name="ELECTRICO_ITEM_ESTIMADO" localSheetId="4">[46]Presupuesto!#REF!</definedName>
    <definedName name="ELECTRICO_ITEM_ESTIMADO" localSheetId="3">[46]Presupuesto!#REF!</definedName>
    <definedName name="ELECTRICO_ITEM_ESTIMADO">[46]Presupuesto!#REF!</definedName>
    <definedName name="ELIMINACIONPROYC">#REF!</definedName>
    <definedName name="emanto" localSheetId="6">#REF!</definedName>
    <definedName name="emanto" localSheetId="7">#REF!</definedName>
    <definedName name="emanto" localSheetId="8">#REF!</definedName>
    <definedName name="emanto" localSheetId="17">#REF!</definedName>
    <definedName name="emanto" localSheetId="1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9">#REF!</definedName>
    <definedName name="emanto" localSheetId="20">#REF!</definedName>
    <definedName name="emanto" localSheetId="21">#REF!</definedName>
    <definedName name="emanto" localSheetId="22">#REF!</definedName>
    <definedName name="emanto" localSheetId="4">#REF!</definedName>
    <definedName name="emanto" localSheetId="3">#REF!</definedName>
    <definedName name="emanto" localSheetId="5">#REF!</definedName>
    <definedName name="emanto" localSheetId="23">#REF!</definedName>
    <definedName name="emanto" localSheetId="1">#REF!</definedName>
    <definedName name="emanto">#REF!</definedName>
    <definedName name="eme" localSheetId="6">'1.1'!ERR</definedName>
    <definedName name="eme" localSheetId="7">'1.2'!ERR</definedName>
    <definedName name="eme" localSheetId="8">'2.1'!ERR</definedName>
    <definedName name="eme" localSheetId="17">'2.10'!ERR</definedName>
    <definedName name="eme" localSheetId="18">'2.11'!ERR</definedName>
    <definedName name="eme" localSheetId="9">'2.2'!ERR</definedName>
    <definedName name="eme" localSheetId="10">'2.3'!ERR</definedName>
    <definedName name="eme" localSheetId="11">'2.4'!ERR</definedName>
    <definedName name="eme" localSheetId="12">'2.5'!ERR</definedName>
    <definedName name="eme" localSheetId="13">'2.6'!ERR</definedName>
    <definedName name="eme" localSheetId="14">'2.7'!ERR</definedName>
    <definedName name="eme" localSheetId="15">'2.8'!ERR</definedName>
    <definedName name="eme" localSheetId="16">'2.9'!ERR</definedName>
    <definedName name="eme" localSheetId="19">'3.1'!ERR</definedName>
    <definedName name="eme" localSheetId="20">'3.2'!ERR</definedName>
    <definedName name="eme" localSheetId="21">'3.3'!ERR</definedName>
    <definedName name="eme" localSheetId="22">'3.4'!ERR</definedName>
    <definedName name="eme" localSheetId="5">'INDICAR CÓDIGO DEL ITEM DE PAGO'!ERR</definedName>
    <definedName name="eme">[0]!ERR</definedName>
    <definedName name="EMPLEADO">#REF!</definedName>
    <definedName name="Empresa">[70]EMPRESA!$F$6</definedName>
    <definedName name="EMULSION">#REF!</definedName>
    <definedName name="ENCHAPES" localSheetId="4">[46]Presupuesto!#REF!,[46]Presupuesto!#REF!</definedName>
    <definedName name="ENCHAPES" localSheetId="3">[46]Presupuesto!#REF!,[46]Presupuesto!#REF!</definedName>
    <definedName name="ENCHAPES">[46]Presupuesto!#REF!,[46]Presupuesto!#REF!</definedName>
    <definedName name="ENCHAPES__REVOQUES_Y_PINTURA" localSheetId="4">[28]PRESUPUESTO!#REF!</definedName>
    <definedName name="ENCHAPES__REVOQUES_Y_PINTURA" localSheetId="3">[28]PRESUPUESTO!#REF!</definedName>
    <definedName name="ENCHAPES__REVOQUES_Y_PINTURA">[28]PRESUPUESTO!#REF!</definedName>
    <definedName name="ENCHAPES_1" localSheetId="4">[46]Presupuesto!#REF!</definedName>
    <definedName name="ENCHAPES_1" localSheetId="3">[46]Presupuesto!#REF!</definedName>
    <definedName name="ENCHAPES_1">[46]Presupuesto!#REF!</definedName>
    <definedName name="ENCHAPES_ITEM" localSheetId="4">[46]Presupuesto!#REF!,[46]Presupuesto!#REF!,[46]Presupuesto!#REF!,[46]Presupuesto!#REF!</definedName>
    <definedName name="ENCHAPES_ITEM" localSheetId="3">[46]Presupuesto!#REF!,[46]Presupuesto!#REF!,[46]Presupuesto!#REF!,[46]Presupuesto!#REF!</definedName>
    <definedName name="ENCHAPES_ITEM">[46]Presupuesto!#REF!,[46]Presupuesto!#REF!,[46]Presupuesto!#REF!,[46]Presupuesto!#REF!</definedName>
    <definedName name="ENCHAPES_VALOR">[46]Presupuesto!$G$67:$G$68,[46]Presupuesto!$G$70:$G$71,[46]Presupuesto!$G$72</definedName>
    <definedName name="End_Bal">#REF!</definedName>
    <definedName name="Ene" localSheetId="23">[128]ENE!$A$12:$H$34</definedName>
    <definedName name="Ene" localSheetId="1">[128]ENE!$A$12:$H$34</definedName>
    <definedName name="ene">#REF!</definedName>
    <definedName name="Ene_C">[128]ENE!$A$35:$H$52</definedName>
    <definedName name="EneFeb">'[129]Ene-Feb'!$A$12:$H$34</definedName>
    <definedName name="Ensayos" localSheetId="4">#REF!</definedName>
    <definedName name="Ensayos" localSheetId="3">#REF!</definedName>
    <definedName name="Ensayos">#REF!</definedName>
    <definedName name="ENSAYOSLAB">'[130]Formato Presupuesto Consultoria'!$Z$1139:$AC$1267</definedName>
    <definedName name="ENT1_SEPT25" localSheetId="4">[46]Presupuesto!#REF!,[46]Presupuesto!#REF!,[46]Presupuesto!#REF!</definedName>
    <definedName name="ENT1_SEPT25" localSheetId="3">[46]Presupuesto!#REF!,[46]Presupuesto!#REF!,[46]Presupuesto!#REF!</definedName>
    <definedName name="ENT1_SEPT25">[46]Presupuesto!#REF!,[46]Presupuesto!#REF!,[46]Presupuesto!#REF!</definedName>
    <definedName name="ENTRADASP" localSheetId="6">#REF!</definedName>
    <definedName name="ENTRADASP" localSheetId="7">#REF!</definedName>
    <definedName name="ENTRADASP" localSheetId="8">#REF!</definedName>
    <definedName name="ENTRADASP" localSheetId="17">#REF!</definedName>
    <definedName name="ENTRADASP" localSheetId="1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9">#REF!</definedName>
    <definedName name="ENTRADASP" localSheetId="20">#REF!</definedName>
    <definedName name="ENTRADASP" localSheetId="21">#REF!</definedName>
    <definedName name="ENTRADASP" localSheetId="22">#REF!</definedName>
    <definedName name="ENTRADASP" localSheetId="5">#REF!</definedName>
    <definedName name="ENTRADASP">#REF!</definedName>
    <definedName name="EPECIALIDAD_SIDOE">[17]Tablas!#REF!</definedName>
    <definedName name="EQ">[84]EQUIPO!$B$15:$G$692</definedName>
    <definedName name="equ" localSheetId="28" hidden="1">{#N/A,#N/A,TRUE,"Est. de Fact.";#N/A,#N/A,TRUE,"Capitulo 19";#N/A,#N/A,TRUE,"Proyecto P855"}</definedName>
    <definedName name="equ" localSheetId="25" hidden="1">{#N/A,#N/A,TRUE,"Est. de Fact.";#N/A,#N/A,TRUE,"Capitulo 19";#N/A,#N/A,TRUE,"Proyecto P855"}</definedName>
    <definedName name="equ" localSheetId="24" hidden="1">{#N/A,#N/A,TRUE,"Est. de Fact.";#N/A,#N/A,TRUE,"Capitulo 19";#N/A,#N/A,TRUE,"Proyecto P855"}</definedName>
    <definedName name="equ" localSheetId="4" hidden="1">{#N/A,#N/A,TRUE,"Est. de Fact.";#N/A,#N/A,TRUE,"Capitulo 19";#N/A,#N/A,TRUE,"Proyecto P855"}</definedName>
    <definedName name="equ" localSheetId="3" hidden="1">{#N/A,#N/A,TRUE,"Est. de Fact.";#N/A,#N/A,TRUE,"Capitulo 19";#N/A,#N/A,TRUE,"Proyecto P855"}</definedName>
    <definedName name="equ" localSheetId="23" hidden="1">{#N/A,#N/A,TRUE,"Est. de Fact.";#N/A,#N/A,TRUE,"Capitulo 19";#N/A,#N/A,TRUE,"Proyecto P855"}</definedName>
    <definedName name="equ" localSheetId="26" hidden="1">{#N/A,#N/A,TRUE,"Est. de Fact.";#N/A,#N/A,TRUE,"Capitulo 19";#N/A,#N/A,TRUE,"Proyecto P855"}</definedName>
    <definedName name="equ" localSheetId="27" hidden="1">{#N/A,#N/A,TRUE,"Est. de Fact.";#N/A,#N/A,TRUE,"Capitulo 19";#N/A,#N/A,TRUE,"Proyecto P855"}</definedName>
    <definedName name="equ" hidden="1">{#N/A,#N/A,TRUE,"Est. de Fact.";#N/A,#N/A,TRUE,"Capitulo 19";#N/A,#N/A,TRUE,"Proyecto P855"}</definedName>
    <definedName name="EQUI">[131]EQUIPO!$B$2:$B$36</definedName>
    <definedName name="equipo" localSheetId="23">[132]Insumos!$A$63:$D$72</definedName>
    <definedName name="equipo" localSheetId="1">[132]Insumos!$A$63:$D$72</definedName>
    <definedName name="equipo">[133]Equipo!$A$7:$A$65536</definedName>
    <definedName name="EQUIPO_1">[131]EQUIPO!$B$2:$D$36</definedName>
    <definedName name="EQUIPO1">#REF!</definedName>
    <definedName name="EQUIPOS" localSheetId="6">'[134]TABLA EQUIPOS'!$A$3:$D$70</definedName>
    <definedName name="EQUIPOS" localSheetId="7">'[134]TABLA EQUIPOS'!$A$3:$D$70</definedName>
    <definedName name="EQUIPOS" localSheetId="8">'[134]TABLA EQUIPOS'!$A$3:$D$70</definedName>
    <definedName name="EQUIPOS" localSheetId="17">'[134]TABLA EQUIPOS'!$A$3:$D$70</definedName>
    <definedName name="EQUIPOS" localSheetId="18">'[134]TABLA EQUIPOS'!$A$3:$D$70</definedName>
    <definedName name="EQUIPOS" localSheetId="9">'[134]TABLA EQUIPOS'!$A$3:$D$70</definedName>
    <definedName name="EQUIPOS" localSheetId="10">'[134]TABLA EQUIPOS'!$A$3:$D$70</definedName>
    <definedName name="EQUIPOS" localSheetId="11">'[134]TABLA EQUIPOS'!$A$3:$D$70</definedName>
    <definedName name="EQUIPOS" localSheetId="12">'[134]TABLA EQUIPOS'!$A$3:$D$70</definedName>
    <definedName name="EQUIPOS" localSheetId="13">'[134]TABLA EQUIPOS'!$A$3:$D$70</definedName>
    <definedName name="EQUIPOS" localSheetId="14">'[134]TABLA EQUIPOS'!$A$3:$D$70</definedName>
    <definedName name="EQUIPOS" localSheetId="15">'[134]TABLA EQUIPOS'!$A$3:$D$70</definedName>
    <definedName name="EQUIPOS" localSheetId="16">'[134]TABLA EQUIPOS'!$A$3:$D$70</definedName>
    <definedName name="EQUIPOS" localSheetId="19">'[134]TABLA EQUIPOS'!$A$3:$D$70</definedName>
    <definedName name="EQUIPOS" localSheetId="20">'[134]TABLA EQUIPOS'!$A$3:$D$70</definedName>
    <definedName name="EQUIPOS" localSheetId="21">'[134]TABLA EQUIPOS'!$A$3:$D$70</definedName>
    <definedName name="EQUIPOS" localSheetId="22">'[134]TABLA EQUIPOS'!$A$3:$D$70</definedName>
    <definedName name="EQUIPOS" localSheetId="5">'[134]TABLA EQUIPOS'!$A$3:$D$70</definedName>
    <definedName name="EQUIPOS" localSheetId="23">'[130]Formato Presupuesto Consultoria'!$Z$1116:$AB$1131</definedName>
    <definedName name="EQUIPOS" localSheetId="1">'[130]Formato Presupuesto Consultoria'!$Z$1116:$AB$1131</definedName>
    <definedName name="Equipos">#REF!</definedName>
    <definedName name="EQUIPOS1" localSheetId="23">[135]EQUIPOS!$B$13:$D$134</definedName>
    <definedName name="EQUIPOS1" localSheetId="1">[135]EQUIPOS!$B$13:$D$134</definedName>
    <definedName name="EQUIPOS1">#REF!</definedName>
    <definedName name="equu" localSheetId="28" hidden="1">{#N/A,#N/A,FALSE,"minas";#N/A,#N/A,FALSE,"Total_OC015";#N/A,#N/A,FALSE,"ADMIN";#N/A,#N/A,FALSE,"PROCES";#N/A,#N/A,FALSE,"civil";#N/A,#N/A,FALSE,"CAÑER";#N/A,#N/A,FALSE,"ELEC";#N/A,#N/A,FALSE,"INSTR";#N/A,#N/A,FALSE,"PDS";#N/A,#N/A,FALSE,"mecan"}</definedName>
    <definedName name="equu" localSheetId="25" hidden="1">{#N/A,#N/A,FALSE,"minas";#N/A,#N/A,FALSE,"Total_OC015";#N/A,#N/A,FALSE,"ADMIN";#N/A,#N/A,FALSE,"PROCES";#N/A,#N/A,FALSE,"civil";#N/A,#N/A,FALSE,"CAÑER";#N/A,#N/A,FALSE,"ELEC";#N/A,#N/A,FALSE,"INSTR";#N/A,#N/A,FALSE,"PDS";#N/A,#N/A,FALSE,"mecan"}</definedName>
    <definedName name="equu" localSheetId="24" hidden="1">{#N/A,#N/A,FALSE,"minas";#N/A,#N/A,FALSE,"Total_OC015";#N/A,#N/A,FALSE,"ADMIN";#N/A,#N/A,FALSE,"PROCES";#N/A,#N/A,FALSE,"civil";#N/A,#N/A,FALSE,"CAÑER";#N/A,#N/A,FALSE,"ELEC";#N/A,#N/A,FALSE,"INSTR";#N/A,#N/A,FALSE,"PDS";#N/A,#N/A,FALSE,"mecan"}</definedName>
    <definedName name="equu" localSheetId="4" hidden="1">{#N/A,#N/A,FALSE,"minas";#N/A,#N/A,FALSE,"Total_OC015";#N/A,#N/A,FALSE,"ADMIN";#N/A,#N/A,FALSE,"PROCES";#N/A,#N/A,FALSE,"civil";#N/A,#N/A,FALSE,"CAÑER";#N/A,#N/A,FALSE,"ELEC";#N/A,#N/A,FALSE,"INSTR";#N/A,#N/A,FALSE,"PDS";#N/A,#N/A,FALSE,"mecan"}</definedName>
    <definedName name="equu" localSheetId="3" hidden="1">{#N/A,#N/A,FALSE,"minas";#N/A,#N/A,FALSE,"Total_OC015";#N/A,#N/A,FALSE,"ADMIN";#N/A,#N/A,FALSE,"PROCES";#N/A,#N/A,FALSE,"civil";#N/A,#N/A,FALSE,"CAÑER";#N/A,#N/A,FALSE,"ELEC";#N/A,#N/A,FALSE,"INSTR";#N/A,#N/A,FALSE,"PDS";#N/A,#N/A,FALSE,"mecan"}</definedName>
    <definedName name="equu" localSheetId="23" hidden="1">{#N/A,#N/A,FALSE,"minas";#N/A,#N/A,FALSE,"Total_OC015";#N/A,#N/A,FALSE,"ADMIN";#N/A,#N/A,FALSE,"PROCES";#N/A,#N/A,FALSE,"civil";#N/A,#N/A,FALSE,"CAÑER";#N/A,#N/A,FALSE,"ELEC";#N/A,#N/A,FALSE,"INSTR";#N/A,#N/A,FALSE,"PDS";#N/A,#N/A,FALSE,"mecan"}</definedName>
    <definedName name="equu" localSheetId="26" hidden="1">{#N/A,#N/A,FALSE,"minas";#N/A,#N/A,FALSE,"Total_OC015";#N/A,#N/A,FALSE,"ADMIN";#N/A,#N/A,FALSE,"PROCES";#N/A,#N/A,FALSE,"civil";#N/A,#N/A,FALSE,"CAÑER";#N/A,#N/A,FALSE,"ELEC";#N/A,#N/A,FALSE,"INSTR";#N/A,#N/A,FALSE,"PDS";#N/A,#N/A,FALSE,"mecan"}</definedName>
    <definedName name="equu" localSheetId="27" hidden="1">{#N/A,#N/A,FALSE,"minas";#N/A,#N/A,FALSE,"Total_OC015";#N/A,#N/A,FALSE,"ADMIN";#N/A,#N/A,FALSE,"PROCES";#N/A,#N/A,FALSE,"civil";#N/A,#N/A,FALSE,"CAÑER";#N/A,#N/A,FALSE,"ELEC";#N/A,#N/A,FALSE,"INSTR";#N/A,#N/A,FALSE,"PDS";#N/A,#N/A,FALSE,"mecan"}</definedName>
    <definedName name="equu" hidden="1">{#N/A,#N/A,FALSE,"minas";#N/A,#N/A,FALSE,"Total_OC015";#N/A,#N/A,FALSE,"ADMIN";#N/A,#N/A,FALSE,"PROCES";#N/A,#N/A,FALSE,"civil";#N/A,#N/A,FALSE,"CAÑER";#N/A,#N/A,FALSE,"ELEC";#N/A,#N/A,FALSE,"INSTR";#N/A,#N/A,FALSE,"PDS";#N/A,#N/A,FALSE,"mecan"}</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 localSheetId="4">#REF!</definedName>
    <definedName name="er" localSheetId="3">#REF!</definedName>
    <definedName name="er">#REF!</definedName>
    <definedName name="erd" localSheetId="28" hidden="1">{#N/A,#N/A,FALSE,"IC_Global";#N/A,#N/A,FALSE,"IC_Global (98-f)";#N/A,#N/A,FALSE,"Inc";#N/A,#N/A,FALSE,"CAMBIOS (2)";#N/A,#N/A,FALSE,"EXPL Inc.";#N/A,#N/A,FALSE,"HITOS98";#N/A,#N/A,FALSE,"CURVA ""S"" GLOBAL ";#N/A,#N/A,FALSE,"CURVA ""S"" 1998 "}</definedName>
    <definedName name="erd" localSheetId="25" hidden="1">{#N/A,#N/A,FALSE,"IC_Global";#N/A,#N/A,FALSE,"IC_Global (98-f)";#N/A,#N/A,FALSE,"Inc";#N/A,#N/A,FALSE,"CAMBIOS (2)";#N/A,#N/A,FALSE,"EXPL Inc.";#N/A,#N/A,FALSE,"HITOS98";#N/A,#N/A,FALSE,"CURVA ""S"" GLOBAL ";#N/A,#N/A,FALSE,"CURVA ""S"" 1998 "}</definedName>
    <definedName name="erd" localSheetId="24" hidden="1">{#N/A,#N/A,FALSE,"IC_Global";#N/A,#N/A,FALSE,"IC_Global (98-f)";#N/A,#N/A,FALSE,"Inc";#N/A,#N/A,FALSE,"CAMBIOS (2)";#N/A,#N/A,FALSE,"EXPL Inc.";#N/A,#N/A,FALSE,"HITOS98";#N/A,#N/A,FALSE,"CURVA ""S"" GLOBAL ";#N/A,#N/A,FALSE,"CURVA ""S"" 1998 "}</definedName>
    <definedName name="erd" localSheetId="4" hidden="1">{#N/A,#N/A,FALSE,"IC_Global";#N/A,#N/A,FALSE,"IC_Global (98-f)";#N/A,#N/A,FALSE,"Inc";#N/A,#N/A,FALSE,"CAMBIOS (2)";#N/A,#N/A,FALSE,"EXPL Inc.";#N/A,#N/A,FALSE,"HITOS98";#N/A,#N/A,FALSE,"CURVA ""S"" GLOBAL ";#N/A,#N/A,FALSE,"CURVA ""S"" 1998 "}</definedName>
    <definedName name="erd" localSheetId="3" hidden="1">{#N/A,#N/A,FALSE,"IC_Global";#N/A,#N/A,FALSE,"IC_Global (98-f)";#N/A,#N/A,FALSE,"Inc";#N/A,#N/A,FALSE,"CAMBIOS (2)";#N/A,#N/A,FALSE,"EXPL Inc.";#N/A,#N/A,FALSE,"HITOS98";#N/A,#N/A,FALSE,"CURVA ""S"" GLOBAL ";#N/A,#N/A,FALSE,"CURVA ""S"" 1998 "}</definedName>
    <definedName name="erd" localSheetId="23" hidden="1">{#N/A,#N/A,FALSE,"IC_Global";#N/A,#N/A,FALSE,"IC_Global (98-f)";#N/A,#N/A,FALSE,"Inc";#N/A,#N/A,FALSE,"CAMBIOS (2)";#N/A,#N/A,FALSE,"EXPL Inc.";#N/A,#N/A,FALSE,"HITOS98";#N/A,#N/A,FALSE,"CURVA ""S"" GLOBAL ";#N/A,#N/A,FALSE,"CURVA ""S"" 1998 "}</definedName>
    <definedName name="erd" localSheetId="26" hidden="1">{#N/A,#N/A,FALSE,"IC_Global";#N/A,#N/A,FALSE,"IC_Global (98-f)";#N/A,#N/A,FALSE,"Inc";#N/A,#N/A,FALSE,"CAMBIOS (2)";#N/A,#N/A,FALSE,"EXPL Inc.";#N/A,#N/A,FALSE,"HITOS98";#N/A,#N/A,FALSE,"CURVA ""S"" GLOBAL ";#N/A,#N/A,FALSE,"CURVA ""S"" 1998 "}</definedName>
    <definedName name="erd" localSheetId="27" hidden="1">{#N/A,#N/A,FALSE,"IC_Global";#N/A,#N/A,FALSE,"IC_Global (98-f)";#N/A,#N/A,FALSE,"Inc";#N/A,#N/A,FALSE,"CAMBIOS (2)";#N/A,#N/A,FALSE,"EXPL Inc.";#N/A,#N/A,FALSE,"HITOS98";#N/A,#N/A,FALSE,"CURVA ""S"" GLOBAL ";#N/A,#N/A,FALSE,"CURVA ""S"" 1998 "}</definedName>
    <definedName name="erd" hidden="1">{#N/A,#N/A,FALSE,"IC_Global";#N/A,#N/A,FALSE,"IC_Global (98-f)";#N/A,#N/A,FALSE,"Inc";#N/A,#N/A,FALSE,"CAMBIOS (2)";#N/A,#N/A,FALSE,"EXPL Inc.";#N/A,#N/A,FALSE,"HITOS98";#N/A,#N/A,FALSE,"CURVA ""S"" GLOBAL ";#N/A,#N/A,FALSE,"CURVA ""S"" 1998 "}</definedName>
    <definedName name="ERE_ART">[79]steel!$B$8:$B$47</definedName>
    <definedName name="EREE" localSheetId="4">#REF!</definedName>
    <definedName name="EREE" localSheetId="3">#REF!</definedName>
    <definedName name="EREE">#REF!</definedName>
    <definedName name="erfg" hidden="1">{#N/A,#N/A,FALSE,"Hoja1";#N/A,#N/A,FALSE,"Hoja2"}</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6">'1.1'!ERR</definedName>
    <definedName name="ES" localSheetId="7">'1.2'!ERR</definedName>
    <definedName name="ES" localSheetId="8">'2.1'!ERR</definedName>
    <definedName name="ES" localSheetId="17">'2.10'!ERR</definedName>
    <definedName name="ES" localSheetId="18">'2.11'!ERR</definedName>
    <definedName name="ES" localSheetId="9">'2.2'!ERR</definedName>
    <definedName name="ES" localSheetId="10">'2.3'!ERR</definedName>
    <definedName name="ES" localSheetId="11">'2.4'!ERR</definedName>
    <definedName name="ES" localSheetId="12">'2.5'!ERR</definedName>
    <definedName name="ES" localSheetId="13">'2.6'!ERR</definedName>
    <definedName name="ES" localSheetId="14">'2.7'!ERR</definedName>
    <definedName name="ES" localSheetId="15">'2.8'!ERR</definedName>
    <definedName name="ES" localSheetId="16">'2.9'!ERR</definedName>
    <definedName name="ES" localSheetId="19">'3.1'!ERR</definedName>
    <definedName name="ES" localSheetId="20">'3.2'!ERR</definedName>
    <definedName name="ES" localSheetId="21">'3.3'!ERR</definedName>
    <definedName name="ES" localSheetId="22">'3.4'!ERR</definedName>
    <definedName name="ES" localSheetId="4">'[69]CIRCUITOS CODENSA'!#REF!</definedName>
    <definedName name="ES" localSheetId="3">'[69]CIRCUITOS CODENSA'!#REF!</definedName>
    <definedName name="ES" localSheetId="5">'INDICAR CÓDIGO DEL ITEM DE PAGO'!ERR</definedName>
    <definedName name="ES" localSheetId="23">'[69]CIRCUITOS CODENSA'!#REF!</definedName>
    <definedName name="ES" localSheetId="1">'[69]CIRCUITOS CODENSA'!#REF!</definedName>
    <definedName name="ES">[0]!ERR</definedName>
    <definedName name="ESA">#REF!</definedName>
    <definedName name="ESC" localSheetId="6">IF([97]!LG=9,[97]!FES,"")</definedName>
    <definedName name="ESC" localSheetId="7">IF([97]!LG=9,[97]!FES,"")</definedName>
    <definedName name="ESC" localSheetId="8">IF([97]!LG=9,[97]!FES,"")</definedName>
    <definedName name="ESC" localSheetId="17">IF([97]!LG=9,[97]!FES,"")</definedName>
    <definedName name="ESC" localSheetId="18">IF([97]!LG=9,[97]!FES,"")</definedName>
    <definedName name="ESC" localSheetId="9">IF([97]!LG=9,[97]!FES,"")</definedName>
    <definedName name="ESC" localSheetId="10">IF([97]!LG=9,[97]!FES,"")</definedName>
    <definedName name="ESC" localSheetId="11">IF([97]!LG=9,[97]!FES,"")</definedName>
    <definedName name="ESC" localSheetId="12">IF([97]!LG=9,[97]!FES,"")</definedName>
    <definedName name="ESC" localSheetId="13">IF([97]!LG=9,[97]!FES,"")</definedName>
    <definedName name="ESC" localSheetId="14">IF([97]!LG=9,[97]!FES,"")</definedName>
    <definedName name="ESC" localSheetId="15">IF([97]!LG=9,[97]!FES,"")</definedName>
    <definedName name="ESC" localSheetId="16">IF([97]!LG=9,[97]!FES,"")</definedName>
    <definedName name="ESC" localSheetId="19">IF([97]!LG=9,[97]!FES,"")</definedName>
    <definedName name="ESC" localSheetId="20">IF([97]!LG=9,[97]!FES,"")</definedName>
    <definedName name="ESC" localSheetId="21">IF([97]!LG=9,[97]!FES,"")</definedName>
    <definedName name="ESC" localSheetId="22">IF([97]!LG=9,[97]!FES,"")</definedName>
    <definedName name="ESC" localSheetId="28">IF([97]!LG=9,[97]!FES,"")</definedName>
    <definedName name="ESC" localSheetId="25">IF([97]!LG=9,[97]!FES,"")</definedName>
    <definedName name="ESC" localSheetId="24">IF([97]!LG=9,[97]!FES,"")</definedName>
    <definedName name="ESC" localSheetId="4">IF([0]!LG=9,[0]!FES,"")</definedName>
    <definedName name="ESC" localSheetId="3">IF([0]!LG=9,[0]!FES,"")</definedName>
    <definedName name="ESC" localSheetId="26">IF([97]!LG=9,[97]!FES,"")</definedName>
    <definedName name="ESC" localSheetId="27">IF([97]!LG=9,[97]!FES,"")</definedName>
    <definedName name="ESC">IF([97]!LG=9,[97]!FES,"")</definedName>
    <definedName name="ESE">#REF!</definedName>
    <definedName name="ESP_PUB_VAR_CARP_MET_ITEM" localSheetId="4">[46]Presupuesto!#REF!,[46]Presupuesto!#REF!</definedName>
    <definedName name="ESP_PUB_VAR_CARP_MET_ITEM" localSheetId="3">[46]Presupuesto!#REF!,[46]Presupuesto!#REF!</definedName>
    <definedName name="ESP_PUB_VAR_CARP_MET_ITEM">[46]Presupuesto!#REF!,[46]Presupuesto!#REF!</definedName>
    <definedName name="ESP_PUB_VIAS_YPARQ_ITEM" localSheetId="4">[46]Presupuesto!#REF!</definedName>
    <definedName name="ESP_PUB_VIAS_YPARQ_ITEM" localSheetId="3">[46]Presupuesto!#REF!</definedName>
    <definedName name="ESP_PUB_VIAS_YPARQ_ITEM">[46]Presupuesto!#REF!</definedName>
    <definedName name="ESPE">#REF!</definedName>
    <definedName name="ESPECIFICACION" localSheetId="6">#REF!</definedName>
    <definedName name="ESPECIFICACION" localSheetId="7">#REF!</definedName>
    <definedName name="ESPECIFICACION" localSheetId="8">#REF!</definedName>
    <definedName name="ESPECIFICACION" localSheetId="17">#REF!</definedName>
    <definedName name="ESPECIFICACION" localSheetId="1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5">#REF!</definedName>
    <definedName name="ESPECIFICACION">#REF!</definedName>
    <definedName name="Especificación" localSheetId="6">#REF!</definedName>
    <definedName name="Especificación" localSheetId="7">#REF!</definedName>
    <definedName name="Especificación" localSheetId="8">#REF!</definedName>
    <definedName name="Especificación" localSheetId="17">#REF!</definedName>
    <definedName name="Especificación" localSheetId="1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5">#REF!</definedName>
    <definedName name="Especificación">#REF!</definedName>
    <definedName name="espejo" localSheetId="4">[41]Insumos!#REF!</definedName>
    <definedName name="espejo" localSheetId="3">[41]Insumos!#REF!</definedName>
    <definedName name="espejo">[41]Insumos!#REF!</definedName>
    <definedName name="ESPEJOS_ITEM" localSheetId="4">[46]Presupuesto!#REF!</definedName>
    <definedName name="ESPEJOS_ITEM" localSheetId="3">[46]Presupuesto!#REF!</definedName>
    <definedName name="ESPEJOS_ITEM">[46]Presupuesto!#REF!</definedName>
    <definedName name="EST10A" localSheetId="4">#REF!</definedName>
    <definedName name="EST10A" localSheetId="3">#REF!</definedName>
    <definedName name="EST10A">#REF!</definedName>
    <definedName name="EST10V1">#REF!</definedName>
    <definedName name="EST11A">#REF!</definedName>
    <definedName name="ESTA">#REF!</definedName>
    <definedName name="ESTAC">#REF!</definedName>
    <definedName name="ESTACA">#REF!</definedName>
    <definedName name="ESTADO_ACUEDUCTO">#REF!</definedName>
    <definedName name="ESTADO_ALCANTARILLADO">#REF!</definedName>
    <definedName name="Estados">#REF!</definedName>
    <definedName name="Estimate_Factor">1</definedName>
    <definedName name="ESTOP">#REF!</definedName>
    <definedName name="ESTRAE">'[5]7422CW00'!#REF!</definedName>
    <definedName name="ESTRU">[136]Estructura!$C$7:$E$2570</definedName>
    <definedName name="ESTRUCT_ITEM" localSheetId="4">[46]Presupuesto!#REF!</definedName>
    <definedName name="ESTRUCT_ITEM" localSheetId="3">[46]Presupuesto!#REF!</definedName>
    <definedName name="ESTRUCT_ITEM">[46]Presupuesto!#REF!</definedName>
    <definedName name="ESTRUCTURA" hidden="1">{#N/A,#N/A,TRUE,"INGENIERIA";#N/A,#N/A,TRUE,"COMPRAS";#N/A,#N/A,TRUE,"DIRECCION";#N/A,#N/A,TRUE,"RESUMEN"}</definedName>
    <definedName name="ESTRUCTURAL" localSheetId="4">[28]PRESUPUESTO!#REF!</definedName>
    <definedName name="ESTRUCTURAL" localSheetId="3">[28]PRESUPUESTO!#REF!</definedName>
    <definedName name="ESTRUCTURAL">[28]PRESUPUESTO!#REF!</definedName>
    <definedName name="ESTRUCTURAS">[137]Hoja3!$B$7:$B$15</definedName>
    <definedName name="ETAP">#REF!</definedName>
    <definedName name="ETAPA_PACC">#REF!</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hidden="1">{#N/A,#N/A,TRUE,"1842CWN0"}</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6">#REF!</definedName>
    <definedName name="EXC" localSheetId="7">#REF!</definedName>
    <definedName name="EXC" localSheetId="8">#REF!</definedName>
    <definedName name="EXC" localSheetId="17">#REF!</definedName>
    <definedName name="EXC" localSheetId="1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9">#REF!</definedName>
    <definedName name="EXC" localSheetId="20">#REF!</definedName>
    <definedName name="EXC" localSheetId="21">#REF!</definedName>
    <definedName name="EXC" localSheetId="22">#REF!</definedName>
    <definedName name="EXC" localSheetId="5">#REF!</definedName>
    <definedName name="EXC">#REF!</definedName>
    <definedName name="EXCAV_1">#REF!</definedName>
    <definedName name="EXCAV_2">#REF!</definedName>
    <definedName name="EXCAVACION_Y_RETIRO_DE_MATERIAL" localSheetId="4">[28]PRESUPUESTO!#REF!</definedName>
    <definedName name="EXCAVACION_Y_RETIRO_DE_MATERIAL" localSheetId="3">[28]PRESUPUESTO!#REF!</definedName>
    <definedName name="EXCAVACION_Y_RETIRO_DE_MATERIAL">[28]PRESUPUESTO!#REF!</definedName>
    <definedName name="excavaconglomerado" localSheetId="4">#REF!</definedName>
    <definedName name="excavaconglomerado" localSheetId="3">#REF!</definedName>
    <definedName name="excavaconglomerado">#REF!</definedName>
    <definedName name="EXCAVAMANOV" localSheetId="4">#REF!</definedName>
    <definedName name="EXCAVAMANOV" localSheetId="3">#REF!</definedName>
    <definedName name="EXCAVAMANOV">#REF!</definedName>
    <definedName name="EXCAVAMAQUINAV" localSheetId="4">#REF!</definedName>
    <definedName name="EXCAVAMAQUINAV" localSheetId="3">#REF!</definedName>
    <definedName name="EXCAVAMAQUINAV">#REF!</definedName>
    <definedName name="EXCAVATIERRA">#REF!</definedName>
    <definedName name="exCEL" localSheetId="6">#REF!</definedName>
    <definedName name="exCEL" localSheetId="7">#REF!</definedName>
    <definedName name="exCEL" localSheetId="8">#REF!</definedName>
    <definedName name="exCEL" localSheetId="17">#REF!</definedName>
    <definedName name="exCEL" localSheetId="1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9">#REF!</definedName>
    <definedName name="exCEL" localSheetId="20">#REF!</definedName>
    <definedName name="exCEL" localSheetId="21">#REF!</definedName>
    <definedName name="exCEL" localSheetId="22">#REF!</definedName>
    <definedName name="exCEL" localSheetId="5">#REF!</definedName>
    <definedName name="exCEL">#REF!</definedName>
    <definedName name="Excel_BuiltIn__FilterDatabase_2">'[138]Presup Av 1o de mayo con 73a '!$A$17:$N$110</definedName>
    <definedName name="Excel_BuiltIn_Print_Area_1" localSheetId="4">#REF!</definedName>
    <definedName name="Excel_BuiltIn_Print_Area_1" localSheetId="3">#REF!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17">#REF!</definedName>
    <definedName name="Excel_BuiltIn_Print_Area_3" localSheetId="1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5">#REF!</definedName>
    <definedName name="Excel_BuiltIn_Print_Area_3">#REF!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17">#REF!</definedName>
    <definedName name="Excel_BuiltIn_Print_Area_3_X" localSheetId="1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5">#REF!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6">[35]SKJ452!#REF!</definedName>
    <definedName name="Excel_BuiltIn_Print_Titles_10" localSheetId="7">[35]SKJ452!#REF!</definedName>
    <definedName name="Excel_BuiltIn_Print_Titles_10" localSheetId="8">[35]SKJ452!#REF!</definedName>
    <definedName name="Excel_BuiltIn_Print_Titles_10" localSheetId="17">[35]SKJ452!#REF!</definedName>
    <definedName name="Excel_BuiltIn_Print_Titles_10" localSheetId="18">[35]SKJ452!#REF!</definedName>
    <definedName name="Excel_BuiltIn_Print_Titles_10" localSheetId="9">[35]SKJ452!#REF!</definedName>
    <definedName name="Excel_BuiltIn_Print_Titles_10" localSheetId="10">[35]SKJ452!#REF!</definedName>
    <definedName name="Excel_BuiltIn_Print_Titles_10" localSheetId="11">[35]SKJ452!#REF!</definedName>
    <definedName name="Excel_BuiltIn_Print_Titles_10" localSheetId="12">[35]SKJ452!#REF!</definedName>
    <definedName name="Excel_BuiltIn_Print_Titles_10" localSheetId="13">[35]SKJ452!#REF!</definedName>
    <definedName name="Excel_BuiltIn_Print_Titles_10" localSheetId="14">[35]SKJ452!#REF!</definedName>
    <definedName name="Excel_BuiltIn_Print_Titles_10" localSheetId="15">[35]SKJ452!#REF!</definedName>
    <definedName name="Excel_BuiltIn_Print_Titles_10" localSheetId="16">[35]SKJ452!#REF!</definedName>
    <definedName name="Excel_BuiltIn_Print_Titles_10" localSheetId="19">[35]SKJ452!#REF!</definedName>
    <definedName name="Excel_BuiltIn_Print_Titles_10" localSheetId="20">[35]SKJ452!#REF!</definedName>
    <definedName name="Excel_BuiltIn_Print_Titles_10" localSheetId="21">[35]SKJ452!#REF!</definedName>
    <definedName name="Excel_BuiltIn_Print_Titles_10" localSheetId="22">[35]SKJ452!#REF!</definedName>
    <definedName name="Excel_BuiltIn_Print_Titles_10" localSheetId="5">[35]SKJ452!#REF!</definedName>
    <definedName name="Excel_BuiltIn_Print_Titles_10">[35]SKJ452!#REF!</definedName>
    <definedName name="Excel_BuiltIn_Print_Titles_11" localSheetId="6">[35]ITA878!#REF!</definedName>
    <definedName name="Excel_BuiltIn_Print_Titles_11" localSheetId="7">[35]ITA878!#REF!</definedName>
    <definedName name="Excel_BuiltIn_Print_Titles_11" localSheetId="8">[35]ITA878!#REF!</definedName>
    <definedName name="Excel_BuiltIn_Print_Titles_11" localSheetId="17">[35]ITA878!#REF!</definedName>
    <definedName name="Excel_BuiltIn_Print_Titles_11" localSheetId="18">[35]ITA878!#REF!</definedName>
    <definedName name="Excel_BuiltIn_Print_Titles_11" localSheetId="9">[35]ITA878!#REF!</definedName>
    <definedName name="Excel_BuiltIn_Print_Titles_11" localSheetId="10">[35]ITA878!#REF!</definedName>
    <definedName name="Excel_BuiltIn_Print_Titles_11" localSheetId="11">[35]ITA878!#REF!</definedName>
    <definedName name="Excel_BuiltIn_Print_Titles_11" localSheetId="12">[35]ITA878!#REF!</definedName>
    <definedName name="Excel_BuiltIn_Print_Titles_11" localSheetId="13">[35]ITA878!#REF!</definedName>
    <definedName name="Excel_BuiltIn_Print_Titles_11" localSheetId="14">[35]ITA878!#REF!</definedName>
    <definedName name="Excel_BuiltIn_Print_Titles_11" localSheetId="15">[35]ITA878!#REF!</definedName>
    <definedName name="Excel_BuiltIn_Print_Titles_11" localSheetId="16">[35]ITA878!#REF!</definedName>
    <definedName name="Excel_BuiltIn_Print_Titles_11" localSheetId="19">[35]ITA878!#REF!</definedName>
    <definedName name="Excel_BuiltIn_Print_Titles_11" localSheetId="20">[35]ITA878!#REF!</definedName>
    <definedName name="Excel_BuiltIn_Print_Titles_11" localSheetId="21">[35]ITA878!#REF!</definedName>
    <definedName name="Excel_BuiltIn_Print_Titles_11" localSheetId="22">[35]ITA878!#REF!</definedName>
    <definedName name="Excel_BuiltIn_Print_Titles_11" localSheetId="5">[35]ITA878!#REF!</definedName>
    <definedName name="Excel_BuiltIn_Print_Titles_11">[35]ITA878!#REF!</definedName>
    <definedName name="Excel_BuiltIn_Print_Titles_12" localSheetId="6">'[35]AEA-944'!#REF!</definedName>
    <definedName name="Excel_BuiltIn_Print_Titles_12" localSheetId="7">'[35]AEA-944'!#REF!</definedName>
    <definedName name="Excel_BuiltIn_Print_Titles_12" localSheetId="8">'[35]AEA-944'!#REF!</definedName>
    <definedName name="Excel_BuiltIn_Print_Titles_12" localSheetId="17">'[35]AEA-944'!#REF!</definedName>
    <definedName name="Excel_BuiltIn_Print_Titles_12" localSheetId="18">'[35]AEA-944'!#REF!</definedName>
    <definedName name="Excel_BuiltIn_Print_Titles_12" localSheetId="9">'[35]AEA-944'!#REF!</definedName>
    <definedName name="Excel_BuiltIn_Print_Titles_12" localSheetId="10">'[35]AEA-944'!#REF!</definedName>
    <definedName name="Excel_BuiltIn_Print_Titles_12" localSheetId="11">'[35]AEA-944'!#REF!</definedName>
    <definedName name="Excel_BuiltIn_Print_Titles_12" localSheetId="12">'[35]AEA-944'!#REF!</definedName>
    <definedName name="Excel_BuiltIn_Print_Titles_12" localSheetId="13">'[35]AEA-944'!#REF!</definedName>
    <definedName name="Excel_BuiltIn_Print_Titles_12" localSheetId="14">'[35]AEA-944'!#REF!</definedName>
    <definedName name="Excel_BuiltIn_Print_Titles_12" localSheetId="15">'[35]AEA-944'!#REF!</definedName>
    <definedName name="Excel_BuiltIn_Print_Titles_12" localSheetId="16">'[35]AEA-944'!#REF!</definedName>
    <definedName name="Excel_BuiltIn_Print_Titles_12" localSheetId="19">'[35]AEA-944'!#REF!</definedName>
    <definedName name="Excel_BuiltIn_Print_Titles_12" localSheetId="20">'[35]AEA-944'!#REF!</definedName>
    <definedName name="Excel_BuiltIn_Print_Titles_12" localSheetId="21">'[35]AEA-944'!#REF!</definedName>
    <definedName name="Excel_BuiltIn_Print_Titles_12" localSheetId="22">'[35]AEA-944'!#REF!</definedName>
    <definedName name="Excel_BuiltIn_Print_Titles_12" localSheetId="5">'[35]AEA-944'!#REF!</definedName>
    <definedName name="Excel_BuiltIn_Print_Titles_12">'[35]AEA-944'!#REF!</definedName>
    <definedName name="Excel_BuiltIn_Print_Titles_13" localSheetId="6">'[35]DUB-823'!#REF!</definedName>
    <definedName name="Excel_BuiltIn_Print_Titles_13" localSheetId="7">'[35]DUB-823'!#REF!</definedName>
    <definedName name="Excel_BuiltIn_Print_Titles_13" localSheetId="8">'[35]DUB-823'!#REF!</definedName>
    <definedName name="Excel_BuiltIn_Print_Titles_13" localSheetId="17">'[35]DUB-823'!#REF!</definedName>
    <definedName name="Excel_BuiltIn_Print_Titles_13" localSheetId="18">'[35]DUB-823'!#REF!</definedName>
    <definedName name="Excel_BuiltIn_Print_Titles_13" localSheetId="9">'[35]DUB-823'!#REF!</definedName>
    <definedName name="Excel_BuiltIn_Print_Titles_13" localSheetId="10">'[35]DUB-823'!#REF!</definedName>
    <definedName name="Excel_BuiltIn_Print_Titles_13" localSheetId="11">'[35]DUB-823'!#REF!</definedName>
    <definedName name="Excel_BuiltIn_Print_Titles_13" localSheetId="12">'[35]DUB-823'!#REF!</definedName>
    <definedName name="Excel_BuiltIn_Print_Titles_13" localSheetId="13">'[35]DUB-823'!#REF!</definedName>
    <definedName name="Excel_BuiltIn_Print_Titles_13" localSheetId="14">'[35]DUB-823'!#REF!</definedName>
    <definedName name="Excel_BuiltIn_Print_Titles_13" localSheetId="15">'[35]DUB-823'!#REF!</definedName>
    <definedName name="Excel_BuiltIn_Print_Titles_13" localSheetId="16">'[35]DUB-823'!#REF!</definedName>
    <definedName name="Excel_BuiltIn_Print_Titles_13" localSheetId="19">'[35]DUB-823'!#REF!</definedName>
    <definedName name="Excel_BuiltIn_Print_Titles_13" localSheetId="20">'[35]DUB-823'!#REF!</definedName>
    <definedName name="Excel_BuiltIn_Print_Titles_13" localSheetId="21">'[35]DUB-823'!#REF!</definedName>
    <definedName name="Excel_BuiltIn_Print_Titles_13" localSheetId="22">'[35]DUB-823'!#REF!</definedName>
    <definedName name="Excel_BuiltIn_Print_Titles_13" localSheetId="5">'[35]DUB-823'!#REF!</definedName>
    <definedName name="Excel_BuiltIn_Print_Titles_13">'[35]DUB-823'!#REF!</definedName>
    <definedName name="Excel_BuiltIn_Print_Titles_14" localSheetId="6">'[35]GPI 526'!#REF!</definedName>
    <definedName name="Excel_BuiltIn_Print_Titles_14" localSheetId="7">'[35]GPI 526'!#REF!</definedName>
    <definedName name="Excel_BuiltIn_Print_Titles_14" localSheetId="8">'[35]GPI 526'!#REF!</definedName>
    <definedName name="Excel_BuiltIn_Print_Titles_14" localSheetId="17">'[35]GPI 526'!#REF!</definedName>
    <definedName name="Excel_BuiltIn_Print_Titles_14" localSheetId="18">'[35]GPI 526'!#REF!</definedName>
    <definedName name="Excel_BuiltIn_Print_Titles_14" localSheetId="9">'[35]GPI 526'!#REF!</definedName>
    <definedName name="Excel_BuiltIn_Print_Titles_14" localSheetId="10">'[35]GPI 526'!#REF!</definedName>
    <definedName name="Excel_BuiltIn_Print_Titles_14" localSheetId="11">'[35]GPI 526'!#REF!</definedName>
    <definedName name="Excel_BuiltIn_Print_Titles_14" localSheetId="12">'[35]GPI 526'!#REF!</definedName>
    <definedName name="Excel_BuiltIn_Print_Titles_14" localSheetId="13">'[35]GPI 526'!#REF!</definedName>
    <definedName name="Excel_BuiltIn_Print_Titles_14" localSheetId="14">'[35]GPI 526'!#REF!</definedName>
    <definedName name="Excel_BuiltIn_Print_Titles_14" localSheetId="15">'[35]GPI 526'!#REF!</definedName>
    <definedName name="Excel_BuiltIn_Print_Titles_14" localSheetId="16">'[35]GPI 526'!#REF!</definedName>
    <definedName name="Excel_BuiltIn_Print_Titles_14" localSheetId="19">'[35]GPI 526'!#REF!</definedName>
    <definedName name="Excel_BuiltIn_Print_Titles_14" localSheetId="20">'[35]GPI 526'!#REF!</definedName>
    <definedName name="Excel_BuiltIn_Print_Titles_14" localSheetId="21">'[35]GPI 526'!#REF!</definedName>
    <definedName name="Excel_BuiltIn_Print_Titles_14" localSheetId="22">'[35]GPI 526'!#REF!</definedName>
    <definedName name="Excel_BuiltIn_Print_Titles_14" localSheetId="5">'[35]GPI 526'!#REF!</definedName>
    <definedName name="Excel_BuiltIn_Print_Titles_14">'[35]GPI 526'!#REF!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17">#REF!</definedName>
    <definedName name="Excel_BuiltIn_Print_Titles_15" localSheetId="1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4">#REF!</definedName>
    <definedName name="Excel_BuiltIn_Print_Titles_15" localSheetId="3">#REF!</definedName>
    <definedName name="Excel_BuiltIn_Print_Titles_15" localSheetId="5">#REF!</definedName>
    <definedName name="Excel_BuiltIn_Print_Titles_15" localSheetId="23">#REF!</definedName>
    <definedName name="Excel_BuiltIn_Print_Titles_15" localSheetId="1">#REF!</definedName>
    <definedName name="Excel_BuiltIn_Print_Titles_1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17">#REF!</definedName>
    <definedName name="Excel_BuiltIn_Print_Titles_16" localSheetId="1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5">#REF!</definedName>
    <definedName name="Excel_BuiltIn_Print_Titles_16">#REF!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17">#REF!</definedName>
    <definedName name="Excel_BuiltIn_Print_Titles_17" localSheetId="1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5">#REF!</definedName>
    <definedName name="Excel_BuiltIn_Print_Titles_17">#REF!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17">#REF!</definedName>
    <definedName name="Excel_BuiltIn_Print_Titles_18" localSheetId="1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5">#REF!</definedName>
    <definedName name="Excel_BuiltIn_Print_Titles_18">#REF!</definedName>
    <definedName name="Excel_BuiltIn_Print_Titles_19" localSheetId="6">[35]XXJ617!#REF!</definedName>
    <definedName name="Excel_BuiltIn_Print_Titles_19" localSheetId="7">[35]XXJ617!#REF!</definedName>
    <definedName name="Excel_BuiltIn_Print_Titles_19" localSheetId="8">[35]XXJ617!#REF!</definedName>
    <definedName name="Excel_BuiltIn_Print_Titles_19" localSheetId="17">[35]XXJ617!#REF!</definedName>
    <definedName name="Excel_BuiltIn_Print_Titles_19" localSheetId="18">[35]XXJ617!#REF!</definedName>
    <definedName name="Excel_BuiltIn_Print_Titles_19" localSheetId="9">[35]XXJ617!#REF!</definedName>
    <definedName name="Excel_BuiltIn_Print_Titles_19" localSheetId="10">[35]XXJ617!#REF!</definedName>
    <definedName name="Excel_BuiltIn_Print_Titles_19" localSheetId="11">[35]XXJ617!#REF!</definedName>
    <definedName name="Excel_BuiltIn_Print_Titles_19" localSheetId="12">[35]XXJ617!#REF!</definedName>
    <definedName name="Excel_BuiltIn_Print_Titles_19" localSheetId="13">[35]XXJ617!#REF!</definedName>
    <definedName name="Excel_BuiltIn_Print_Titles_19" localSheetId="14">[35]XXJ617!#REF!</definedName>
    <definedName name="Excel_BuiltIn_Print_Titles_19" localSheetId="15">[35]XXJ617!#REF!</definedName>
    <definedName name="Excel_BuiltIn_Print_Titles_19" localSheetId="16">[35]XXJ617!#REF!</definedName>
    <definedName name="Excel_BuiltIn_Print_Titles_19" localSheetId="19">[35]XXJ617!#REF!</definedName>
    <definedName name="Excel_BuiltIn_Print_Titles_19" localSheetId="20">[35]XXJ617!#REF!</definedName>
    <definedName name="Excel_BuiltIn_Print_Titles_19" localSheetId="21">[35]XXJ617!#REF!</definedName>
    <definedName name="Excel_BuiltIn_Print_Titles_19" localSheetId="22">[35]XXJ617!#REF!</definedName>
    <definedName name="Excel_BuiltIn_Print_Titles_19" localSheetId="5">[35]XXJ617!#REF!</definedName>
    <definedName name="Excel_BuiltIn_Print_Titles_19">[35]XXJ617!#REF!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17">#REF!</definedName>
    <definedName name="Excel_BuiltIn_Print_Titles_20" localSheetId="1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4">#REF!</definedName>
    <definedName name="Excel_BuiltIn_Print_Titles_20" localSheetId="3">#REF!</definedName>
    <definedName name="Excel_BuiltIn_Print_Titles_20" localSheetId="5">#REF!</definedName>
    <definedName name="Excel_BuiltIn_Print_Titles_20" localSheetId="23">#REF!</definedName>
    <definedName name="Excel_BuiltIn_Print_Titles_20" localSheetId="1">#REF!</definedName>
    <definedName name="Excel_BuiltIn_Print_Titles_20">#REF!</definedName>
    <definedName name="Excel_BuiltIn_Print_Titles_21" localSheetId="6">[35]SNG_855!#REF!</definedName>
    <definedName name="Excel_BuiltIn_Print_Titles_21" localSheetId="7">[35]SNG_855!#REF!</definedName>
    <definedName name="Excel_BuiltIn_Print_Titles_21" localSheetId="8">[35]SNG_855!#REF!</definedName>
    <definedName name="Excel_BuiltIn_Print_Titles_21" localSheetId="17">[35]SNG_855!#REF!</definedName>
    <definedName name="Excel_BuiltIn_Print_Titles_21" localSheetId="18">[35]SNG_855!#REF!</definedName>
    <definedName name="Excel_BuiltIn_Print_Titles_21" localSheetId="9">[35]SNG_855!#REF!</definedName>
    <definedName name="Excel_BuiltIn_Print_Titles_21" localSheetId="10">[35]SNG_855!#REF!</definedName>
    <definedName name="Excel_BuiltIn_Print_Titles_21" localSheetId="11">[35]SNG_855!#REF!</definedName>
    <definedName name="Excel_BuiltIn_Print_Titles_21" localSheetId="12">[35]SNG_855!#REF!</definedName>
    <definedName name="Excel_BuiltIn_Print_Titles_21" localSheetId="13">[35]SNG_855!#REF!</definedName>
    <definedName name="Excel_BuiltIn_Print_Titles_21" localSheetId="14">[35]SNG_855!#REF!</definedName>
    <definedName name="Excel_BuiltIn_Print_Titles_21" localSheetId="15">[35]SNG_855!#REF!</definedName>
    <definedName name="Excel_BuiltIn_Print_Titles_21" localSheetId="16">[35]SNG_855!#REF!</definedName>
    <definedName name="Excel_BuiltIn_Print_Titles_21" localSheetId="19">[35]SNG_855!#REF!</definedName>
    <definedName name="Excel_BuiltIn_Print_Titles_21" localSheetId="20">[35]SNG_855!#REF!</definedName>
    <definedName name="Excel_BuiltIn_Print_Titles_21" localSheetId="21">[35]SNG_855!#REF!</definedName>
    <definedName name="Excel_BuiltIn_Print_Titles_21" localSheetId="22">[35]SNG_855!#REF!</definedName>
    <definedName name="Excel_BuiltIn_Print_Titles_21" localSheetId="4">[35]SNG_855!#REF!</definedName>
    <definedName name="Excel_BuiltIn_Print_Titles_21" localSheetId="3">[35]SNG_855!#REF!</definedName>
    <definedName name="Excel_BuiltIn_Print_Titles_21" localSheetId="5">[35]SNG_855!#REF!</definedName>
    <definedName name="Excel_BuiltIn_Print_Titles_21" localSheetId="23">[35]SNG_855!#REF!</definedName>
    <definedName name="Excel_BuiltIn_Print_Titles_21" localSheetId="1">[35]SNG_855!#REF!</definedName>
    <definedName name="Excel_BuiltIn_Print_Titles_21">[35]SNG_855!#REF!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17">#REF!</definedName>
    <definedName name="Excel_BuiltIn_Print_Titles_23" localSheetId="1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4">#REF!</definedName>
    <definedName name="Excel_BuiltIn_Print_Titles_23" localSheetId="3">#REF!</definedName>
    <definedName name="Excel_BuiltIn_Print_Titles_23" localSheetId="5">#REF!</definedName>
    <definedName name="Excel_BuiltIn_Print_Titles_23" localSheetId="23">#REF!</definedName>
    <definedName name="Excel_BuiltIn_Print_Titles_23" localSheetId="1">#REF!</definedName>
    <definedName name="Excel_BuiltIn_Print_Titles_23">#REF!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17">#REF!</definedName>
    <definedName name="Excel_BuiltIn_Print_Titles_3" localSheetId="1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5">#REF!</definedName>
    <definedName name="Excel_BuiltIn_Print_Titles_3">#REF!</definedName>
    <definedName name="Excel_BuiltIn_Print_Titles_4">'[139]COSTOS CAMPAMENTO'!#REF!</definedName>
    <definedName name="Excel_BuiltIn_Print_Titles_5" localSheetId="6">'[35]VEA 374'!#REF!</definedName>
    <definedName name="Excel_BuiltIn_Print_Titles_5" localSheetId="7">'[35]VEA 374'!#REF!</definedName>
    <definedName name="Excel_BuiltIn_Print_Titles_5" localSheetId="8">'[35]VEA 374'!#REF!</definedName>
    <definedName name="Excel_BuiltIn_Print_Titles_5" localSheetId="17">'[35]VEA 374'!#REF!</definedName>
    <definedName name="Excel_BuiltIn_Print_Titles_5" localSheetId="18">'[35]VEA 374'!#REF!</definedName>
    <definedName name="Excel_BuiltIn_Print_Titles_5" localSheetId="9">'[35]VEA 374'!#REF!</definedName>
    <definedName name="Excel_BuiltIn_Print_Titles_5" localSheetId="10">'[35]VEA 374'!#REF!</definedName>
    <definedName name="Excel_BuiltIn_Print_Titles_5" localSheetId="11">'[35]VEA 374'!#REF!</definedName>
    <definedName name="Excel_BuiltIn_Print_Titles_5" localSheetId="12">'[35]VEA 374'!#REF!</definedName>
    <definedName name="Excel_BuiltIn_Print_Titles_5" localSheetId="13">'[35]VEA 374'!#REF!</definedName>
    <definedName name="Excel_BuiltIn_Print_Titles_5" localSheetId="14">'[35]VEA 374'!#REF!</definedName>
    <definedName name="Excel_BuiltIn_Print_Titles_5" localSheetId="15">'[35]VEA 374'!#REF!</definedName>
    <definedName name="Excel_BuiltIn_Print_Titles_5" localSheetId="16">'[35]VEA 374'!#REF!</definedName>
    <definedName name="Excel_BuiltIn_Print_Titles_5" localSheetId="19">'[35]VEA 374'!#REF!</definedName>
    <definedName name="Excel_BuiltIn_Print_Titles_5" localSheetId="20">'[35]VEA 374'!#REF!</definedName>
    <definedName name="Excel_BuiltIn_Print_Titles_5" localSheetId="21">'[35]VEA 374'!#REF!</definedName>
    <definedName name="Excel_BuiltIn_Print_Titles_5" localSheetId="22">'[35]VEA 374'!#REF!</definedName>
    <definedName name="Excel_BuiltIn_Print_Titles_5" localSheetId="5">'[35]VEA 374'!#REF!</definedName>
    <definedName name="Excel_BuiltIn_Print_Titles_5">'[35]VEA 374'!#REF!</definedName>
    <definedName name="Excel_BuiltIn_Print_Titles_5_XX" localSheetId="6">'[35]VEA 374'!#REF!</definedName>
    <definedName name="Excel_BuiltIn_Print_Titles_5_XX" localSheetId="7">'[35]VEA 374'!#REF!</definedName>
    <definedName name="Excel_BuiltIn_Print_Titles_5_XX" localSheetId="8">'[35]VEA 374'!#REF!</definedName>
    <definedName name="Excel_BuiltIn_Print_Titles_5_XX" localSheetId="17">'[35]VEA 374'!#REF!</definedName>
    <definedName name="Excel_BuiltIn_Print_Titles_5_XX" localSheetId="18">'[35]VEA 374'!#REF!</definedName>
    <definedName name="Excel_BuiltIn_Print_Titles_5_XX" localSheetId="9">'[35]VEA 374'!#REF!</definedName>
    <definedName name="Excel_BuiltIn_Print_Titles_5_XX" localSheetId="10">'[35]VEA 374'!#REF!</definedName>
    <definedName name="Excel_BuiltIn_Print_Titles_5_XX" localSheetId="11">'[35]VEA 374'!#REF!</definedName>
    <definedName name="Excel_BuiltIn_Print_Titles_5_XX" localSheetId="12">'[35]VEA 374'!#REF!</definedName>
    <definedName name="Excel_BuiltIn_Print_Titles_5_XX" localSheetId="13">'[35]VEA 374'!#REF!</definedName>
    <definedName name="Excel_BuiltIn_Print_Titles_5_XX" localSheetId="14">'[35]VEA 374'!#REF!</definedName>
    <definedName name="Excel_BuiltIn_Print_Titles_5_XX" localSheetId="15">'[35]VEA 374'!#REF!</definedName>
    <definedName name="Excel_BuiltIn_Print_Titles_5_XX" localSheetId="16">'[35]VEA 374'!#REF!</definedName>
    <definedName name="Excel_BuiltIn_Print_Titles_5_XX" localSheetId="19">'[35]VEA 374'!#REF!</definedName>
    <definedName name="Excel_BuiltIn_Print_Titles_5_XX" localSheetId="20">'[35]VEA 374'!#REF!</definedName>
    <definedName name="Excel_BuiltIn_Print_Titles_5_XX" localSheetId="21">'[35]VEA 374'!#REF!</definedName>
    <definedName name="Excel_BuiltIn_Print_Titles_5_XX" localSheetId="22">'[35]VEA 374'!#REF!</definedName>
    <definedName name="Excel_BuiltIn_Print_Titles_5_XX" localSheetId="5">'[35]VEA 374'!#REF!</definedName>
    <definedName name="Excel_BuiltIn_Print_Titles_5_XX">'[35]VEA 374'!#REF!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17">#REF!</definedName>
    <definedName name="Excel_BuiltIn_Print_Titles_6" localSheetId="1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4">#REF!</definedName>
    <definedName name="Excel_BuiltIn_Print_Titles_6" localSheetId="3">#REF!</definedName>
    <definedName name="Excel_BuiltIn_Print_Titles_6" localSheetId="5">#REF!</definedName>
    <definedName name="Excel_BuiltIn_Print_Titles_6" localSheetId="23">#REF!</definedName>
    <definedName name="Excel_BuiltIn_Print_Titles_6" localSheetId="1">#REF!</definedName>
    <definedName name="Excel_BuiltIn_Print_Titles_6">#REF!</definedName>
    <definedName name="Excel_BuiltIn_Print_Titles_7" localSheetId="6">[35]HFB024!#REF!</definedName>
    <definedName name="Excel_BuiltIn_Print_Titles_7" localSheetId="7">[35]HFB024!#REF!</definedName>
    <definedName name="Excel_BuiltIn_Print_Titles_7" localSheetId="8">[35]HFB024!#REF!</definedName>
    <definedName name="Excel_BuiltIn_Print_Titles_7" localSheetId="17">[35]HFB024!#REF!</definedName>
    <definedName name="Excel_BuiltIn_Print_Titles_7" localSheetId="18">[35]HFB024!#REF!</definedName>
    <definedName name="Excel_BuiltIn_Print_Titles_7" localSheetId="9">[35]HFB024!#REF!</definedName>
    <definedName name="Excel_BuiltIn_Print_Titles_7" localSheetId="10">[35]HFB024!#REF!</definedName>
    <definedName name="Excel_BuiltIn_Print_Titles_7" localSheetId="11">[35]HFB024!#REF!</definedName>
    <definedName name="Excel_BuiltIn_Print_Titles_7" localSheetId="12">[35]HFB024!#REF!</definedName>
    <definedName name="Excel_BuiltIn_Print_Titles_7" localSheetId="13">[35]HFB024!#REF!</definedName>
    <definedName name="Excel_BuiltIn_Print_Titles_7" localSheetId="14">[35]HFB024!#REF!</definedName>
    <definedName name="Excel_BuiltIn_Print_Titles_7" localSheetId="15">[35]HFB024!#REF!</definedName>
    <definedName name="Excel_BuiltIn_Print_Titles_7" localSheetId="16">[35]HFB024!#REF!</definedName>
    <definedName name="Excel_BuiltIn_Print_Titles_7" localSheetId="19">[35]HFB024!#REF!</definedName>
    <definedName name="Excel_BuiltIn_Print_Titles_7" localSheetId="20">[35]HFB024!#REF!</definedName>
    <definedName name="Excel_BuiltIn_Print_Titles_7" localSheetId="21">[35]HFB024!#REF!</definedName>
    <definedName name="Excel_BuiltIn_Print_Titles_7" localSheetId="22">[35]HFB024!#REF!</definedName>
    <definedName name="Excel_BuiltIn_Print_Titles_7" localSheetId="4">[35]HFB024!#REF!</definedName>
    <definedName name="Excel_BuiltIn_Print_Titles_7" localSheetId="3">[35]HFB024!#REF!</definedName>
    <definedName name="Excel_BuiltIn_Print_Titles_7" localSheetId="5">[35]HFB024!#REF!</definedName>
    <definedName name="Excel_BuiltIn_Print_Titles_7" localSheetId="23">[35]HFB024!#REF!</definedName>
    <definedName name="Excel_BuiltIn_Print_Titles_7" localSheetId="1">[35]HFB024!#REF!</definedName>
    <definedName name="Excel_BuiltIn_Print_Titles_7">[35]HFB024!#REF!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17">#REF!</definedName>
    <definedName name="Excel_BuiltIn_Print_Titles_8" localSheetId="1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4">#REF!</definedName>
    <definedName name="Excel_BuiltIn_Print_Titles_8" localSheetId="3">#REF!</definedName>
    <definedName name="Excel_BuiltIn_Print_Titles_8" localSheetId="5">#REF!</definedName>
    <definedName name="Excel_BuiltIn_Print_Titles_8" localSheetId="23">#REF!</definedName>
    <definedName name="Excel_BuiltIn_Print_Titles_8" localSheetId="1">#REF!</definedName>
    <definedName name="Excel_BuiltIn_Print_Titles_8">#REF!</definedName>
    <definedName name="Excel_BuiltIn_Print_Titles_9" localSheetId="6">[35]PAJ825!#REF!</definedName>
    <definedName name="Excel_BuiltIn_Print_Titles_9" localSheetId="7">[35]PAJ825!#REF!</definedName>
    <definedName name="Excel_BuiltIn_Print_Titles_9" localSheetId="8">[35]PAJ825!#REF!</definedName>
    <definedName name="Excel_BuiltIn_Print_Titles_9" localSheetId="17">[35]PAJ825!#REF!</definedName>
    <definedName name="Excel_BuiltIn_Print_Titles_9" localSheetId="18">[35]PAJ825!#REF!</definedName>
    <definedName name="Excel_BuiltIn_Print_Titles_9" localSheetId="9">[35]PAJ825!#REF!</definedName>
    <definedName name="Excel_BuiltIn_Print_Titles_9" localSheetId="10">[35]PAJ825!#REF!</definedName>
    <definedName name="Excel_BuiltIn_Print_Titles_9" localSheetId="11">[35]PAJ825!#REF!</definedName>
    <definedName name="Excel_BuiltIn_Print_Titles_9" localSheetId="12">[35]PAJ825!#REF!</definedName>
    <definedName name="Excel_BuiltIn_Print_Titles_9" localSheetId="13">[35]PAJ825!#REF!</definedName>
    <definedName name="Excel_BuiltIn_Print_Titles_9" localSheetId="14">[35]PAJ825!#REF!</definedName>
    <definedName name="Excel_BuiltIn_Print_Titles_9" localSheetId="15">[35]PAJ825!#REF!</definedName>
    <definedName name="Excel_BuiltIn_Print_Titles_9" localSheetId="16">[35]PAJ825!#REF!</definedName>
    <definedName name="Excel_BuiltIn_Print_Titles_9" localSheetId="19">[35]PAJ825!#REF!</definedName>
    <definedName name="Excel_BuiltIn_Print_Titles_9" localSheetId="20">[35]PAJ825!#REF!</definedName>
    <definedName name="Excel_BuiltIn_Print_Titles_9" localSheetId="21">[35]PAJ825!#REF!</definedName>
    <definedName name="Excel_BuiltIn_Print_Titles_9" localSheetId="22">[35]PAJ825!#REF!</definedName>
    <definedName name="Excel_BuiltIn_Print_Titles_9" localSheetId="4">[35]PAJ825!#REF!</definedName>
    <definedName name="Excel_BuiltIn_Print_Titles_9" localSheetId="3">[35]PAJ825!#REF!</definedName>
    <definedName name="Excel_BuiltIn_Print_Titles_9" localSheetId="5">[35]PAJ825!#REF!</definedName>
    <definedName name="Excel_BuiltIn_Print_Titles_9" localSheetId="23">[35]PAJ825!#REF!</definedName>
    <definedName name="Excel_BuiltIn_Print_Titles_9" localSheetId="1">[35]PAJ825!#REF!</definedName>
    <definedName name="Excel_BuiltIn_Print_Titles_9">[35]PAJ825!#REF!</definedName>
    <definedName name="EXCROC" localSheetId="23">'[140]Análisis de precios'!$H$52</definedName>
    <definedName name="EXCROC" localSheetId="1">'[140]Análisis de precios'!$H$52</definedName>
    <definedName name="EXCROC">'[141]Análisis de precios'!$H$52</definedName>
    <definedName name="EXPL" localSheetId="4">#REF!</definedName>
    <definedName name="EXPL" localSheetId="3">#REF!</definedName>
    <definedName name="EXPL">#REF!</definedName>
    <definedName name="ExtensionCoordinador">#REF!</definedName>
    <definedName name="Extra_Pay">#REF!</definedName>
    <definedName name="Extracción_IM">#REF!</definedName>
    <definedName name="Extras">'[70]LIQUIDA-NOMINA'!$AH$4</definedName>
    <definedName name="F._INGRESO">#REF!</definedName>
    <definedName name="F._RETIRO">#REF!</definedName>
    <definedName name="F.L">#REF!</definedName>
    <definedName name="fa">#REF!</definedName>
    <definedName name="FACHADA_ITEM">[46]Presupuesto!#REF!</definedName>
    <definedName name="Facilidades">#REF!</definedName>
    <definedName name="factor">#REF!</definedName>
    <definedName name="FactorCostoPotencia">[108]Modelo!#REF!</definedName>
    <definedName name="FactorMultFinal" localSheetId="4">#REF!</definedName>
    <definedName name="FactorMultFinal" localSheetId="3">#REF!</definedName>
    <definedName name="FactorMultFinal">#REF!</definedName>
    <definedName name="FactorMultiplicaCalculado">#REF!</definedName>
    <definedName name="FACTURADO">'[142]Itemes Renovación'!#REF!</definedName>
    <definedName name="FACY" localSheetId="28" hidden="1">{#N/A,#N/A,FALSE,"masez (10)";#N/A,#N/A,FALSE,"masez (7)";#N/A,#N/A,FALSE,"masez (6)";#N/A,#N/A,FALSE,"masez (5)";#N/A,#N/A,FALSE,"masez (4)";#N/A,#N/A,FALSE,"masez (3)";#N/A,#N/A,FALSE,"masez (2)";#N/A,#N/A,FALSE,"GME";#N/A,#N/A,FALSE,"masez"}</definedName>
    <definedName name="FACY" localSheetId="25" hidden="1">{#N/A,#N/A,FALSE,"masez (10)";#N/A,#N/A,FALSE,"masez (7)";#N/A,#N/A,FALSE,"masez (6)";#N/A,#N/A,FALSE,"masez (5)";#N/A,#N/A,FALSE,"masez (4)";#N/A,#N/A,FALSE,"masez (3)";#N/A,#N/A,FALSE,"masez (2)";#N/A,#N/A,FALSE,"GME";#N/A,#N/A,FALSE,"masez"}</definedName>
    <definedName name="FACY" localSheetId="24" hidden="1">{#N/A,#N/A,FALSE,"masez (10)";#N/A,#N/A,FALSE,"masez (7)";#N/A,#N/A,FALSE,"masez (6)";#N/A,#N/A,FALSE,"masez (5)";#N/A,#N/A,FALSE,"masez (4)";#N/A,#N/A,FALSE,"masez (3)";#N/A,#N/A,FALSE,"masez (2)";#N/A,#N/A,FALSE,"GME";#N/A,#N/A,FALSE,"masez"}</definedName>
    <definedName name="FACY" localSheetId="4" hidden="1">{#N/A,#N/A,FALSE,"masez (10)";#N/A,#N/A,FALSE,"masez (7)";#N/A,#N/A,FALSE,"masez (6)";#N/A,#N/A,FALSE,"masez (5)";#N/A,#N/A,FALSE,"masez (4)";#N/A,#N/A,FALSE,"masez (3)";#N/A,#N/A,FALSE,"masez (2)";#N/A,#N/A,FALSE,"GME";#N/A,#N/A,FALSE,"masez"}</definedName>
    <definedName name="FACY" localSheetId="3" hidden="1">{#N/A,#N/A,FALSE,"masez (10)";#N/A,#N/A,FALSE,"masez (7)";#N/A,#N/A,FALSE,"masez (6)";#N/A,#N/A,FALSE,"masez (5)";#N/A,#N/A,FALSE,"masez (4)";#N/A,#N/A,FALSE,"masez (3)";#N/A,#N/A,FALSE,"masez (2)";#N/A,#N/A,FALSE,"GME";#N/A,#N/A,FALSE,"masez"}</definedName>
    <definedName name="FACY" localSheetId="23" hidden="1">{#N/A,#N/A,FALSE,"masez (10)";#N/A,#N/A,FALSE,"masez (7)";#N/A,#N/A,FALSE,"masez (6)";#N/A,#N/A,FALSE,"masez (5)";#N/A,#N/A,FALSE,"masez (4)";#N/A,#N/A,FALSE,"masez (3)";#N/A,#N/A,FALSE,"masez (2)";#N/A,#N/A,FALSE,"GME";#N/A,#N/A,FALSE,"masez"}</definedName>
    <definedName name="FACY" localSheetId="26" hidden="1">{#N/A,#N/A,FALSE,"masez (10)";#N/A,#N/A,FALSE,"masez (7)";#N/A,#N/A,FALSE,"masez (6)";#N/A,#N/A,FALSE,"masez (5)";#N/A,#N/A,FALSE,"masez (4)";#N/A,#N/A,FALSE,"masez (3)";#N/A,#N/A,FALSE,"masez (2)";#N/A,#N/A,FALSE,"GME";#N/A,#N/A,FALSE,"masez"}</definedName>
    <definedName name="FACY" localSheetId="27" hidden="1">{#N/A,#N/A,FALSE,"masez (10)";#N/A,#N/A,FALSE,"masez (7)";#N/A,#N/A,FALSE,"masez (6)";#N/A,#N/A,FALSE,"masez (5)";#N/A,#N/A,FALSE,"masez (4)";#N/A,#N/A,FALSE,"masez (3)";#N/A,#N/A,FALSE,"masez (2)";#N/A,#N/A,FALSE,"GME";#N/A,#N/A,FALSE,"masez"}</definedName>
    <definedName name="FACY" hidden="1">{#N/A,#N/A,FALSE,"masez (10)";#N/A,#N/A,FALSE,"masez (7)";#N/A,#N/A,FALSE,"masez (6)";#N/A,#N/A,FALSE,"masez (5)";#N/A,#N/A,FALSE,"masez (4)";#N/A,#N/A,FALSE,"masez (3)";#N/A,#N/A,FALSE,"masez (2)";#N/A,#N/A,FALSE,"GME";#N/A,#N/A,FALSE,"masez"}</definedName>
    <definedName name="FareWellStmnt" localSheetId="6">[90]!FareWellStmnt</definedName>
    <definedName name="FareWellStmnt" localSheetId="7">[90]!FareWellStmnt</definedName>
    <definedName name="FareWellStmnt" localSheetId="8">[90]!FareWellStmnt</definedName>
    <definedName name="FareWellStmnt" localSheetId="17">[90]!FareWellStmnt</definedName>
    <definedName name="FareWellStmnt" localSheetId="18">[90]!FareWellStmnt</definedName>
    <definedName name="FareWellStmnt" localSheetId="9">[90]!FareWellStmnt</definedName>
    <definedName name="FareWellStmnt" localSheetId="10">[90]!FareWellStmnt</definedName>
    <definedName name="FareWellStmnt" localSheetId="11">[90]!FareWellStmnt</definedName>
    <definedName name="FareWellStmnt" localSheetId="12">[90]!FareWellStmnt</definedName>
    <definedName name="FareWellStmnt" localSheetId="13">[90]!FareWellStmnt</definedName>
    <definedName name="FareWellStmnt" localSheetId="14">[90]!FareWellStmnt</definedName>
    <definedName name="FareWellStmnt" localSheetId="15">[90]!FareWellStmnt</definedName>
    <definedName name="FareWellStmnt" localSheetId="16">[90]!FareWellStmnt</definedName>
    <definedName name="FareWellStmnt" localSheetId="19">[90]!FareWellStmnt</definedName>
    <definedName name="FareWellStmnt" localSheetId="20">[90]!FareWellStmnt</definedName>
    <definedName name="FareWellStmnt" localSheetId="21">[90]!FareWellStmnt</definedName>
    <definedName name="FareWellStmnt" localSheetId="22">[90]!FareWellStmnt</definedName>
    <definedName name="FareWellStmnt" localSheetId="4">[90]!FareWellStmnt</definedName>
    <definedName name="FareWellStmnt" localSheetId="2">[90]!FareWellStmnt</definedName>
    <definedName name="FareWellStmnt">[90]!FareWellStmnt</definedName>
    <definedName name="FaseProyecto">#REF!</definedName>
    <definedName name="fb" localSheetId="4">#REF!</definedName>
    <definedName name="fb" localSheetId="3">#REF!</definedName>
    <definedName name="fb">#REF!</definedName>
    <definedName name="FD" localSheetId="6">'1.1'!ERR</definedName>
    <definedName name="FD" localSheetId="7">'1.2'!ERR</definedName>
    <definedName name="FD" localSheetId="8">'2.1'!ERR</definedName>
    <definedName name="FD" localSheetId="17">'2.10'!ERR</definedName>
    <definedName name="FD" localSheetId="18">'2.11'!ERR</definedName>
    <definedName name="FD" localSheetId="9">'2.2'!ERR</definedName>
    <definedName name="FD" localSheetId="10">'2.3'!ERR</definedName>
    <definedName name="FD" localSheetId="11">'2.4'!ERR</definedName>
    <definedName name="FD" localSheetId="12">'2.5'!ERR</definedName>
    <definedName name="FD" localSheetId="13">'2.6'!ERR</definedName>
    <definedName name="FD" localSheetId="14">'2.7'!ERR</definedName>
    <definedName name="FD" localSheetId="15">'2.8'!ERR</definedName>
    <definedName name="FD" localSheetId="16">'2.9'!ERR</definedName>
    <definedName name="FD" localSheetId="19">'3.1'!ERR</definedName>
    <definedName name="FD" localSheetId="20">'3.2'!ERR</definedName>
    <definedName name="FD" localSheetId="21">'3.3'!ERR</definedName>
    <definedName name="FD" localSheetId="22">'3.4'!ERR</definedName>
    <definedName name="fd" localSheetId="4">#REF!</definedName>
    <definedName name="fd" localSheetId="3">#REF!</definedName>
    <definedName name="FD" localSheetId="5">'INDICAR CÓDIGO DEL ITEM DE PAGO'!ERR</definedName>
    <definedName name="fd" localSheetId="23">#REF!</definedName>
    <definedName name="fd" localSheetId="1">#REF!</definedName>
    <definedName name="FD">[0]!ERR</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4">#REF!</definedName>
    <definedName name="fda" localSheetId="3">#REF!</definedName>
    <definedName name="fda" localSheetId="5" hidden="1">{"TAB1",#N/A,TRUE,"GENERAL";"TAB2",#N/A,TRUE,"GENERAL";"TAB3",#N/A,TRUE,"GENERAL";"TAB4",#N/A,TRUE,"GENERAL";"TAB5",#N/A,TRUE,"GENERAL"}</definedName>
    <definedName name="fda" localSheetId="23">#REF!</definedName>
    <definedName name="fda" localSheetId="1">#REF!</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[128]FEB!$A$12:$H$33</definedName>
    <definedName name="Feb_C">[128]FEB!$A$35:$H$51</definedName>
    <definedName name="FECH">[47]DATOS!$D$6</definedName>
    <definedName name="fecha" localSheetId="23">[143]DATOS!$AA$49:$AC$81</definedName>
    <definedName name="fecha" localSheetId="1">[143]DATOS!$AA$49:$AC$81</definedName>
    <definedName name="Fecha">[144]Tablas!$B$1:$B$65536</definedName>
    <definedName name="FechaInicio">[70]CONTRATO!$E$10</definedName>
    <definedName name="FechaTermina">[70]CONTRATO!$E$11</definedName>
    <definedName name="FechaTerminacion">#REF!</definedName>
    <definedName name="fer" localSheetId="6">'[59]Res-Accide-10'!#REF!</definedName>
    <definedName name="fer" localSheetId="7">'[59]Res-Accide-10'!#REF!</definedName>
    <definedName name="fer" localSheetId="8">'[59]Res-Accide-10'!#REF!</definedName>
    <definedName name="fer" localSheetId="17">'[59]Res-Accide-10'!#REF!</definedName>
    <definedName name="fer" localSheetId="18">'[59]Res-Accide-10'!#REF!</definedName>
    <definedName name="fer" localSheetId="9">'[59]Res-Accide-10'!#REF!</definedName>
    <definedName name="fer" localSheetId="10">'[59]Res-Accide-10'!#REF!</definedName>
    <definedName name="fer" localSheetId="11">'[59]Res-Accide-10'!#REF!</definedName>
    <definedName name="fer" localSheetId="12">'[59]Res-Accide-10'!#REF!</definedName>
    <definedName name="fer" localSheetId="13">'[59]Res-Accide-10'!#REF!</definedName>
    <definedName name="fer" localSheetId="14">'[59]Res-Accide-10'!#REF!</definedName>
    <definedName name="fer" localSheetId="15">'[59]Res-Accide-10'!#REF!</definedName>
    <definedName name="fer" localSheetId="16">'[59]Res-Accide-10'!#REF!</definedName>
    <definedName name="fer" localSheetId="19">'[59]Res-Accide-10'!#REF!</definedName>
    <definedName name="fer" localSheetId="20">'[59]Res-Accide-10'!#REF!</definedName>
    <definedName name="fer" localSheetId="21">'[59]Res-Accide-10'!#REF!</definedName>
    <definedName name="fer" localSheetId="22">'[59]Res-Accide-10'!#REF!</definedName>
    <definedName name="fer" localSheetId="5">'[59]Res-Accide-10'!#REF!</definedName>
    <definedName name="fer">'[59]Res-Accide-10'!#REF!</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stivos">'[145]días habiles 2015'!$D$2:$D$21</definedName>
    <definedName name="ff" localSheetId="6">'1.1'!ERR</definedName>
    <definedName name="ff" localSheetId="7">'1.2'!ERR</definedName>
    <definedName name="ff" localSheetId="8">'2.1'!ERR</definedName>
    <definedName name="ff" localSheetId="17">'2.10'!ERR</definedName>
    <definedName name="ff" localSheetId="18">'2.11'!ERR</definedName>
    <definedName name="ff" localSheetId="9">'2.2'!ERR</definedName>
    <definedName name="ff" localSheetId="10">'2.3'!ERR</definedName>
    <definedName name="ff" localSheetId="11">'2.4'!ERR</definedName>
    <definedName name="ff" localSheetId="12">'2.5'!ERR</definedName>
    <definedName name="ff" localSheetId="13">'2.6'!ERR</definedName>
    <definedName name="ff" localSheetId="14">'2.7'!ERR</definedName>
    <definedName name="ff" localSheetId="15">'2.8'!ERR</definedName>
    <definedName name="ff" localSheetId="16">'2.9'!ERR</definedName>
    <definedName name="ff" localSheetId="19">'3.1'!ERR</definedName>
    <definedName name="ff" localSheetId="20">'3.2'!ERR</definedName>
    <definedName name="ff" localSheetId="21">'3.3'!ERR</definedName>
    <definedName name="ff" localSheetId="22">'3.4'!ERR</definedName>
    <definedName name="ff" localSheetId="4">#REF!</definedName>
    <definedName name="ff" localSheetId="3">#REF!</definedName>
    <definedName name="ff" localSheetId="5">'INDICAR CÓDIGO DEL ITEM DE PAGO'!ERR</definedName>
    <definedName name="ff" localSheetId="23">#REF!</definedName>
    <definedName name="ff" localSheetId="1">#REF!</definedName>
    <definedName name="ff">[0]!ERR</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6">'1.1'!ERR</definedName>
    <definedName name="fg" localSheetId="7">'1.2'!ERR</definedName>
    <definedName name="fg" localSheetId="8">'2.1'!ERR</definedName>
    <definedName name="fg" localSheetId="17">'2.10'!ERR</definedName>
    <definedName name="fg" localSheetId="18">'2.11'!ERR</definedName>
    <definedName name="fg" localSheetId="9">'2.2'!ERR</definedName>
    <definedName name="fg" localSheetId="10">'2.3'!ERR</definedName>
    <definedName name="fg" localSheetId="11">'2.4'!ERR</definedName>
    <definedName name="fg" localSheetId="12">'2.5'!ERR</definedName>
    <definedName name="fg" localSheetId="13">'2.6'!ERR</definedName>
    <definedName name="fg" localSheetId="14">'2.7'!ERR</definedName>
    <definedName name="fg" localSheetId="15">'2.8'!ERR</definedName>
    <definedName name="fg" localSheetId="16">'2.9'!ERR</definedName>
    <definedName name="fg" localSheetId="19">'3.1'!ERR</definedName>
    <definedName name="fg" localSheetId="20">'3.2'!ERR</definedName>
    <definedName name="fg" localSheetId="21">'3.3'!ERR</definedName>
    <definedName name="fg" localSheetId="22">'3.4'!ERR</definedName>
    <definedName name="fg" localSheetId="5">'INDICAR CÓDIGO DEL ITEM DE PAGO'!ERR</definedName>
    <definedName name="fg" localSheetId="23">#REF!</definedName>
    <definedName name="fg" localSheetId="1">#REF!</definedName>
    <definedName name="fg">[0]!ERR</definedName>
    <definedName name="fgch" localSheetId="28" hidden="1">{#N/A,#N/A,FALSE,"masez (10)";#N/A,#N/A,FALSE,"masez (7)";#N/A,#N/A,FALSE,"masez (6)";#N/A,#N/A,FALSE,"masez (5)";#N/A,#N/A,FALSE,"masez (4)";#N/A,#N/A,FALSE,"masez (3)";#N/A,#N/A,FALSE,"masez (2)";#N/A,#N/A,FALSE,"GME";#N/A,#N/A,FALSE,"masez"}</definedName>
    <definedName name="fgch" localSheetId="25" hidden="1">{#N/A,#N/A,FALSE,"masez (10)";#N/A,#N/A,FALSE,"masez (7)";#N/A,#N/A,FALSE,"masez (6)";#N/A,#N/A,FALSE,"masez (5)";#N/A,#N/A,FALSE,"masez (4)";#N/A,#N/A,FALSE,"masez (3)";#N/A,#N/A,FALSE,"masez (2)";#N/A,#N/A,FALSE,"GME";#N/A,#N/A,FALSE,"masez"}</definedName>
    <definedName name="fgch" localSheetId="24" hidden="1">{#N/A,#N/A,FALSE,"masez (10)";#N/A,#N/A,FALSE,"masez (7)";#N/A,#N/A,FALSE,"masez (6)";#N/A,#N/A,FALSE,"masez (5)";#N/A,#N/A,FALSE,"masez (4)";#N/A,#N/A,FALSE,"masez (3)";#N/A,#N/A,FALSE,"masez (2)";#N/A,#N/A,FALSE,"GME";#N/A,#N/A,FALSE,"masez"}</definedName>
    <definedName name="fgch" localSheetId="4" hidden="1">{#N/A,#N/A,FALSE,"masez (10)";#N/A,#N/A,FALSE,"masez (7)";#N/A,#N/A,FALSE,"masez (6)";#N/A,#N/A,FALSE,"masez (5)";#N/A,#N/A,FALSE,"masez (4)";#N/A,#N/A,FALSE,"masez (3)";#N/A,#N/A,FALSE,"masez (2)";#N/A,#N/A,FALSE,"GME";#N/A,#N/A,FALSE,"masez"}</definedName>
    <definedName name="fgch" localSheetId="3" hidden="1">{#N/A,#N/A,FALSE,"masez (10)";#N/A,#N/A,FALSE,"masez (7)";#N/A,#N/A,FALSE,"masez (6)";#N/A,#N/A,FALSE,"masez (5)";#N/A,#N/A,FALSE,"masez (4)";#N/A,#N/A,FALSE,"masez (3)";#N/A,#N/A,FALSE,"masez (2)";#N/A,#N/A,FALSE,"GME";#N/A,#N/A,FALSE,"masez"}</definedName>
    <definedName name="fgch" localSheetId="23" hidden="1">{#N/A,#N/A,FALSE,"masez (10)";#N/A,#N/A,FALSE,"masez (7)";#N/A,#N/A,FALSE,"masez (6)";#N/A,#N/A,FALSE,"masez (5)";#N/A,#N/A,FALSE,"masez (4)";#N/A,#N/A,FALSE,"masez (3)";#N/A,#N/A,FALSE,"masez (2)";#N/A,#N/A,FALSE,"GME";#N/A,#N/A,FALSE,"masez"}</definedName>
    <definedName name="fgch" localSheetId="26" hidden="1">{#N/A,#N/A,FALSE,"masez (10)";#N/A,#N/A,FALSE,"masez (7)";#N/A,#N/A,FALSE,"masez (6)";#N/A,#N/A,FALSE,"masez (5)";#N/A,#N/A,FALSE,"masez (4)";#N/A,#N/A,FALSE,"masez (3)";#N/A,#N/A,FALSE,"masez (2)";#N/A,#N/A,FALSE,"GME";#N/A,#N/A,FALSE,"masez"}</definedName>
    <definedName name="fgch" localSheetId="27" hidden="1">{#N/A,#N/A,FALSE,"masez (10)";#N/A,#N/A,FALSE,"masez (7)";#N/A,#N/A,FALSE,"masez (6)";#N/A,#N/A,FALSE,"masez (5)";#N/A,#N/A,FALSE,"masez (4)";#N/A,#N/A,FALSE,"masez (3)";#N/A,#N/A,FALSE,"masez (2)";#N/A,#N/A,FALSE,"GME";#N/A,#N/A,FALSE,"masez"}</definedName>
    <definedName name="fgch" hidden="1">{#N/A,#N/A,FALSE,"masez (10)";#N/A,#N/A,FALSE,"masez (7)";#N/A,#N/A,FALSE,"masez (6)";#N/A,#N/A,FALSE,"masez (5)";#N/A,#N/A,FALSE,"masez (4)";#N/A,#N/A,FALSE,"masez (3)";#N/A,#N/A,FALSE,"masez (2)";#N/A,#N/A,FALSE,"GME";#N/A,#N/A,FALSE,"masez"}</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fghghjtyirdi" localSheetId="28" hidden="1">{#N/A,#N/A,FALSE,"masez (10)";#N/A,#N/A,FALSE,"masez (7)";#N/A,#N/A,FALSE,"masez (6)";#N/A,#N/A,FALSE,"masez (5)";#N/A,#N/A,FALSE,"masez (4)";#N/A,#N/A,FALSE,"masez (3)";#N/A,#N/A,FALSE,"masez (2)";#N/A,#N/A,FALSE,"GME";#N/A,#N/A,FALSE,"masez"}</definedName>
    <definedName name="fgfghghjtyirdi" localSheetId="25" hidden="1">{#N/A,#N/A,FALSE,"masez (10)";#N/A,#N/A,FALSE,"masez (7)";#N/A,#N/A,FALSE,"masez (6)";#N/A,#N/A,FALSE,"masez (5)";#N/A,#N/A,FALSE,"masez (4)";#N/A,#N/A,FALSE,"masez (3)";#N/A,#N/A,FALSE,"masez (2)";#N/A,#N/A,FALSE,"GME";#N/A,#N/A,FALSE,"masez"}</definedName>
    <definedName name="fgfghghjtyirdi" localSheetId="24" hidden="1">{#N/A,#N/A,FALSE,"masez (10)";#N/A,#N/A,FALSE,"masez (7)";#N/A,#N/A,FALSE,"masez (6)";#N/A,#N/A,FALSE,"masez (5)";#N/A,#N/A,FALSE,"masez (4)";#N/A,#N/A,FALSE,"masez (3)";#N/A,#N/A,FALSE,"masez (2)";#N/A,#N/A,FALSE,"GME";#N/A,#N/A,FALSE,"masez"}</definedName>
    <definedName name="fgfghghjtyirdi" localSheetId="4" hidden="1">{#N/A,#N/A,FALSE,"masez (10)";#N/A,#N/A,FALSE,"masez (7)";#N/A,#N/A,FALSE,"masez (6)";#N/A,#N/A,FALSE,"masez (5)";#N/A,#N/A,FALSE,"masez (4)";#N/A,#N/A,FALSE,"masez (3)";#N/A,#N/A,FALSE,"masez (2)";#N/A,#N/A,FALSE,"GME";#N/A,#N/A,FALSE,"masez"}</definedName>
    <definedName name="fgfghghjtyirdi" localSheetId="3" hidden="1">{#N/A,#N/A,FALSE,"masez (10)";#N/A,#N/A,FALSE,"masez (7)";#N/A,#N/A,FALSE,"masez (6)";#N/A,#N/A,FALSE,"masez (5)";#N/A,#N/A,FALSE,"masez (4)";#N/A,#N/A,FALSE,"masez (3)";#N/A,#N/A,FALSE,"masez (2)";#N/A,#N/A,FALSE,"GME";#N/A,#N/A,FALSE,"masez"}</definedName>
    <definedName name="fgfghghjtyirdi" localSheetId="23" hidden="1">{#N/A,#N/A,FALSE,"masez (10)";#N/A,#N/A,FALSE,"masez (7)";#N/A,#N/A,FALSE,"masez (6)";#N/A,#N/A,FALSE,"masez (5)";#N/A,#N/A,FALSE,"masez (4)";#N/A,#N/A,FALSE,"masez (3)";#N/A,#N/A,FALSE,"masez (2)";#N/A,#N/A,FALSE,"GME";#N/A,#N/A,FALSE,"masez"}</definedName>
    <definedName name="fgfghghjtyirdi" localSheetId="26" hidden="1">{#N/A,#N/A,FALSE,"masez (10)";#N/A,#N/A,FALSE,"masez (7)";#N/A,#N/A,FALSE,"masez (6)";#N/A,#N/A,FALSE,"masez (5)";#N/A,#N/A,FALSE,"masez (4)";#N/A,#N/A,FALSE,"masez (3)";#N/A,#N/A,FALSE,"masez (2)";#N/A,#N/A,FALSE,"GME";#N/A,#N/A,FALSE,"masez"}</definedName>
    <definedName name="fgfghghjtyirdi" localSheetId="27" hidden="1">{#N/A,#N/A,FALSE,"masez (10)";#N/A,#N/A,FALSE,"masez (7)";#N/A,#N/A,FALSE,"masez (6)";#N/A,#N/A,FALSE,"masez (5)";#N/A,#N/A,FALSE,"masez (4)";#N/A,#N/A,FALSE,"masez (3)";#N/A,#N/A,FALSE,"masez (2)";#N/A,#N/A,FALSE,"GME";#N/A,#N/A,FALSE,"masez"}</definedName>
    <definedName name="fgfghghjtyirdi" hidden="1">{#N/A,#N/A,FALSE,"masez (10)";#N/A,#N/A,FALSE,"masez (7)";#N/A,#N/A,FALSE,"masez (6)";#N/A,#N/A,FALSE,"masez (5)";#N/A,#N/A,FALSE,"masez (4)";#N/A,#N/A,FALSE,"masez (3)";#N/A,#N/A,FALSE,"masez (2)";#N/A,#N/A,FALSE,"GME";#N/A,#N/A,FALSE,"masez"}</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'[146]7422CW00'!#REF!</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 localSheetId="4">#REF!</definedName>
    <definedName name="FGV" localSheetId="3">#REF!</definedName>
    <definedName name="FGV">#REF!</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hidden="1">{#N/A,#N/A,TRUE,"1842CWN0"}</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HSFJKSG" localSheetId="28" hidden="1">{#N/A,#N/A,FALSE,"RESUMEN";#N/A,#N/A,FALSE,"GG-GI";#N/A,#N/A,FALSE,"AMB";#N/A,#N/A,FALSE,"EyR";#N/A,#N/A,FALSE,"UCP";#N/A,#N/A,FALSE,"IND";#N/A,#N/A,FALSE,"LR";#N/A,#N/A,FALSE,"PRV";#N/A,#N/A,FALSE,"TÚNELES";#N/A,#N/A,FALSE,"IDT";#N/A,#N/A,FALSE,"ING"}</definedName>
    <definedName name="FHSFJKSG" localSheetId="25" hidden="1">{#N/A,#N/A,FALSE,"RESUMEN";#N/A,#N/A,FALSE,"GG-GI";#N/A,#N/A,FALSE,"AMB";#N/A,#N/A,FALSE,"EyR";#N/A,#N/A,FALSE,"UCP";#N/A,#N/A,FALSE,"IND";#N/A,#N/A,FALSE,"LR";#N/A,#N/A,FALSE,"PRV";#N/A,#N/A,FALSE,"TÚNELES";#N/A,#N/A,FALSE,"IDT";#N/A,#N/A,FALSE,"ING"}</definedName>
    <definedName name="FHSFJKSG" localSheetId="24" hidden="1">{#N/A,#N/A,FALSE,"RESUMEN";#N/A,#N/A,FALSE,"GG-GI";#N/A,#N/A,FALSE,"AMB";#N/A,#N/A,FALSE,"EyR";#N/A,#N/A,FALSE,"UCP";#N/A,#N/A,FALSE,"IND";#N/A,#N/A,FALSE,"LR";#N/A,#N/A,FALSE,"PRV";#N/A,#N/A,FALSE,"TÚNELES";#N/A,#N/A,FALSE,"IDT";#N/A,#N/A,FALSE,"ING"}</definedName>
    <definedName name="FHSFJKSG" localSheetId="4" hidden="1">{#N/A,#N/A,FALSE,"RESUMEN";#N/A,#N/A,FALSE,"GG-GI";#N/A,#N/A,FALSE,"AMB";#N/A,#N/A,FALSE,"EyR";#N/A,#N/A,FALSE,"UCP";#N/A,#N/A,FALSE,"IND";#N/A,#N/A,FALSE,"LR";#N/A,#N/A,FALSE,"PRV";#N/A,#N/A,FALSE,"TÚNELES";#N/A,#N/A,FALSE,"IDT";#N/A,#N/A,FALSE,"ING"}</definedName>
    <definedName name="FHSFJKSG" localSheetId="3" hidden="1">{#N/A,#N/A,FALSE,"RESUMEN";#N/A,#N/A,FALSE,"GG-GI";#N/A,#N/A,FALSE,"AMB";#N/A,#N/A,FALSE,"EyR";#N/A,#N/A,FALSE,"UCP";#N/A,#N/A,FALSE,"IND";#N/A,#N/A,FALSE,"LR";#N/A,#N/A,FALSE,"PRV";#N/A,#N/A,FALSE,"TÚNELES";#N/A,#N/A,FALSE,"IDT";#N/A,#N/A,FALSE,"ING"}</definedName>
    <definedName name="FHSFJKSG" localSheetId="23" hidden="1">{#N/A,#N/A,FALSE,"RESUMEN";#N/A,#N/A,FALSE,"GG-GI";#N/A,#N/A,FALSE,"AMB";#N/A,#N/A,FALSE,"EyR";#N/A,#N/A,FALSE,"UCP";#N/A,#N/A,FALSE,"IND";#N/A,#N/A,FALSE,"LR";#N/A,#N/A,FALSE,"PRV";#N/A,#N/A,FALSE,"TÚNELES";#N/A,#N/A,FALSE,"IDT";#N/A,#N/A,FALSE,"ING"}</definedName>
    <definedName name="FHSFJKSG" localSheetId="26" hidden="1">{#N/A,#N/A,FALSE,"RESUMEN";#N/A,#N/A,FALSE,"GG-GI";#N/A,#N/A,FALSE,"AMB";#N/A,#N/A,FALSE,"EyR";#N/A,#N/A,FALSE,"UCP";#N/A,#N/A,FALSE,"IND";#N/A,#N/A,FALSE,"LR";#N/A,#N/A,FALSE,"PRV";#N/A,#N/A,FALSE,"TÚNELES";#N/A,#N/A,FALSE,"IDT";#N/A,#N/A,FALSE,"ING"}</definedName>
    <definedName name="FHSFJKSG" localSheetId="27" hidden="1">{#N/A,#N/A,FALSE,"RESUMEN";#N/A,#N/A,FALSE,"GG-GI";#N/A,#N/A,FALSE,"AMB";#N/A,#N/A,FALSE,"EyR";#N/A,#N/A,FALSE,"UCP";#N/A,#N/A,FALSE,"IND";#N/A,#N/A,FALSE,"LR";#N/A,#N/A,FALSE,"PRV";#N/A,#N/A,FALSE,"TÚNELES";#N/A,#N/A,FALSE,"IDT";#N/A,#N/A,FALSE,"ING"}</definedName>
    <definedName name="FHSFJKSG" hidden="1">{#N/A,#N/A,FALSE,"RESUMEN";#N/A,#N/A,FALSE,"GG-GI";#N/A,#N/A,FALSE,"AMB";#N/A,#N/A,FALSE,"EyR";#N/A,#N/A,FALSE,"UCP";#N/A,#N/A,FALSE,"IND";#N/A,#N/A,FALSE,"LR";#N/A,#N/A,FALSE,"PRV";#N/A,#N/A,FALSE,"TÚNELES";#N/A,#N/A,FALSE,"IDT";#N/A,#N/A,FALSE,"ING"}</definedName>
    <definedName name="fi" localSheetId="4">#REF!</definedName>
    <definedName name="fi" localSheetId="3">#REF!</definedName>
    <definedName name="fi" localSheetId="23">#REF!</definedName>
    <definedName name="fi" localSheetId="1">#REF!</definedName>
    <definedName name="fi">#REF!</definedName>
    <definedName name="FIBER">#REF!</definedName>
    <definedName name="FIELT" localSheetId="4">#REF!</definedName>
    <definedName name="FIELT" localSheetId="3">#REF!</definedName>
    <definedName name="FIELT">#REF!</definedName>
    <definedName name="Fil_Fechas">#REF!</definedName>
    <definedName name="fill1" hidden="1">#REF!</definedName>
    <definedName name="filtro" localSheetId="4">'[59]Res-Accide-10'!#REF!</definedName>
    <definedName name="filtro" localSheetId="3">'[59]Res-Accide-10'!#REF!</definedName>
    <definedName name="filtro">'[59]Res-Accide-10'!#REF!</definedName>
    <definedName name="FILTROS">#REF!</definedName>
    <definedName name="filtrov" localSheetId="4">#REF!</definedName>
    <definedName name="filtrov" localSheetId="3">#REF!</definedName>
    <definedName name="filtrov">#REF!</definedName>
    <definedName name="Fin_de_semana">'[145]días habiles 2015'!$M$1:$M$2</definedName>
    <definedName name="FINANCIACION" localSheetId="6">'1.1'!ERR</definedName>
    <definedName name="FINANCIACION" localSheetId="7">'1.2'!ERR</definedName>
    <definedName name="FINANCIACION" localSheetId="8">'2.1'!ERR</definedName>
    <definedName name="FINANCIACION" localSheetId="17">'2.10'!ERR</definedName>
    <definedName name="FINANCIACION" localSheetId="18">'2.11'!ERR</definedName>
    <definedName name="FINANCIACION" localSheetId="9">'2.2'!ERR</definedName>
    <definedName name="FINANCIACION" localSheetId="10">'2.3'!ERR</definedName>
    <definedName name="FINANCIACION" localSheetId="11">'2.4'!ERR</definedName>
    <definedName name="FINANCIACION" localSheetId="12">'2.5'!ERR</definedName>
    <definedName name="FINANCIACION" localSheetId="13">'2.6'!ERR</definedName>
    <definedName name="FINANCIACION" localSheetId="14">'2.7'!ERR</definedName>
    <definedName name="FINANCIACION" localSheetId="15">'2.8'!ERR</definedName>
    <definedName name="FINANCIACION" localSheetId="16">'2.9'!ERR</definedName>
    <definedName name="FINANCIACION" localSheetId="19">'3.1'!ERR</definedName>
    <definedName name="FINANCIACION" localSheetId="20">'3.2'!ERR</definedName>
    <definedName name="FINANCIACION" localSheetId="21">'3.3'!ERR</definedName>
    <definedName name="FINANCIACION" localSheetId="22">'3.4'!ERR</definedName>
    <definedName name="FINANCIACION" localSheetId="5">'INDICAR CÓDIGO DEL ITEM DE PAGO'!ERR</definedName>
    <definedName name="FINANCIACION">[0]!ERR</definedName>
    <definedName name="FinePrint" localSheetId="6">[90]!FinePrint</definedName>
    <definedName name="FinePrint" localSheetId="7">[90]!FinePrint</definedName>
    <definedName name="FinePrint" localSheetId="8">[90]!FinePrint</definedName>
    <definedName name="FinePrint" localSheetId="17">[90]!FinePrint</definedName>
    <definedName name="FinePrint" localSheetId="18">[90]!FinePrint</definedName>
    <definedName name="FinePrint" localSheetId="9">[90]!FinePrint</definedName>
    <definedName name="FinePrint" localSheetId="10">[90]!FinePrint</definedName>
    <definedName name="FinePrint" localSheetId="11">[90]!FinePrint</definedName>
    <definedName name="FinePrint" localSheetId="12">[90]!FinePrint</definedName>
    <definedName name="FinePrint" localSheetId="13">[90]!FinePrint</definedName>
    <definedName name="FinePrint" localSheetId="14">[90]!FinePrint</definedName>
    <definedName name="FinePrint" localSheetId="15">[90]!FinePrint</definedName>
    <definedName name="FinePrint" localSheetId="16">[90]!FinePrint</definedName>
    <definedName name="FinePrint" localSheetId="19">[90]!FinePrint</definedName>
    <definedName name="FinePrint" localSheetId="20">[90]!FinePrint</definedName>
    <definedName name="FinePrint" localSheetId="21">[90]!FinePrint</definedName>
    <definedName name="FinePrint" localSheetId="22">[90]!FinePrint</definedName>
    <definedName name="FinePrint" localSheetId="4">[90]!FinePrint</definedName>
    <definedName name="FinePrint" localSheetId="2">[90]!FinePrint</definedName>
    <definedName name="FinePrint">[90]!FinePrint</definedName>
    <definedName name="fk" localSheetId="4">#REF!</definedName>
    <definedName name="fk" localSheetId="3">#REF!</definedName>
    <definedName name="fk">#REF!</definedName>
    <definedName name="flq">#REF!</definedName>
    <definedName name="FM">1.18</definedName>
    <definedName name="fnic">[100]Hoja1!$C$13</definedName>
    <definedName name="FO" localSheetId="23">'[69]CIRCUITOS CODENSA'!#REF!</definedName>
    <definedName name="FO" localSheetId="1">'[69]CIRCUITOS CODENSA'!#REF!</definedName>
    <definedName name="FO">1.32</definedName>
    <definedName name="FO_1">1.32</definedName>
    <definedName name="FORDESCR">'[5]7422CW00'!#REF!</definedName>
    <definedName name="FORM_C3">[147]Hoja1!$A$33:$N$51</definedName>
    <definedName name="FORM3" localSheetId="4">#REF!</definedName>
    <definedName name="FORM3" localSheetId="3">#REF!</definedName>
    <definedName name="FORM3">#REF!</definedName>
    <definedName name="FORMA">#REF!</definedName>
    <definedName name="Format">#REF!</definedName>
    <definedName name="FORMH">#REF!</definedName>
    <definedName name="FORMM">#REF!</definedName>
    <definedName name="FORMOLT">'[5]7422CW00'!#REF!</definedName>
    <definedName name="formularioCantidades" localSheetId="23">#REF!</definedName>
    <definedName name="formularioCantidades" localSheetId="1">#REF!</definedName>
    <definedName name="formularioCantidades">#REF!</definedName>
    <definedName name="FORSHE">'[5]7422CW00'!#REF!</definedName>
    <definedName name="FORUNMIS">'[5]7422CW00'!#REF!</definedName>
    <definedName name="FR">1.15</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fsd">[10]MEMORIAS!#REF!</definedName>
    <definedName name="fsfs" localSheetId="28" hidden="1">{#N/A,#N/A,FALSE,"masez (10)";#N/A,#N/A,FALSE,"masez (7)";#N/A,#N/A,FALSE,"masez (6)";#N/A,#N/A,FALSE,"masez (5)";#N/A,#N/A,FALSE,"masez (4)";#N/A,#N/A,FALSE,"masez (3)";#N/A,#N/A,FALSE,"masez (2)";#N/A,#N/A,FALSE,"GME";#N/A,#N/A,FALSE,"masez"}</definedName>
    <definedName name="fsfs" localSheetId="25" hidden="1">{#N/A,#N/A,FALSE,"masez (10)";#N/A,#N/A,FALSE,"masez (7)";#N/A,#N/A,FALSE,"masez (6)";#N/A,#N/A,FALSE,"masez (5)";#N/A,#N/A,FALSE,"masez (4)";#N/A,#N/A,FALSE,"masez (3)";#N/A,#N/A,FALSE,"masez (2)";#N/A,#N/A,FALSE,"GME";#N/A,#N/A,FALSE,"masez"}</definedName>
    <definedName name="fsfs" localSheetId="24" hidden="1">{#N/A,#N/A,FALSE,"masez (10)";#N/A,#N/A,FALSE,"masez (7)";#N/A,#N/A,FALSE,"masez (6)";#N/A,#N/A,FALSE,"masez (5)";#N/A,#N/A,FALSE,"masez (4)";#N/A,#N/A,FALSE,"masez (3)";#N/A,#N/A,FALSE,"masez (2)";#N/A,#N/A,FALSE,"GME";#N/A,#N/A,FALSE,"masez"}</definedName>
    <definedName name="fsfs" localSheetId="4" hidden="1">{#N/A,#N/A,FALSE,"masez (10)";#N/A,#N/A,FALSE,"masez (7)";#N/A,#N/A,FALSE,"masez (6)";#N/A,#N/A,FALSE,"masez (5)";#N/A,#N/A,FALSE,"masez (4)";#N/A,#N/A,FALSE,"masez (3)";#N/A,#N/A,FALSE,"masez (2)";#N/A,#N/A,FALSE,"GME";#N/A,#N/A,FALSE,"masez"}</definedName>
    <definedName name="fsfs" localSheetId="3" hidden="1">{#N/A,#N/A,FALSE,"masez (10)";#N/A,#N/A,FALSE,"masez (7)";#N/A,#N/A,FALSE,"masez (6)";#N/A,#N/A,FALSE,"masez (5)";#N/A,#N/A,FALSE,"masez (4)";#N/A,#N/A,FALSE,"masez (3)";#N/A,#N/A,FALSE,"masez (2)";#N/A,#N/A,FALSE,"GME";#N/A,#N/A,FALSE,"masez"}</definedName>
    <definedName name="fsfs" localSheetId="23" hidden="1">{#N/A,#N/A,FALSE,"masez (10)";#N/A,#N/A,FALSE,"masez (7)";#N/A,#N/A,FALSE,"masez (6)";#N/A,#N/A,FALSE,"masez (5)";#N/A,#N/A,FALSE,"masez (4)";#N/A,#N/A,FALSE,"masez (3)";#N/A,#N/A,FALSE,"masez (2)";#N/A,#N/A,FALSE,"GME";#N/A,#N/A,FALSE,"masez"}</definedName>
    <definedName name="fsfs" localSheetId="26" hidden="1">{#N/A,#N/A,FALSE,"masez (10)";#N/A,#N/A,FALSE,"masez (7)";#N/A,#N/A,FALSE,"masez (6)";#N/A,#N/A,FALSE,"masez (5)";#N/A,#N/A,FALSE,"masez (4)";#N/A,#N/A,FALSE,"masez (3)";#N/A,#N/A,FALSE,"masez (2)";#N/A,#N/A,FALSE,"GME";#N/A,#N/A,FALSE,"masez"}</definedName>
    <definedName name="fsfs" localSheetId="27" hidden="1">{#N/A,#N/A,FALSE,"masez (10)";#N/A,#N/A,FALSE,"masez (7)";#N/A,#N/A,FALSE,"masez (6)";#N/A,#N/A,FALSE,"masez (5)";#N/A,#N/A,FALSE,"masez (4)";#N/A,#N/A,FALSE,"masez (3)";#N/A,#N/A,FALSE,"masez (2)";#N/A,#N/A,FALSE,"GME";#N/A,#N/A,FALSE,"masez"}</definedName>
    <definedName name="fsfs" hidden="1">{#N/A,#N/A,FALSE,"masez (10)";#N/A,#N/A,FALSE,"masez (7)";#N/A,#N/A,FALSE,"masez (6)";#N/A,#N/A,FALSE,"masez (5)";#N/A,#N/A,FALSE,"masez (4)";#N/A,#N/A,FALSE,"masez (3)";#N/A,#N/A,FALSE,"masez (2)";#N/A,#N/A,FALSE,"GME";#N/A,#N/A,FALSE,"masez"}</definedName>
    <definedName name="fu" localSheetId="6">'1.1'!ERR</definedName>
    <definedName name="fu" localSheetId="7">'1.2'!ERR</definedName>
    <definedName name="fu" localSheetId="8">'2.1'!ERR</definedName>
    <definedName name="fu" localSheetId="17">'2.10'!ERR</definedName>
    <definedName name="fu" localSheetId="18">'2.11'!ERR</definedName>
    <definedName name="fu" localSheetId="9">'2.2'!ERR</definedName>
    <definedName name="fu" localSheetId="10">'2.3'!ERR</definedName>
    <definedName name="fu" localSheetId="11">'2.4'!ERR</definedName>
    <definedName name="fu" localSheetId="12">'2.5'!ERR</definedName>
    <definedName name="fu" localSheetId="13">'2.6'!ERR</definedName>
    <definedName name="fu" localSheetId="14">'2.7'!ERR</definedName>
    <definedName name="fu" localSheetId="15">'2.8'!ERR</definedName>
    <definedName name="fu" localSheetId="16">'2.9'!ERR</definedName>
    <definedName name="fu" localSheetId="19">'3.1'!ERR</definedName>
    <definedName name="fu" localSheetId="20">'3.2'!ERR</definedName>
    <definedName name="fu" localSheetId="21">'3.3'!ERR</definedName>
    <definedName name="fu" localSheetId="22">'3.4'!ERR</definedName>
    <definedName name="fu" localSheetId="4">#REF!</definedName>
    <definedName name="fu" localSheetId="3">#REF!</definedName>
    <definedName name="fu" localSheetId="5">'INDICAR CÓDIGO DEL ITEM DE PAGO'!ERR</definedName>
    <definedName name="fu" localSheetId="23">#REF!</definedName>
    <definedName name="fu" localSheetId="1">#REF!</definedName>
    <definedName name="fu">[0]!ERR</definedName>
    <definedName name="Full_Print">#REF!</definedName>
    <definedName name="fur" localSheetId="4" hidden="1">#REF!</definedName>
    <definedName name="fur" localSheetId="3" hidden="1">#REF!</definedName>
    <definedName name="fur" hidden="1">#REF!</definedName>
    <definedName name="fv" localSheetId="4">#REF!</definedName>
    <definedName name="fv" localSheetId="3">#REF!</definedName>
    <definedName name="fv">#REF!</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#REF!</definedName>
    <definedName name="G" localSheetId="28" hidden="1">{#N/A,#N/A,FALSE,"masez (10)";#N/A,#N/A,FALSE,"masez (7)";#N/A,#N/A,FALSE,"masez (6)";#N/A,#N/A,FALSE,"masez (5)";#N/A,#N/A,FALSE,"masez (4)";#N/A,#N/A,FALSE,"masez (3)";#N/A,#N/A,FALSE,"masez (2)";#N/A,#N/A,FALSE,"GME";#N/A,#N/A,FALSE,"masez"}</definedName>
    <definedName name="G" localSheetId="25" hidden="1">{#N/A,#N/A,FALSE,"masez (10)";#N/A,#N/A,FALSE,"masez (7)";#N/A,#N/A,FALSE,"masez (6)";#N/A,#N/A,FALSE,"masez (5)";#N/A,#N/A,FALSE,"masez (4)";#N/A,#N/A,FALSE,"masez (3)";#N/A,#N/A,FALSE,"masez (2)";#N/A,#N/A,FALSE,"GME";#N/A,#N/A,FALSE,"masez"}</definedName>
    <definedName name="G" localSheetId="24" hidden="1">{#N/A,#N/A,FALSE,"masez (10)";#N/A,#N/A,FALSE,"masez (7)";#N/A,#N/A,FALSE,"masez (6)";#N/A,#N/A,FALSE,"masez (5)";#N/A,#N/A,FALSE,"masez (4)";#N/A,#N/A,FALSE,"masez (3)";#N/A,#N/A,FALSE,"masez (2)";#N/A,#N/A,FALSE,"GME";#N/A,#N/A,FALSE,"masez"}</definedName>
    <definedName name="G" localSheetId="4" hidden="1">{#N/A,#N/A,FALSE,"masez (10)";#N/A,#N/A,FALSE,"masez (7)";#N/A,#N/A,FALSE,"masez (6)";#N/A,#N/A,FALSE,"masez (5)";#N/A,#N/A,FALSE,"masez (4)";#N/A,#N/A,FALSE,"masez (3)";#N/A,#N/A,FALSE,"masez (2)";#N/A,#N/A,FALSE,"GME";#N/A,#N/A,FALSE,"masez"}</definedName>
    <definedName name="G" localSheetId="3" hidden="1">{#N/A,#N/A,FALSE,"masez (10)";#N/A,#N/A,FALSE,"masez (7)";#N/A,#N/A,FALSE,"masez (6)";#N/A,#N/A,FALSE,"masez (5)";#N/A,#N/A,FALSE,"masez (4)";#N/A,#N/A,FALSE,"masez (3)";#N/A,#N/A,FALSE,"masez (2)";#N/A,#N/A,FALSE,"GME";#N/A,#N/A,FALSE,"masez"}</definedName>
    <definedName name="G" localSheetId="23" hidden="1">{#N/A,#N/A,FALSE,"masez (10)";#N/A,#N/A,FALSE,"masez (7)";#N/A,#N/A,FALSE,"masez (6)";#N/A,#N/A,FALSE,"masez (5)";#N/A,#N/A,FALSE,"masez (4)";#N/A,#N/A,FALSE,"masez (3)";#N/A,#N/A,FALSE,"masez (2)";#N/A,#N/A,FALSE,"GME";#N/A,#N/A,FALSE,"masez"}</definedName>
    <definedName name="G" localSheetId="1" hidden="1">{#N/A,#N/A,FALSE,"masez (10)";#N/A,#N/A,FALSE,"masez (7)";#N/A,#N/A,FALSE,"masez (6)";#N/A,#N/A,FALSE,"masez (5)";#N/A,#N/A,FALSE,"masez (4)";#N/A,#N/A,FALSE,"masez (3)";#N/A,#N/A,FALSE,"masez (2)";#N/A,#N/A,FALSE,"GME";#N/A,#N/A,FALSE,"masez"}</definedName>
    <definedName name="G" localSheetId="26" hidden="1">{#N/A,#N/A,FALSE,"masez (10)";#N/A,#N/A,FALSE,"masez (7)";#N/A,#N/A,FALSE,"masez (6)";#N/A,#N/A,FALSE,"masez (5)";#N/A,#N/A,FALSE,"masez (4)";#N/A,#N/A,FALSE,"masez (3)";#N/A,#N/A,FALSE,"masez (2)";#N/A,#N/A,FALSE,"GME";#N/A,#N/A,FALSE,"masez"}</definedName>
    <definedName name="G" localSheetId="27" hidden="1">{#N/A,#N/A,FALSE,"masez (10)";#N/A,#N/A,FALSE,"masez (7)";#N/A,#N/A,FALSE,"masez (6)";#N/A,#N/A,FALSE,"masez (5)";#N/A,#N/A,FALSE,"masez (4)";#N/A,#N/A,FALSE,"masez (3)";#N/A,#N/A,FALSE,"masez (2)";#N/A,#N/A,FALSE,"GME";#N/A,#N/A,FALSE,"masez"}</definedName>
    <definedName name="G">#REF!</definedName>
    <definedName name="G.Eg">#REF!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#REF!</definedName>
    <definedName name="ga" localSheetId="4">#REF!</definedName>
    <definedName name="ga" localSheetId="3">#REF!</definedName>
    <definedName name="ga">#REF!</definedName>
    <definedName name="GAJ" localSheetId="6">#REF!</definedName>
    <definedName name="GAJ" localSheetId="7">#REF!</definedName>
    <definedName name="GAJ" localSheetId="8">#REF!</definedName>
    <definedName name="GAJ" localSheetId="17">#REF!</definedName>
    <definedName name="GAJ" localSheetId="1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9">#REF!</definedName>
    <definedName name="GAJ" localSheetId="20">#REF!</definedName>
    <definedName name="GAJ" localSheetId="21">#REF!</definedName>
    <definedName name="GAJ" localSheetId="22">#REF!</definedName>
    <definedName name="GAJ" localSheetId="5">#REF!</definedName>
    <definedName name="GAJ">#REF!</definedName>
    <definedName name="GALON" localSheetId="4">#REF!</definedName>
    <definedName name="GALON" localSheetId="3">#REF!</definedName>
    <definedName name="GALON">#REF!</definedName>
    <definedName name="GAS">[17]Tablas!#REF!</definedName>
    <definedName name="GAS_MEDICINAL" localSheetId="4">[28]PRESUPUESTO!#REF!</definedName>
    <definedName name="GAS_MEDICINAL" localSheetId="3">[28]PRESUPUESTO!#REF!</definedName>
    <definedName name="GAS_MEDICINAL">[28]PRESUPUESTO!#REF!</definedName>
    <definedName name="GASO" localSheetId="4">#REF!</definedName>
    <definedName name="GASO" localSheetId="3">#REF!</definedName>
    <definedName name="GASO">#REF!</definedName>
    <definedName name="GastosViajes" localSheetId="4">#REF!</definedName>
    <definedName name="GastosViajes" localSheetId="3">#REF!</definedName>
    <definedName name="GastosViajes">#REF!</definedName>
    <definedName name="gb" localSheetId="4">#REF!</definedName>
    <definedName name="gb" localSheetId="3">#REF!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[15]Tablas!#REF!</definedName>
    <definedName name="GCI">[17]Tablas!#REF!</definedName>
    <definedName name="GCN">[17]Tablas!#REF!</definedName>
    <definedName name="GCP">[17]Tablas!#REF!</definedName>
    <definedName name="gd">#REF!</definedName>
    <definedName name="gdj">#REF!</definedName>
    <definedName name="GDN">[17]Tablas!#REF!</definedName>
    <definedName name="GDR">[17]Tablas!#REF!</definedName>
    <definedName name="gdsgdsgdsfgds">#REF!</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#REF!</definedName>
    <definedName name="GEC_ON_GER">#REF!</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NERAL">#REF!</definedName>
    <definedName name="GENERAL1">#REF!</definedName>
    <definedName name="GEO">#REF!</definedName>
    <definedName name="GEOT">#REF!</definedName>
    <definedName name="Geotex" localSheetId="6">#REF!</definedName>
    <definedName name="Geotex" localSheetId="7">#REF!</definedName>
    <definedName name="Geotex" localSheetId="8">#REF!</definedName>
    <definedName name="Geotex" localSheetId="17">#REF!</definedName>
    <definedName name="Geotex" localSheetId="1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9">#REF!</definedName>
    <definedName name="Geotex" localSheetId="20">#REF!</definedName>
    <definedName name="Geotex" localSheetId="21">#REF!</definedName>
    <definedName name="Geotex" localSheetId="22">#REF!</definedName>
    <definedName name="Geotex" localSheetId="5">#REF!</definedName>
    <definedName name="Geotex">#REF!</definedName>
    <definedName name="GERENCIA">#REF!</definedName>
    <definedName name="GERENCIA1">#REF!</definedName>
    <definedName name="GERENCIA2">#REF!</definedName>
    <definedName name="Gerente">[70]EMPRESA!$F$12</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N">[17]Tablas!#REF!</definedName>
    <definedName name="gft">#REF!</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5" hidden="1">{"TAB1",#N/A,TRUE,"GENERAL";"TAB2",#N/A,TRUE,"GENERAL";"TAB3",#N/A,TRUE,"GENERAL";"TAB4",#N/A,TRUE,"GENERAL";"TAB5",#N/A,TRUE,"GENERAL"}</definedName>
    <definedName name="gg" localSheetId="23">#REF!</definedName>
    <definedName name="gg" localSheetId="1">#REF!</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6">'1.1'!ERR</definedName>
    <definedName name="GGG" localSheetId="7">'1.2'!ERR</definedName>
    <definedName name="GGG" localSheetId="8">'2.1'!ERR</definedName>
    <definedName name="GGG" localSheetId="17">'2.10'!ERR</definedName>
    <definedName name="GGG" localSheetId="18">'2.11'!ERR</definedName>
    <definedName name="GGG" localSheetId="9">'2.2'!ERR</definedName>
    <definedName name="GGG" localSheetId="10">'2.3'!ERR</definedName>
    <definedName name="GGG" localSheetId="11">'2.4'!ERR</definedName>
    <definedName name="GGG" localSheetId="12">'2.5'!ERR</definedName>
    <definedName name="GGG" localSheetId="13">'2.6'!ERR</definedName>
    <definedName name="GGG" localSheetId="14">'2.7'!ERR</definedName>
    <definedName name="GGG" localSheetId="15">'2.8'!ERR</definedName>
    <definedName name="GGG" localSheetId="16">'2.9'!ERR</definedName>
    <definedName name="GGG" localSheetId="19">'3.1'!ERR</definedName>
    <definedName name="GGG" localSheetId="20">'3.2'!ERR</definedName>
    <definedName name="GGG" localSheetId="21">'3.3'!ERR</definedName>
    <definedName name="GGG" localSheetId="22">'3.4'!ERR</definedName>
    <definedName name="GGG" localSheetId="5">'INDICAR CÓDIGO DEL ITEM DE PAGO'!ERR</definedName>
    <definedName name="GGG">[0]!ERR</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hidden="1">{#N/A,#N/A,TRUE,"1842CWN0"}</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#REF!</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'[146]7422CW00'!#REF!</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hy">#REF!</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gi" localSheetId="28" hidden="1">{#N/A,#N/A,FALSE,"summary";#N/A,#N/A,FALSE,"SumGraph"}</definedName>
    <definedName name="gigi" localSheetId="25" hidden="1">{#N/A,#N/A,FALSE,"summary";#N/A,#N/A,FALSE,"SumGraph"}</definedName>
    <definedName name="gigi" localSheetId="24" hidden="1">{#N/A,#N/A,FALSE,"summary";#N/A,#N/A,FALSE,"SumGraph"}</definedName>
    <definedName name="gigi" localSheetId="4" hidden="1">{#N/A,#N/A,FALSE,"summary";#N/A,#N/A,FALSE,"SumGraph"}</definedName>
    <definedName name="gigi" localSheetId="3" hidden="1">{#N/A,#N/A,FALSE,"summary";#N/A,#N/A,FALSE,"SumGraph"}</definedName>
    <definedName name="gigi" localSheetId="23" hidden="1">{#N/A,#N/A,FALSE,"summary";#N/A,#N/A,FALSE,"SumGraph"}</definedName>
    <definedName name="gigi" localSheetId="26" hidden="1">{#N/A,#N/A,FALSE,"summary";#N/A,#N/A,FALSE,"SumGraph"}</definedName>
    <definedName name="gigi" localSheetId="27" hidden="1">{#N/A,#N/A,FALSE,"summary";#N/A,#N/A,FALSE,"SumGraph"}</definedName>
    <definedName name="gigi" hidden="1">{#N/A,#N/A,FALSE,"summary";#N/A,#N/A,FALSE,"SumGraph"}</definedName>
    <definedName name="gj" localSheetId="4">#REF!</definedName>
    <definedName name="gj" localSheetId="3">#REF!</definedName>
    <definedName name="gj">#REF!</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JLHÑÑGHK" localSheetId="28" hidden="1">{#N/A,#N/A,FALSE,"masez (10)";#N/A,#N/A,FALSE,"masez (7)";#N/A,#N/A,FALSE,"masez (6)";#N/A,#N/A,FALSE,"masez (5)";#N/A,#N/A,FALSE,"masez (4)";#N/A,#N/A,FALSE,"masez (3)";#N/A,#N/A,FALSE,"masez (2)";#N/A,#N/A,FALSE,"GME";#N/A,#N/A,FALSE,"masez"}</definedName>
    <definedName name="GJLHÑÑGHK" localSheetId="25" hidden="1">{#N/A,#N/A,FALSE,"masez (10)";#N/A,#N/A,FALSE,"masez (7)";#N/A,#N/A,FALSE,"masez (6)";#N/A,#N/A,FALSE,"masez (5)";#N/A,#N/A,FALSE,"masez (4)";#N/A,#N/A,FALSE,"masez (3)";#N/A,#N/A,FALSE,"masez (2)";#N/A,#N/A,FALSE,"GME";#N/A,#N/A,FALSE,"masez"}</definedName>
    <definedName name="GJLHÑÑGHK" localSheetId="24" hidden="1">{#N/A,#N/A,FALSE,"masez (10)";#N/A,#N/A,FALSE,"masez (7)";#N/A,#N/A,FALSE,"masez (6)";#N/A,#N/A,FALSE,"masez (5)";#N/A,#N/A,FALSE,"masez (4)";#N/A,#N/A,FALSE,"masez (3)";#N/A,#N/A,FALSE,"masez (2)";#N/A,#N/A,FALSE,"GME";#N/A,#N/A,FALSE,"masez"}</definedName>
    <definedName name="GJLHÑÑGHK" localSheetId="4" hidden="1">{#N/A,#N/A,FALSE,"masez (10)";#N/A,#N/A,FALSE,"masez (7)";#N/A,#N/A,FALSE,"masez (6)";#N/A,#N/A,FALSE,"masez (5)";#N/A,#N/A,FALSE,"masez (4)";#N/A,#N/A,FALSE,"masez (3)";#N/A,#N/A,FALSE,"masez (2)";#N/A,#N/A,FALSE,"GME";#N/A,#N/A,FALSE,"masez"}</definedName>
    <definedName name="GJLHÑÑGHK" localSheetId="3" hidden="1">{#N/A,#N/A,FALSE,"masez (10)";#N/A,#N/A,FALSE,"masez (7)";#N/A,#N/A,FALSE,"masez (6)";#N/A,#N/A,FALSE,"masez (5)";#N/A,#N/A,FALSE,"masez (4)";#N/A,#N/A,FALSE,"masez (3)";#N/A,#N/A,FALSE,"masez (2)";#N/A,#N/A,FALSE,"GME";#N/A,#N/A,FALSE,"masez"}</definedName>
    <definedName name="GJLHÑÑGHK" localSheetId="23" hidden="1">{#N/A,#N/A,FALSE,"masez (10)";#N/A,#N/A,FALSE,"masez (7)";#N/A,#N/A,FALSE,"masez (6)";#N/A,#N/A,FALSE,"masez (5)";#N/A,#N/A,FALSE,"masez (4)";#N/A,#N/A,FALSE,"masez (3)";#N/A,#N/A,FALSE,"masez (2)";#N/A,#N/A,FALSE,"GME";#N/A,#N/A,FALSE,"masez"}</definedName>
    <definedName name="GJLHÑÑGHK" localSheetId="26" hidden="1">{#N/A,#N/A,FALSE,"masez (10)";#N/A,#N/A,FALSE,"masez (7)";#N/A,#N/A,FALSE,"masez (6)";#N/A,#N/A,FALSE,"masez (5)";#N/A,#N/A,FALSE,"masez (4)";#N/A,#N/A,FALSE,"masez (3)";#N/A,#N/A,FALSE,"masez (2)";#N/A,#N/A,FALSE,"GME";#N/A,#N/A,FALSE,"masez"}</definedName>
    <definedName name="GJLHÑÑGHK" localSheetId="27" hidden="1">{#N/A,#N/A,FALSE,"masez (10)";#N/A,#N/A,FALSE,"masez (7)";#N/A,#N/A,FALSE,"masez (6)";#N/A,#N/A,FALSE,"masez (5)";#N/A,#N/A,FALSE,"masez (4)";#N/A,#N/A,FALSE,"masez (3)";#N/A,#N/A,FALSE,"masez (2)";#N/A,#N/A,FALSE,"GME";#N/A,#N/A,FALSE,"masez"}</definedName>
    <definedName name="GJLHÑÑGHK" hidden="1">{#N/A,#N/A,FALSE,"masez (10)";#N/A,#N/A,FALSE,"masez (7)";#N/A,#N/A,FALSE,"masez (6)";#N/A,#N/A,FALSE,"masez (5)";#N/A,#N/A,FALSE,"masez (4)";#N/A,#N/A,FALSE,"masez (3)";#N/A,#N/A,FALSE,"masez (2)";#N/A,#N/A,FALSE,"GME";#N/A,#N/A,FALSE,"masez"}</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 localSheetId="4">#REF!</definedName>
    <definedName name="gl" localSheetId="3">#REF!</definedName>
    <definedName name="gl">#REF!</definedName>
    <definedName name="GMM_ON_ASO">[17]Tablas!#REF!</definedName>
    <definedName name="GMM_ON_DMARES">#REF!</definedName>
    <definedName name="GMM_ON_DRIO">#REF!</definedName>
    <definedName name="gmt" localSheetId="4">#REF!</definedName>
    <definedName name="gmt" localSheetId="3">#REF!</definedName>
    <definedName name="gmt">#REF!</definedName>
    <definedName name="gn" localSheetId="4">#REF!</definedName>
    <definedName name="gn" localSheetId="3">#REF!</definedName>
    <definedName name="gn">#REF!</definedName>
    <definedName name="gnm">#REF!</definedName>
    <definedName name="gñ">#REF!</definedName>
    <definedName name="GOR">#REF!</definedName>
    <definedName name="GOT">[17]Tablas!#REF!</definedName>
    <definedName name="gp">#REF!</definedName>
    <definedName name="GPO">[17]Tablas!#REF!</definedName>
    <definedName name="GPR">[17]Tablas!#REF!</definedName>
    <definedName name="_xlnm.Recorder">#REF!</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7">#REF!</definedName>
    <definedName name="GRAF2" localSheetId="8">#REF!</definedName>
    <definedName name="GRAF2" localSheetId="17">#REF!</definedName>
    <definedName name="GRAF2" localSheetId="1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9">#REF!</definedName>
    <definedName name="GRAF2" localSheetId="20">#REF!</definedName>
    <definedName name="GRAF2" localSheetId="21">#REF!</definedName>
    <definedName name="GRAF2" localSheetId="22">#REF!</definedName>
    <definedName name="GRAF2" localSheetId="5">#REF!</definedName>
    <definedName name="GRAF2">#REF!</definedName>
    <definedName name="GRAF3" localSheetId="6">#REF!</definedName>
    <definedName name="GRAF3" localSheetId="7">#REF!</definedName>
    <definedName name="GRAF3" localSheetId="8">#REF!</definedName>
    <definedName name="GRAF3" localSheetId="17">#REF!</definedName>
    <definedName name="GRAF3" localSheetId="1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9">#REF!</definedName>
    <definedName name="GRAF3" localSheetId="20">#REF!</definedName>
    <definedName name="GRAF3" localSheetId="21">#REF!</definedName>
    <definedName name="GRAF3" localSheetId="22">#REF!</definedName>
    <definedName name="GRAF3" localSheetId="5">#REF!</definedName>
    <definedName name="GRAF3">#REF!</definedName>
    <definedName name="GRAMA">#REF!</definedName>
    <definedName name="GRAP">#REF!</definedName>
    <definedName name="GRAV2">#REF!</definedName>
    <definedName name="GRAV3">#REF!</definedName>
    <definedName name="GRAV4">[148]BASE!$D$63</definedName>
    <definedName name="GRAVILLA" localSheetId="4">#REF!</definedName>
    <definedName name="GRAVILLA" localSheetId="3">#REF!</definedName>
    <definedName name="GRAVILLA">#REF!</definedName>
    <definedName name="GRC">[17]Tablas!#REF!</definedName>
    <definedName name="GRC_ON_ASO">[17]Tablas!#REF!</definedName>
    <definedName name="GRC_ON_DAPIAY">#REF!</definedName>
    <definedName name="GRC_ON_GER">#REF!</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IFERIAS_ITEM" localSheetId="4">[46]Presupuesto!#REF!</definedName>
    <definedName name="GRIFERIAS_ITEM" localSheetId="3">[46]Presupuesto!#REF!</definedName>
    <definedName name="GRIFERIAS_ITEM">[46]Presupuesto!#REF!</definedName>
    <definedName name="grl" localSheetId="4">#REF!</definedName>
    <definedName name="grl" localSheetId="3">#REF!</definedName>
    <definedName name="grl">#REF!</definedName>
    <definedName name="GRM">[17]Tablas!#REF!</definedName>
    <definedName name="GRM_ON_DMARES">#REF!</definedName>
    <definedName name="GRM_ON_DRIO">#REF!</definedName>
    <definedName name="GRN">[17]Tablas!#REF!</definedName>
    <definedName name="GRN_ON_ASO">[17]Tablas!#REF!</definedName>
    <definedName name="GRN_ON_DIREC">#REF!</definedName>
    <definedName name="GRS">[17]Tablas!#REF!</definedName>
    <definedName name="GRS_ON_ASO">[17]Tablas!#REF!</definedName>
    <definedName name="GRS_ON_DIREC">#REF!</definedName>
    <definedName name="GRS_ON_HUIL">#REF!</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7">#REF!</definedName>
    <definedName name="GRUPO1" localSheetId="8">#REF!</definedName>
    <definedName name="GRUPO1" localSheetId="17">#REF!</definedName>
    <definedName name="GRUPO1" localSheetId="1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9">#REF!</definedName>
    <definedName name="GRUPO1" localSheetId="20">#REF!</definedName>
    <definedName name="GRUPO1" localSheetId="21">#REF!</definedName>
    <definedName name="GRUPO1" localSheetId="22">#REF!</definedName>
    <definedName name="GRUPO1" localSheetId="4">#REF!</definedName>
    <definedName name="GRUPO1" localSheetId="3">#REF!</definedName>
    <definedName name="GRUPO1" localSheetId="5">#REF!</definedName>
    <definedName name="GRUPO1" localSheetId="23">#REF!</definedName>
    <definedName name="GRUPO1" localSheetId="1">#REF!</definedName>
    <definedName name="GRUPO1">#REF!</definedName>
    <definedName name="GRUPO123" localSheetId="6">#REF!</definedName>
    <definedName name="GRUPO123" localSheetId="7">#REF!</definedName>
    <definedName name="GRUPO123" localSheetId="8">#REF!</definedName>
    <definedName name="GRUPO123" localSheetId="17">#REF!</definedName>
    <definedName name="GRUPO123" localSheetId="1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9">#REF!</definedName>
    <definedName name="GRUPO123" localSheetId="20">#REF!</definedName>
    <definedName name="GRUPO123" localSheetId="21">#REF!</definedName>
    <definedName name="GRUPO123" localSheetId="22">#REF!</definedName>
    <definedName name="GRUPO123" localSheetId="5">#REF!</definedName>
    <definedName name="GRUPO123">#REF!</definedName>
    <definedName name="GRUPO13" localSheetId="6">#REF!</definedName>
    <definedName name="GRUPO13" localSheetId="7">#REF!</definedName>
    <definedName name="GRUPO13" localSheetId="8">#REF!</definedName>
    <definedName name="GRUPO13" localSheetId="17">#REF!</definedName>
    <definedName name="GRUPO13" localSheetId="1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9">#REF!</definedName>
    <definedName name="GRUPO13" localSheetId="20">#REF!</definedName>
    <definedName name="GRUPO13" localSheetId="21">#REF!</definedName>
    <definedName name="GRUPO13" localSheetId="22">#REF!</definedName>
    <definedName name="GRUPO13" localSheetId="5">#REF!</definedName>
    <definedName name="GRUPO13">#REF!</definedName>
    <definedName name="GRUPO2" localSheetId="6">#REF!</definedName>
    <definedName name="GRUPO2" localSheetId="7">#REF!</definedName>
    <definedName name="GRUPO2" localSheetId="8">#REF!</definedName>
    <definedName name="GRUPO2" localSheetId="17">#REF!</definedName>
    <definedName name="GRUPO2" localSheetId="1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9">#REF!</definedName>
    <definedName name="GRUPO2" localSheetId="20">#REF!</definedName>
    <definedName name="GRUPO2" localSheetId="21">#REF!</definedName>
    <definedName name="GRUPO2" localSheetId="22">#REF!</definedName>
    <definedName name="GRUPO2" localSheetId="4">#REF!</definedName>
    <definedName name="GRUPO2" localSheetId="3">#REF!</definedName>
    <definedName name="GRUPO2" localSheetId="5">#REF!</definedName>
    <definedName name="GRUPO2">#REF!</definedName>
    <definedName name="grupo3">[100]Hoja1!$F$6</definedName>
    <definedName name="grupo4">[100]Hoja1!$F$7</definedName>
    <definedName name="grupo5">[100]Hoja1!$F$10</definedName>
    <definedName name="grupo6">[100]Hoja1!$F$11</definedName>
    <definedName name="grupo7">[100]Hoja1!$F$12</definedName>
    <definedName name="grupo8">[100]Hoja1!$F$13</definedName>
    <definedName name="grupo9">[100]Hoja1!$F$14</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 localSheetId="28">IF([97]!LG=9,[97]!FES,"")</definedName>
    <definedName name="GT" localSheetId="25">IF([97]!LG=9,[97]!FES,"")</definedName>
    <definedName name="GT" localSheetId="24">IF([97]!LG=9,[97]!FES,"")</definedName>
    <definedName name="GT" localSheetId="4">IF([0]!LG=9,[0]!FES,"")</definedName>
    <definedName name="GT" localSheetId="3">IF([0]!LG=9,[0]!FES,"")</definedName>
    <definedName name="GT" localSheetId="23">IF([97]!LG=9,[97]!FES,"")</definedName>
    <definedName name="GT" localSheetId="1">IF([97]!LG=9,[97]!FES,"")</definedName>
    <definedName name="GT" localSheetId="26">IF([97]!LG=9,[97]!FES,"")</definedName>
    <definedName name="GT" localSheetId="27">IF([97]!LG=9,[97]!FES,"")</definedName>
    <definedName name="GT">[149]BASE!$C$4:$H$255</definedName>
    <definedName name="GTC">[17]Tablas!#REF!</definedName>
    <definedName name="gte" localSheetId="4">#REF!</definedName>
    <definedName name="gte" localSheetId="3">#REF!</definedName>
    <definedName name="gte" localSheetId="23">#REF!</definedName>
    <definedName name="gte" localSheetId="1">#REF!</definedName>
    <definedName name="GTE">[17]Tablas!#REF!</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[17]Tablas!#REF!</definedName>
    <definedName name="GTRE" localSheetId="6">#REF!</definedName>
    <definedName name="GTRE" localSheetId="7">#REF!</definedName>
    <definedName name="GTRE" localSheetId="8">#REF!</definedName>
    <definedName name="GTRE" localSheetId="17">#REF!</definedName>
    <definedName name="GTRE" localSheetId="1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9">#REF!</definedName>
    <definedName name="GTRE" localSheetId="20">#REF!</definedName>
    <definedName name="GTRE" localSheetId="21">#REF!</definedName>
    <definedName name="GTRE" localSheetId="22">#REF!</definedName>
    <definedName name="GTRE" localSheetId="5">#REF!</definedName>
    <definedName name="GTRE">#REF!</definedName>
    <definedName name="gy">#REF!</definedName>
    <definedName name="h" localSheetId="23">#REF!</definedName>
    <definedName name="h" localSheetId="1">#REF!</definedName>
    <definedName name="h">#REF!</definedName>
    <definedName name="H_pump">#REF!</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#REF!</definedName>
    <definedName name="Hazards">#REF!</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78MH">#REF!</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[100]Datos!$D$8</definedName>
    <definedName name="hen">[100]Datos!$D$9</definedName>
    <definedName name="HERRERO">#REF!</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 localSheetId="28" hidden="1">{#N/A,#N/A,FALSE,"summary";#N/A,#N/A,FALSE,"SumGraph"}</definedName>
    <definedName name="HGH" localSheetId="25" hidden="1">{#N/A,#N/A,FALSE,"summary";#N/A,#N/A,FALSE,"SumGraph"}</definedName>
    <definedName name="HGH" localSheetId="24" hidden="1">{#N/A,#N/A,FALSE,"summary";#N/A,#N/A,FALSE,"SumGraph"}</definedName>
    <definedName name="HGH" localSheetId="4" hidden="1">{#N/A,#N/A,FALSE,"summary";#N/A,#N/A,FALSE,"SumGraph"}</definedName>
    <definedName name="HGH" localSheetId="3" hidden="1">{#N/A,#N/A,FALSE,"summary";#N/A,#N/A,FALSE,"SumGraph"}</definedName>
    <definedName name="HGH" localSheetId="23" hidden="1">{#N/A,#N/A,FALSE,"summary";#N/A,#N/A,FALSE,"SumGraph"}</definedName>
    <definedName name="HGH" localSheetId="26" hidden="1">{#N/A,#N/A,FALSE,"summary";#N/A,#N/A,FALSE,"SumGraph"}</definedName>
    <definedName name="HGH" localSheetId="27" hidden="1">{#N/A,#N/A,FALSE,"summary";#N/A,#N/A,FALSE,"SumGraph"}</definedName>
    <definedName name="HGH" hidden="1">{#N/A,#N/A,FALSE,"summary";#N/A,#N/A,FALSE,"SumGraph"}</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t" localSheetId="4">#REF!</definedName>
    <definedName name="hgt" localSheetId="3">#REF!</definedName>
    <definedName name="hgt">#REF!</definedName>
    <definedName name="hgu" localSheetId="4">#REF!</definedName>
    <definedName name="hgu" localSheetId="3">#REF!</definedName>
    <definedName name="hgu">#REF!</definedName>
    <definedName name="hh" localSheetId="6">'1.1'!ERR</definedName>
    <definedName name="hh" localSheetId="7">'1.2'!ERR</definedName>
    <definedName name="hh" localSheetId="8">'2.1'!ERR</definedName>
    <definedName name="hh" localSheetId="17">'2.10'!ERR</definedName>
    <definedName name="hh" localSheetId="18">'2.11'!ERR</definedName>
    <definedName name="hh" localSheetId="9">'2.2'!ERR</definedName>
    <definedName name="hh" localSheetId="10">'2.3'!ERR</definedName>
    <definedName name="hh" localSheetId="11">'2.4'!ERR</definedName>
    <definedName name="hh" localSheetId="12">'2.5'!ERR</definedName>
    <definedName name="hh" localSheetId="13">'2.6'!ERR</definedName>
    <definedName name="hh" localSheetId="14">'2.7'!ERR</definedName>
    <definedName name="hh" localSheetId="15">'2.8'!ERR</definedName>
    <definedName name="hh" localSheetId="16">'2.9'!ERR</definedName>
    <definedName name="hh" localSheetId="19">'3.1'!ERR</definedName>
    <definedName name="hh" localSheetId="20">'3.2'!ERR</definedName>
    <definedName name="hh" localSheetId="21">'3.3'!ERR</definedName>
    <definedName name="hh" localSheetId="22">'3.4'!ERR</definedName>
    <definedName name="hh" localSheetId="4">#REF!</definedName>
    <definedName name="hh" localSheetId="3">#REF!</definedName>
    <definedName name="hh" localSheetId="5">'INDICAR CÓDIGO DEL ITEM DE PAGO'!ERR</definedName>
    <definedName name="hh" localSheetId="23">#REF!</definedName>
    <definedName name="hh" localSheetId="1">#REF!</definedName>
    <definedName name="hh">[0]!ERR</definedName>
    <definedName name="hhg" hidden="1">{#N/A,#N/A,TRUE,"1842CWN0"}</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 localSheetId="28" hidden="1">{#N/A,#N/A,FALSE,"masez (10)";#N/A,#N/A,FALSE,"masez (7)";#N/A,#N/A,FALSE,"masez (6)";#N/A,#N/A,FALSE,"masez (5)";#N/A,#N/A,FALSE,"masez (4)";#N/A,#N/A,FALSE,"masez (3)";#N/A,#N/A,FALSE,"masez (2)";#N/A,#N/A,FALSE,"GME";#N/A,#N/A,FALSE,"masez"}</definedName>
    <definedName name="hhhhh" localSheetId="25" hidden="1">{#N/A,#N/A,FALSE,"masez (10)";#N/A,#N/A,FALSE,"masez (7)";#N/A,#N/A,FALSE,"masez (6)";#N/A,#N/A,FALSE,"masez (5)";#N/A,#N/A,FALSE,"masez (4)";#N/A,#N/A,FALSE,"masez (3)";#N/A,#N/A,FALSE,"masez (2)";#N/A,#N/A,FALSE,"GME";#N/A,#N/A,FALSE,"masez"}</definedName>
    <definedName name="hhhhh" localSheetId="24" hidden="1">{#N/A,#N/A,FALSE,"masez (10)";#N/A,#N/A,FALSE,"masez (7)";#N/A,#N/A,FALSE,"masez (6)";#N/A,#N/A,FALSE,"masez (5)";#N/A,#N/A,FALSE,"masez (4)";#N/A,#N/A,FALSE,"masez (3)";#N/A,#N/A,FALSE,"masez (2)";#N/A,#N/A,FALSE,"GME";#N/A,#N/A,FALSE,"masez"}</definedName>
    <definedName name="hhhhh" localSheetId="4" hidden="1">{#N/A,#N/A,FALSE,"masez (10)";#N/A,#N/A,FALSE,"masez (7)";#N/A,#N/A,FALSE,"masez (6)";#N/A,#N/A,FALSE,"masez (5)";#N/A,#N/A,FALSE,"masez (4)";#N/A,#N/A,FALSE,"masez (3)";#N/A,#N/A,FALSE,"masez (2)";#N/A,#N/A,FALSE,"GME";#N/A,#N/A,FALSE,"masez"}</definedName>
    <definedName name="hhhhh" localSheetId="3" hidden="1">{#N/A,#N/A,FALSE,"masez (10)";#N/A,#N/A,FALSE,"masez (7)";#N/A,#N/A,FALSE,"masez (6)";#N/A,#N/A,FALSE,"masez (5)";#N/A,#N/A,FALSE,"masez (4)";#N/A,#N/A,FALSE,"masez (3)";#N/A,#N/A,FALSE,"masez (2)";#N/A,#N/A,FALSE,"GME";#N/A,#N/A,FALSE,"masez"}</definedName>
    <definedName name="hhhhh" localSheetId="23" hidden="1">{#N/A,#N/A,FALSE,"masez (10)";#N/A,#N/A,FALSE,"masez (7)";#N/A,#N/A,FALSE,"masez (6)";#N/A,#N/A,FALSE,"masez (5)";#N/A,#N/A,FALSE,"masez (4)";#N/A,#N/A,FALSE,"masez (3)";#N/A,#N/A,FALSE,"masez (2)";#N/A,#N/A,FALSE,"GME";#N/A,#N/A,FALSE,"masez"}</definedName>
    <definedName name="hhhhh" localSheetId="26" hidden="1">{#N/A,#N/A,FALSE,"masez (10)";#N/A,#N/A,FALSE,"masez (7)";#N/A,#N/A,FALSE,"masez (6)";#N/A,#N/A,FALSE,"masez (5)";#N/A,#N/A,FALSE,"masez (4)";#N/A,#N/A,FALSE,"masez (3)";#N/A,#N/A,FALSE,"masez (2)";#N/A,#N/A,FALSE,"GME";#N/A,#N/A,FALSE,"masez"}</definedName>
    <definedName name="hhhhh" localSheetId="27" hidden="1">{#N/A,#N/A,FALSE,"masez (10)";#N/A,#N/A,FALSE,"masez (7)";#N/A,#N/A,FALSE,"masez (6)";#N/A,#N/A,FALSE,"masez (5)";#N/A,#N/A,FALSE,"masez (4)";#N/A,#N/A,FALSE,"masez (3)";#N/A,#N/A,FALSE,"masez (2)";#N/A,#N/A,FALSE,"GME";#N/A,#N/A,FALSE,"masez"}</definedName>
    <definedName name="hhhhh" hidden="1">{#N/A,#N/A,FALSE,"masez (10)";#N/A,#N/A,FALSE,"masez (7)";#N/A,#N/A,FALSE,"masez (6)";#N/A,#N/A,FALSE,"masez (5)";#N/A,#N/A,FALSE,"masez (4)";#N/A,#N/A,FALSE,"masez (3)";#N/A,#N/A,FALSE,"masez (2)";#N/A,#N/A,FALSE,"GME";#N/A,#N/A,FALSE,"masez"}</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 localSheetId="23">'[25]Interc de Hidr.'!$E:$E</definedName>
    <definedName name="Hid" localSheetId="1">'[25]Interc de Hidr.'!$E:$E</definedName>
    <definedName name="Hid">'[26]Interc de Hidr.'!$E$1:$E$65536</definedName>
    <definedName name="HIDE1">[79]steel!$F$7:$J$7</definedName>
    <definedName name="HIDROSANITARIO_RED_DE_GAS" localSheetId="4">[28]PRESUPUESTO!#REF!</definedName>
    <definedName name="HIDROSANITARIO_RED_DE_GAS" localSheetId="3">[28]PRESUPUESTO!#REF!</definedName>
    <definedName name="HIDROSANITARIO_RED_DE_GAS">[28]PRESUPUESTO!#REF!</definedName>
    <definedName name="HIDROSANITYGAS_ITEM" localSheetId="4">[46]Presupuesto!#REF!</definedName>
    <definedName name="HIDROSANITYGAS_ITEM" localSheetId="3">[46]Presupuesto!#REF!</definedName>
    <definedName name="HIDROSANITYGAS_ITEM">[46]Presupuesto!#REF!</definedName>
    <definedName name="hierro60v" localSheetId="4">#REF!</definedName>
    <definedName name="hierro60v" localSheetId="3">#REF!</definedName>
    <definedName name="hierro60v">#REF!</definedName>
    <definedName name="hj" localSheetId="4">#REF!</definedName>
    <definedName name="hj" localSheetId="3">#REF!</definedName>
    <definedName name="hj">#REF!</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 localSheetId="4">#REF!</definedName>
    <definedName name="hjk" localSheetId="3">#REF!</definedName>
    <definedName name="hjk">#REF!</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6">'1.1'!ERR</definedName>
    <definedName name="HK" localSheetId="7">'1.2'!ERR</definedName>
    <definedName name="HK" localSheetId="8">'2.1'!ERR</definedName>
    <definedName name="HK" localSheetId="17">'2.10'!ERR</definedName>
    <definedName name="HK" localSheetId="18">'2.11'!ERR</definedName>
    <definedName name="HK" localSheetId="9">'2.2'!ERR</definedName>
    <definedName name="HK" localSheetId="10">'2.3'!ERR</definedName>
    <definedName name="HK" localSheetId="11">'2.4'!ERR</definedName>
    <definedName name="HK" localSheetId="12">'2.5'!ERR</definedName>
    <definedName name="HK" localSheetId="13">'2.6'!ERR</definedName>
    <definedName name="HK" localSheetId="14">'2.7'!ERR</definedName>
    <definedName name="HK" localSheetId="15">'2.8'!ERR</definedName>
    <definedName name="HK" localSheetId="16">'2.9'!ERR</definedName>
    <definedName name="HK" localSheetId="19">'3.1'!ERR</definedName>
    <definedName name="HK" localSheetId="20">'3.2'!ERR</definedName>
    <definedName name="HK" localSheetId="21">'3.3'!ERR</definedName>
    <definedName name="HK" localSheetId="22">'3.4'!ERR</definedName>
    <definedName name="HK" localSheetId="5">'INDICAR CÓDIGO DEL ITEM DE PAGO'!ERR</definedName>
    <definedName name="HK">[0]!ERR</definedName>
    <definedName name="hl">#REF!</definedName>
    <definedName name="HM">#REF!</definedName>
    <definedName name="HM3EB">#REF!</definedName>
    <definedName name="HM3JH">#REF!</definedName>
    <definedName name="HMEN">#REF!</definedName>
    <definedName name="HMHF3" localSheetId="4">[28]BASE!#REF!</definedName>
    <definedName name="HMHF3" localSheetId="3">[28]BASE!#REF!</definedName>
    <definedName name="HMHF3">[28]BASE!#REF!</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t" localSheetId="4">#REF!</definedName>
    <definedName name="hnt" localSheetId="3">#REF!</definedName>
    <definedName name="hnt">#REF!</definedName>
    <definedName name="HOJA1" localSheetId="6">#REF!</definedName>
    <definedName name="HOJA1" localSheetId="7">#REF!</definedName>
    <definedName name="HOJA1" localSheetId="8">#REF!</definedName>
    <definedName name="HOJA1" localSheetId="17">#REF!</definedName>
    <definedName name="HOJA1" localSheetId="1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9">#REF!</definedName>
    <definedName name="HOJA1" localSheetId="20">#REF!</definedName>
    <definedName name="HOJA1" localSheetId="21">#REF!</definedName>
    <definedName name="HOJA1" localSheetId="22">#REF!</definedName>
    <definedName name="HOJA1" localSheetId="4">#REF!</definedName>
    <definedName name="HOJA1" localSheetId="3">#REF!</definedName>
    <definedName name="HOJA1" localSheetId="5">#REF!</definedName>
    <definedName name="HOJA1" localSheetId="23">#REF!</definedName>
    <definedName name="HOJA1" localSheetId="1">#REF!</definedName>
    <definedName name="HOJA1">#REF!</definedName>
    <definedName name="HonoraProfesionales" localSheetId="4">#REF!</definedName>
    <definedName name="HonoraProfesionales" localSheetId="3">#REF!</definedName>
    <definedName name="HonoraProfesionales">#REF!</definedName>
    <definedName name="HonoraTecnicos">#REF!</definedName>
    <definedName name="horat">'[26]Itemes Renovación'!#REF!</definedName>
    <definedName name="Hornos">#REF!</definedName>
    <definedName name="hp">#REF!</definedName>
    <definedName name="HP_stg_Hz">#REF!</definedName>
    <definedName name="hqi">#REF!</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[100]Datos!$D$7</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#REF!</definedName>
    <definedName name="HT75MH">#REF!</definedName>
    <definedName name="HTAS">#REF!</definedName>
    <definedName name="HTAS1">#REF!</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t">#REF!</definedName>
    <definedName name="hxdfk">#REF!</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6">#REF!</definedName>
    <definedName name="I" localSheetId="7">#REF!</definedName>
    <definedName name="I" localSheetId="8">#REF!</definedName>
    <definedName name="I" localSheetId="17">#REF!</definedName>
    <definedName name="I" localSheetId="1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9">#REF!</definedName>
    <definedName name="I" localSheetId="20">#REF!</definedName>
    <definedName name="I" localSheetId="21">#REF!</definedName>
    <definedName name="I" localSheetId="22">#REF!</definedName>
    <definedName name="I" localSheetId="5">#REF!</definedName>
    <definedName name="I" localSheetId="23">#REF!</definedName>
    <definedName name="I" localSheetId="1">#REF!</definedName>
    <definedName name="I">#REF!</definedName>
    <definedName name="i0">#REF!</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[100]Hoja1!$C$17</definedName>
    <definedName name="icbf">[100]Hoja1!$C$15</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 localSheetId="6">'1.1'!ERR</definedName>
    <definedName name="ID" localSheetId="7">'1.2'!ERR</definedName>
    <definedName name="ID" localSheetId="8">'2.1'!ERR</definedName>
    <definedName name="ID" localSheetId="17">'2.10'!ERR</definedName>
    <definedName name="ID" localSheetId="18">'2.11'!ERR</definedName>
    <definedName name="ID" localSheetId="9">'2.2'!ERR</definedName>
    <definedName name="ID" localSheetId="10">'2.3'!ERR</definedName>
    <definedName name="ID" localSheetId="11">'2.4'!ERR</definedName>
    <definedName name="ID" localSheetId="12">'2.5'!ERR</definedName>
    <definedName name="ID" localSheetId="13">'2.6'!ERR</definedName>
    <definedName name="ID" localSheetId="14">'2.7'!ERR</definedName>
    <definedName name="ID" localSheetId="15">'2.8'!ERR</definedName>
    <definedName name="ID" localSheetId="16">'2.9'!ERR</definedName>
    <definedName name="ID" localSheetId="19">'3.1'!ERR</definedName>
    <definedName name="ID" localSheetId="20">'3.2'!ERR</definedName>
    <definedName name="ID" localSheetId="21">'3.3'!ERR</definedName>
    <definedName name="ID" localSheetId="22">'3.4'!ERR</definedName>
    <definedName name="ID" localSheetId="5">'INDICAR CÓDIGO DEL ITEM DE PAGO'!ERR</definedName>
    <definedName name="id" localSheetId="23">#REF!</definedName>
    <definedName name="id" localSheetId="1">#REF!</definedName>
    <definedName name="ID">[0]!ERR</definedName>
    <definedName name="IF" localSheetId="6">'[91]A. P. U.'!#REF!</definedName>
    <definedName name="IF" localSheetId="7">'[91]A. P. U.'!#REF!</definedName>
    <definedName name="IF" localSheetId="8">'[91]A. P. U.'!#REF!</definedName>
    <definedName name="IF" localSheetId="17">'[91]A. P. U.'!#REF!</definedName>
    <definedName name="IF" localSheetId="18">'[91]A. P. U.'!#REF!</definedName>
    <definedName name="IF" localSheetId="9">'[91]A. P. U.'!#REF!</definedName>
    <definedName name="IF" localSheetId="10">'[91]A. P. U.'!#REF!</definedName>
    <definedName name="IF" localSheetId="11">'[91]A. P. U.'!#REF!</definedName>
    <definedName name="IF" localSheetId="12">'[91]A. P. U.'!#REF!</definedName>
    <definedName name="IF" localSheetId="13">'[91]A. P. U.'!#REF!</definedName>
    <definedName name="IF" localSheetId="14">'[91]A. P. U.'!#REF!</definedName>
    <definedName name="IF" localSheetId="15">'[91]A. P. U.'!#REF!</definedName>
    <definedName name="IF" localSheetId="16">'[91]A. P. U.'!#REF!</definedName>
    <definedName name="IF" localSheetId="19">'[91]A. P. U.'!#REF!</definedName>
    <definedName name="IF" localSheetId="20">'[91]A. P. U.'!#REF!</definedName>
    <definedName name="IF" localSheetId="21">'[91]A. P. U.'!#REF!</definedName>
    <definedName name="IF" localSheetId="22">'[91]A. P. U.'!#REF!</definedName>
    <definedName name="IF" localSheetId="4">'[91]A. P. U.'!#REF!</definedName>
    <definedName name="IF" localSheetId="3">'[91]A. P. U.'!#REF!</definedName>
    <definedName name="IF" localSheetId="5">'[91]A. P. U.'!#REF!</definedName>
    <definedName name="IF" localSheetId="23">'[91]A. P. U.'!#REF!</definedName>
    <definedName name="IF" localSheetId="1">'[91]A. P. U.'!#REF!</definedName>
    <definedName name="IF">'[91]A. P. U.'!#REF!</definedName>
    <definedName name="ig" localSheetId="4">#REF!</definedName>
    <definedName name="ig" localSheetId="3">#REF!</definedName>
    <definedName name="ig" localSheetId="23">#REF!</definedName>
    <definedName name="ig" localSheetId="1">#REF!</definedName>
    <definedName name="Ig">#REF!</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5" hidden="1">{"TAB1",#N/A,TRUE,"GENERAL";"TAB2",#N/A,TRUE,"GENERAL";"TAB3",#N/A,TRUE,"GENERAL";"TAB4",#N/A,TRUE,"GENERAL";"TAB5",#N/A,TRUE,"GENERAL"}</definedName>
    <definedName name="ii" localSheetId="23">#REF!</definedName>
    <definedName name="ii" localSheetId="1">#REF!</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8" hidden="1">{#N/A,#N/A,FALSE,"summary";#N/A,#N/A,FALSE,"SumGraph"}</definedName>
    <definedName name="III" localSheetId="25" hidden="1">{#N/A,#N/A,FALSE,"summary";#N/A,#N/A,FALSE,"SumGraph"}</definedName>
    <definedName name="III" localSheetId="24" hidden="1">{#N/A,#N/A,FALSE,"summary";#N/A,#N/A,FALSE,"SumGraph"}</definedName>
    <definedName name="III" localSheetId="4" hidden="1">{#N/A,#N/A,FALSE,"summary";#N/A,#N/A,FALSE,"SumGraph"}</definedName>
    <definedName name="III" localSheetId="3" hidden="1">{#N/A,#N/A,FALSE,"summary";#N/A,#N/A,FALSE,"SumGraph"}</definedName>
    <definedName name="iii" localSheetId="5" hidden="1">{"via1",#N/A,TRUE,"general";"via2",#N/A,TRUE,"general";"via3",#N/A,TRUE,"general"}</definedName>
    <definedName name="III" localSheetId="23" hidden="1">{#N/A,#N/A,FALSE,"summary";#N/A,#N/A,FALSE,"SumGraph"}</definedName>
    <definedName name="III" localSheetId="1" hidden="1">{#N/A,#N/A,FALSE,"summary";#N/A,#N/A,FALSE,"SumGraph"}</definedName>
    <definedName name="III" localSheetId="26" hidden="1">{#N/A,#N/A,FALSE,"summary";#N/A,#N/A,FALSE,"SumGraph"}</definedName>
    <definedName name="III" localSheetId="27" hidden="1">{#N/A,#N/A,FALSE,"summary";#N/A,#N/A,FALSE,"SumGraph"}</definedName>
    <definedName name="iii" hidden="1">{"via1",#N/A,TRUE,"general";"via2",#N/A,TRUE,"general";"via3",#N/A,TRUE,"general"}</definedName>
    <definedName name="iii_1"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 localSheetId="4">#REF!</definedName>
    <definedName name="ik" localSheetId="3">#REF!</definedName>
    <definedName name="ik">#REF!</definedName>
    <definedName name="ikj" localSheetId="4">#REF!</definedName>
    <definedName name="ikj" localSheetId="3">#REF!</definedName>
    <definedName name="ikj">#REF!</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'[150]1'!$N$41</definedName>
    <definedName name="IMP" localSheetId="4">#REF!</definedName>
    <definedName name="IMP" localSheetId="3">#REF!</definedName>
    <definedName name="IMP" localSheetId="23">#REF!</definedName>
    <definedName name="IMP" localSheetId="1">#REF!</definedName>
    <definedName name="IMP">[37]otros!$C$3</definedName>
    <definedName name="Impacto">#REF!</definedName>
    <definedName name="ImpPolizasConsultoria">#REF!</definedName>
    <definedName name="ImpPolizasObra">#REF!</definedName>
    <definedName name="IMPRESSION">#REF!</definedName>
    <definedName name="IMPRI">#REF!</definedName>
    <definedName name="imprimir">#REF!</definedName>
    <definedName name="Imprimir_área_IM_1">#REF!</definedName>
    <definedName name="IMPTOS">#REF!</definedName>
    <definedName name="IMPTOS1">#REF!</definedName>
    <definedName name="INC">#REF!</definedName>
    <definedName name="INCR._PRODC.">#REF!</definedName>
    <definedName name="INDICE" localSheetId="6">#REF!</definedName>
    <definedName name="INDICE" localSheetId="7">#REF!</definedName>
    <definedName name="INDICE" localSheetId="8">#REF!</definedName>
    <definedName name="INDICE" localSheetId="17">#REF!</definedName>
    <definedName name="INDICE" localSheetId="1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9">#REF!</definedName>
    <definedName name="INDICE" localSheetId="20">#REF!</definedName>
    <definedName name="INDICE" localSheetId="21">#REF!</definedName>
    <definedName name="INDICE" localSheetId="22">#REF!</definedName>
    <definedName name="INDICE" localSheetId="5">#REF!</definedName>
    <definedName name="INDICE">#REF!</definedName>
    <definedName name="inf" localSheetId="6">#REF!</definedName>
    <definedName name="inf" localSheetId="7">#REF!</definedName>
    <definedName name="inf" localSheetId="8">#REF!</definedName>
    <definedName name="inf" localSheetId="17">#REF!</definedName>
    <definedName name="inf" localSheetId="1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9">#REF!</definedName>
    <definedName name="inf" localSheetId="20">#REF!</definedName>
    <definedName name="inf" localSheetId="21">#REF!</definedName>
    <definedName name="inf" localSheetId="22">#REF!</definedName>
    <definedName name="inf" localSheetId="5">#REF!</definedName>
    <definedName name="inf">#REF!</definedName>
    <definedName name="INFG">#REF!</definedName>
    <definedName name="INFORME">[151]TABLAS!$A$1:$A$65536</definedName>
    <definedName name="Informe_semanal">#REF!</definedName>
    <definedName name="INGENIERIA1" hidden="1">#REF!</definedName>
    <definedName name="INGENIERIA11" hidden="1">#REF!</definedName>
    <definedName name="iniciales">'[40]Reservas de Petróleo'!$A$2,'[40]Reservas de Petróleo'!$A$1,'[40]Reservas de Petróleo'!$D$4,'[40]Reservas de Petróleo'!$D$1:$D$65536</definedName>
    <definedName name="Inicio">[57]BASES!$E$26</definedName>
    <definedName name="INPU">#REF!</definedName>
    <definedName name="INPUT">'[5]7422CW00'!#REF!</definedName>
    <definedName name="INS">'[152]Lista de precios'!$H$2:$H$303</definedName>
    <definedName name="Instalacion" localSheetId="4">#REF!</definedName>
    <definedName name="Instalacion" localSheetId="3">#REF!</definedName>
    <definedName name="Instalacion">#REF!</definedName>
    <definedName name="INSU" localSheetId="23">[153]INSUMOS!$A:$E</definedName>
    <definedName name="INSU" localSheetId="1">[153]INSUMOS!$A:$E</definedName>
    <definedName name="INSU">[153]INSUMOS!$A$1:$E$65536</definedName>
    <definedName name="INSUMO">VLOOKUP([96]apu!$B1,[96]Insumos!$D$1:$E$65536,2,FALSE)</definedName>
    <definedName name="Insumos" localSheetId="4">#REF!</definedName>
    <definedName name="Insumos" localSheetId="3">#REF!</definedName>
    <definedName name="Insumos">#REF!</definedName>
    <definedName name="Insumos_auxiliares" localSheetId="6">[154]Insumos!#REF!</definedName>
    <definedName name="Insumos_auxiliares" localSheetId="7">[154]Insumos!#REF!</definedName>
    <definedName name="Insumos_auxiliares" localSheetId="8">[154]Insumos!#REF!</definedName>
    <definedName name="Insumos_auxiliares" localSheetId="17">[154]Insumos!#REF!</definedName>
    <definedName name="Insumos_auxiliares" localSheetId="18">[154]Insumos!#REF!</definedName>
    <definedName name="Insumos_auxiliares" localSheetId="9">[154]Insumos!#REF!</definedName>
    <definedName name="Insumos_auxiliares" localSheetId="10">[154]Insumos!#REF!</definedName>
    <definedName name="Insumos_auxiliares" localSheetId="11">[154]Insumos!#REF!</definedName>
    <definedName name="Insumos_auxiliares" localSheetId="12">[154]Insumos!#REF!</definedName>
    <definedName name="Insumos_auxiliares" localSheetId="13">[154]Insumos!#REF!</definedName>
    <definedName name="Insumos_auxiliares" localSheetId="14">[154]Insumos!#REF!</definedName>
    <definedName name="Insumos_auxiliares" localSheetId="15">[154]Insumos!#REF!</definedName>
    <definedName name="Insumos_auxiliares" localSheetId="16">[154]Insumos!#REF!</definedName>
    <definedName name="Insumos_auxiliares" localSheetId="19">[154]Insumos!#REF!</definedName>
    <definedName name="Insumos_auxiliares" localSheetId="20">[154]Insumos!#REF!</definedName>
    <definedName name="Insumos_auxiliares" localSheetId="21">[154]Insumos!#REF!</definedName>
    <definedName name="Insumos_auxiliares" localSheetId="22">[154]Insumos!#REF!</definedName>
    <definedName name="Insumos_auxiliares" localSheetId="5">[154]Insumos!#REF!</definedName>
    <definedName name="Insumos_auxiliares">[154]Insumos!#REF!</definedName>
    <definedName name="Insumos_basicos" localSheetId="6">#REF!</definedName>
    <definedName name="Insumos_basicos" localSheetId="7">#REF!</definedName>
    <definedName name="Insumos_basicos" localSheetId="8">#REF!</definedName>
    <definedName name="Insumos_basicos" localSheetId="17">#REF!</definedName>
    <definedName name="Insumos_basicos" localSheetId="1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5">#REF!</definedName>
    <definedName name="Insumos_basicos">#REF!</definedName>
    <definedName name="Int">#REF!</definedName>
    <definedName name="InTap" localSheetId="23">[25]Interc.tapones!$E:$E</definedName>
    <definedName name="InTap" localSheetId="1">[25]Interc.tapones!$E:$E</definedName>
    <definedName name="InTap">[26]Interc.tapones!$E$1:$E$65536</definedName>
    <definedName name="INTER">[137]Hoja3!$F$7:$F$9</definedName>
    <definedName name="Intercambiadores">#REF!</definedName>
    <definedName name="Interest_Rate">#REF!</definedName>
    <definedName name="INTERMEDIA_I">#REF!</definedName>
    <definedName name="INTERv">[148]BASE!$C$5</definedName>
    <definedName name="Interventor" localSheetId="23">[104]Datos!$B$5</definedName>
    <definedName name="Interventor" localSheetId="1">[104]Datos!$B$5</definedName>
    <definedName name="Interventor">[70]CONTRATO!$E$12</definedName>
    <definedName name="IntVal" localSheetId="23">'[25]Interc.válv.'!$E:$E</definedName>
    <definedName name="IntVal" localSheetId="1">'[25]Interc.válv.'!$E:$E</definedName>
    <definedName name="IntVal">'[26]Interc.válv.'!$E$1:$E$65536</definedName>
    <definedName name="INV_11" localSheetId="23">'[155]PR 1'!$A$2:$N$655</definedName>
    <definedName name="INV_11" localSheetId="1">'[155]PR 1'!$A$2:$N$655</definedName>
    <definedName name="INV_11">'[156]PR 1'!$A$2:$N$655</definedName>
    <definedName name="INV_Payments" localSheetId="6">[90]!INV_Payments</definedName>
    <definedName name="INV_Payments" localSheetId="7">[90]!INV_Payments</definedName>
    <definedName name="INV_Payments" localSheetId="8">[90]!INV_Payments</definedName>
    <definedName name="INV_Payments" localSheetId="17">[90]!INV_Payments</definedName>
    <definedName name="INV_Payments" localSheetId="18">[90]!INV_Payments</definedName>
    <definedName name="INV_Payments" localSheetId="9">[90]!INV_Payments</definedName>
    <definedName name="INV_Payments" localSheetId="10">[90]!INV_Payments</definedName>
    <definedName name="INV_Payments" localSheetId="11">[90]!INV_Payments</definedName>
    <definedName name="INV_Payments" localSheetId="12">[90]!INV_Payments</definedName>
    <definedName name="INV_Payments" localSheetId="13">[90]!INV_Payments</definedName>
    <definedName name="INV_Payments" localSheetId="14">[90]!INV_Payments</definedName>
    <definedName name="INV_Payments" localSheetId="15">[90]!INV_Payments</definedName>
    <definedName name="INV_Payments" localSheetId="16">[90]!INV_Payments</definedName>
    <definedName name="INV_Payments" localSheetId="19">[90]!INV_Payments</definedName>
    <definedName name="INV_Payments" localSheetId="20">[90]!INV_Payments</definedName>
    <definedName name="INV_Payments" localSheetId="21">[90]!INV_Payments</definedName>
    <definedName name="INV_Payments" localSheetId="22">[90]!INV_Payments</definedName>
    <definedName name="INV_Payments" localSheetId="4">[90]!INV_Payments</definedName>
    <definedName name="INV_Payments" localSheetId="2">[90]!INV_Payments</definedName>
    <definedName name="INV_Payments">[90]!INV_Payments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4">#REF!</definedName>
    <definedName name="io" localSheetId="3">#REF!</definedName>
    <definedName name="io">#REF!</definedName>
    <definedName name="IOU">#REF!</definedName>
    <definedName name="IOUHH" localSheetId="6">'1.1'!ERR</definedName>
    <definedName name="IOUHH" localSheetId="7">'1.2'!ERR</definedName>
    <definedName name="IOUHH" localSheetId="8">'2.1'!ERR</definedName>
    <definedName name="IOUHH" localSheetId="17">'2.10'!ERR</definedName>
    <definedName name="IOUHH" localSheetId="18">'2.11'!ERR</definedName>
    <definedName name="IOUHH" localSheetId="9">'2.2'!ERR</definedName>
    <definedName name="IOUHH" localSheetId="10">'2.3'!ERR</definedName>
    <definedName name="IOUHH" localSheetId="11">'2.4'!ERR</definedName>
    <definedName name="IOUHH" localSheetId="12">'2.5'!ERR</definedName>
    <definedName name="IOUHH" localSheetId="13">'2.6'!ERR</definedName>
    <definedName name="IOUHH" localSheetId="14">'2.7'!ERR</definedName>
    <definedName name="IOUHH" localSheetId="15">'2.8'!ERR</definedName>
    <definedName name="IOUHH" localSheetId="16">'2.9'!ERR</definedName>
    <definedName name="IOUHH" localSheetId="19">'3.1'!ERR</definedName>
    <definedName name="IOUHH" localSheetId="20">'3.2'!ERR</definedName>
    <definedName name="IOUHH" localSheetId="21">'3.3'!ERR</definedName>
    <definedName name="IOUHH" localSheetId="22">'3.4'!ERR</definedName>
    <definedName name="IOUHH" localSheetId="5">'INDICAR CÓDIGO DEL ITEM DE PAGO'!ERR</definedName>
    <definedName name="IOUHH">[0]!ERR</definedName>
    <definedName name="IP">#REF!</definedName>
    <definedName name="ir">#REF!</definedName>
    <definedName name="irng" hidden="1">#REF!</definedName>
    <definedName name="Iss">'[70]LIQUIDA-NOMINA'!$AT$4</definedName>
    <definedName name="issafp">[100]Hoja1!$C$19</definedName>
    <definedName name="isscs">[100]Hoja1!$C$21</definedName>
    <definedName name="isseps">[100]Hoja1!$C$20</definedName>
    <definedName name="it.">#REF!</definedName>
    <definedName name="ITE">[55]PREACTA!$C$11:$K$417</definedName>
    <definedName name="ITEM" localSheetId="4">#REF!</definedName>
    <definedName name="ITEM" localSheetId="3">#REF!</definedName>
    <definedName name="ITEM" localSheetId="23">#REF!</definedName>
    <definedName name="ITEM" localSheetId="1">#REF!</definedName>
    <definedName name="ITEM">[149]BASE!$C$4:$H$255</definedName>
    <definedName name="ITEM1" localSheetId="6">#REF!</definedName>
    <definedName name="ITEM1" localSheetId="7">#REF!</definedName>
    <definedName name="ITEM1" localSheetId="8">#REF!</definedName>
    <definedName name="ITEM1" localSheetId="17">#REF!</definedName>
    <definedName name="ITEM1" localSheetId="1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9">#REF!</definedName>
    <definedName name="ITEM1" localSheetId="20">#REF!</definedName>
    <definedName name="ITEM1" localSheetId="21">#REF!</definedName>
    <definedName name="ITEM1" localSheetId="22">#REF!</definedName>
    <definedName name="ITEM1" localSheetId="5">#REF!</definedName>
    <definedName name="ITEM1" localSheetId="23">#REF!</definedName>
    <definedName name="ITEM1" localSheetId="1">#REF!</definedName>
    <definedName name="ITEM1">#REF!</definedName>
    <definedName name="ITEM15" localSheetId="6">#REF!</definedName>
    <definedName name="ITEM15" localSheetId="7">#REF!</definedName>
    <definedName name="ITEM15" localSheetId="8">#REF!</definedName>
    <definedName name="ITEM15" localSheetId="17">#REF!</definedName>
    <definedName name="ITEM15" localSheetId="1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9">#REF!</definedName>
    <definedName name="ITEM15" localSheetId="20">#REF!</definedName>
    <definedName name="ITEM15" localSheetId="21">#REF!</definedName>
    <definedName name="ITEM15" localSheetId="22">#REF!</definedName>
    <definedName name="ITEM15" localSheetId="5">#REF!</definedName>
    <definedName name="ITEM15">#REF!</definedName>
    <definedName name="ITEM2" localSheetId="6">#REF!</definedName>
    <definedName name="ITEM2" localSheetId="7">#REF!</definedName>
    <definedName name="ITEM2" localSheetId="8">#REF!</definedName>
    <definedName name="ITEM2" localSheetId="17">#REF!</definedName>
    <definedName name="ITEM2" localSheetId="1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9">#REF!</definedName>
    <definedName name="ITEM2" localSheetId="20">#REF!</definedName>
    <definedName name="ITEM2" localSheetId="21">#REF!</definedName>
    <definedName name="ITEM2" localSheetId="22">#REF!</definedName>
    <definedName name="ITEM2" localSheetId="5">#REF!</definedName>
    <definedName name="ITEM2">#REF!</definedName>
    <definedName name="ITEM2.10">[124]APU!$E$14843</definedName>
    <definedName name="ITEM2.11">[124]APU!$E$14904</definedName>
    <definedName name="ITEM2.12">[124]APU!$E$14965</definedName>
    <definedName name="item210.3" localSheetId="6">#REF!</definedName>
    <definedName name="item210.3" localSheetId="7">#REF!</definedName>
    <definedName name="item210.3" localSheetId="8">#REF!</definedName>
    <definedName name="item210.3" localSheetId="17">#REF!</definedName>
    <definedName name="item210.3" localSheetId="1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9">#REF!</definedName>
    <definedName name="item210.3" localSheetId="20">#REF!</definedName>
    <definedName name="item210.3" localSheetId="21">#REF!</definedName>
    <definedName name="item210.3" localSheetId="22">#REF!</definedName>
    <definedName name="item210.3" localSheetId="5">#REF!</definedName>
    <definedName name="item210.3">#REF!</definedName>
    <definedName name="item230.1" localSheetId="6">#REF!</definedName>
    <definedName name="item230.1" localSheetId="7">#REF!</definedName>
    <definedName name="item230.1" localSheetId="8">#REF!</definedName>
    <definedName name="item230.1" localSheetId="17">#REF!</definedName>
    <definedName name="item230.1" localSheetId="1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9">#REF!</definedName>
    <definedName name="item230.1" localSheetId="20">#REF!</definedName>
    <definedName name="item230.1" localSheetId="21">#REF!</definedName>
    <definedName name="item230.1" localSheetId="22">#REF!</definedName>
    <definedName name="item230.1" localSheetId="5">#REF!</definedName>
    <definedName name="item230.1">#REF!</definedName>
    <definedName name="ITEM3" localSheetId="6">#REF!</definedName>
    <definedName name="ITEM3" localSheetId="7">#REF!</definedName>
    <definedName name="ITEM3" localSheetId="8">#REF!</definedName>
    <definedName name="ITEM3" localSheetId="17">#REF!</definedName>
    <definedName name="ITEM3" localSheetId="1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9">#REF!</definedName>
    <definedName name="ITEM3" localSheetId="20">#REF!</definedName>
    <definedName name="ITEM3" localSheetId="21">#REF!</definedName>
    <definedName name="ITEM3" localSheetId="22">#REF!</definedName>
    <definedName name="ITEM3" localSheetId="4">#REF!</definedName>
    <definedName name="ITEM3" localSheetId="3">#REF!</definedName>
    <definedName name="ITEM3" localSheetId="5">#REF!</definedName>
    <definedName name="ITEM3">#REF!</definedName>
    <definedName name="ITEM3.15">[124]APU!$E$8621</definedName>
    <definedName name="ITEM3.16">[124]APU!$E$8682</definedName>
    <definedName name="ITEM3.17">[124]APU!$E$8743</definedName>
    <definedName name="ITEM3.18">[124]APU!$E$8804</definedName>
    <definedName name="ITEM3.19">[124]APU!$E$8865</definedName>
    <definedName name="ITEM3.20">[124]APU!$E$8926</definedName>
    <definedName name="ITEM3.21">[124]APU!$E$11915</definedName>
    <definedName name="ITEM3.22">[124]APU!$E$14477</definedName>
    <definedName name="ITEM3.23">[124]APU!$E$15087</definedName>
    <definedName name="item310" localSheetId="6">#REF!</definedName>
    <definedName name="item310" localSheetId="7">#REF!</definedName>
    <definedName name="item310" localSheetId="8">#REF!</definedName>
    <definedName name="item310" localSheetId="17">#REF!</definedName>
    <definedName name="item310" localSheetId="1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9">#REF!</definedName>
    <definedName name="item310" localSheetId="20">#REF!</definedName>
    <definedName name="item310" localSheetId="21">#REF!</definedName>
    <definedName name="item310" localSheetId="22">#REF!</definedName>
    <definedName name="item310" localSheetId="5">#REF!</definedName>
    <definedName name="item310">#REF!</definedName>
    <definedName name="item320.2" localSheetId="6">#REF!</definedName>
    <definedName name="item320.2" localSheetId="7">#REF!</definedName>
    <definedName name="item320.2" localSheetId="8">#REF!</definedName>
    <definedName name="item320.2" localSheetId="17">#REF!</definedName>
    <definedName name="item320.2" localSheetId="1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9">#REF!</definedName>
    <definedName name="item320.2" localSheetId="20">#REF!</definedName>
    <definedName name="item320.2" localSheetId="21">#REF!</definedName>
    <definedName name="item320.2" localSheetId="22">#REF!</definedName>
    <definedName name="item320.2" localSheetId="5">#REF!</definedName>
    <definedName name="item320.2">#REF!</definedName>
    <definedName name="item330.1" localSheetId="6">#REF!</definedName>
    <definedName name="item330.1" localSheetId="7">#REF!</definedName>
    <definedName name="item330.1" localSheetId="8">#REF!</definedName>
    <definedName name="item330.1" localSheetId="17">#REF!</definedName>
    <definedName name="item330.1" localSheetId="1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9">#REF!</definedName>
    <definedName name="item330.1" localSheetId="20">#REF!</definedName>
    <definedName name="item330.1" localSheetId="21">#REF!</definedName>
    <definedName name="item330.1" localSheetId="22">#REF!</definedName>
    <definedName name="item330.1" localSheetId="5">#REF!</definedName>
    <definedName name="item330.1">#REF!</definedName>
    <definedName name="ITEM4.20">[124]APU!$E$9170</definedName>
    <definedName name="ITEM4.21">[124]APU!$E$9231</definedName>
    <definedName name="ITEM4.22">[124]APU!$E$9292</definedName>
    <definedName name="ITEM4.23">[124]APU!$E$9353</definedName>
    <definedName name="ITEM4.24">[124]APU!$E$9414</definedName>
    <definedName name="ITEM4.25">[124]APU!$E$9475</definedName>
    <definedName name="ITEM4.26">[124]APU!$E$9536</definedName>
    <definedName name="ITEM4.27">[124]APU!$E$9597</definedName>
    <definedName name="ITEM4.28">[124]APU!$E$9658</definedName>
    <definedName name="ITEM4.29">[124]APU!$E$9719</definedName>
    <definedName name="ITEM4.30">[124]APU!$E$9780</definedName>
    <definedName name="ITEM4.31">[124]APU!$E$9841</definedName>
    <definedName name="ITEM4.32">[124]APU!$E$9902</definedName>
    <definedName name="ITEM4.33">[124]APU!$E$9963</definedName>
    <definedName name="ITEM4.34">[124]APU!$E$10024</definedName>
    <definedName name="ITEM4.35">[124]APU!$E$11549</definedName>
    <definedName name="ITEM4.36">[124]APU!$E$11610</definedName>
    <definedName name="ITEM4.37">[124]APU!$E$15941</definedName>
    <definedName name="ITEM4.38">[124]APU!$E$15148</definedName>
    <definedName name="ITEM4.39">[124]APU!$E$14233</definedName>
    <definedName name="ITEM4.40">[124]APU!$E$14294</definedName>
    <definedName name="ITEM4.41">[124]APU!$E$14355</definedName>
    <definedName name="ITEM4.42">[124]APU!$E$14416</definedName>
    <definedName name="ITEM4.43">[124]APU!$E$14538</definedName>
    <definedName name="ITEM4.44">[124]APU!$E$16002</definedName>
    <definedName name="ITEM4.45">[124]APU!$E$16063</definedName>
    <definedName name="ITEM4.46">[124]APU!$E$14660</definedName>
    <definedName name="item420" localSheetId="6">#REF!</definedName>
    <definedName name="item420" localSheetId="7">#REF!</definedName>
    <definedName name="item420" localSheetId="8">#REF!</definedName>
    <definedName name="item420" localSheetId="17">#REF!</definedName>
    <definedName name="item420" localSheetId="1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9">#REF!</definedName>
    <definedName name="item420" localSheetId="20">#REF!</definedName>
    <definedName name="item420" localSheetId="21">#REF!</definedName>
    <definedName name="item420" localSheetId="22">#REF!</definedName>
    <definedName name="item420" localSheetId="5">#REF!</definedName>
    <definedName name="item420">#REF!</definedName>
    <definedName name="item450.2P" localSheetId="6">#REF!</definedName>
    <definedName name="item450.2P" localSheetId="7">#REF!</definedName>
    <definedName name="item450.2P" localSheetId="8">#REF!</definedName>
    <definedName name="item450.2P" localSheetId="17">#REF!</definedName>
    <definedName name="item450.2P" localSheetId="1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9">#REF!</definedName>
    <definedName name="item450.2P" localSheetId="20">#REF!</definedName>
    <definedName name="item450.2P" localSheetId="21">#REF!</definedName>
    <definedName name="item450.2P" localSheetId="22">#REF!</definedName>
    <definedName name="item450.2P" localSheetId="5">#REF!</definedName>
    <definedName name="item450.2P">#REF!</definedName>
    <definedName name="ITEM5.100">[124]APU!$E$12403</definedName>
    <definedName name="ITEM5.101">[124]APU!$E$12464</definedName>
    <definedName name="ITEM5.104">[124]APU!$E$12525</definedName>
    <definedName name="ITEM5.105">[124]APU!$E$12586</definedName>
    <definedName name="ITEM5.106">[124]APU!$E$12647</definedName>
    <definedName name="ITEM5.107">[124]APU!$E$12708</definedName>
    <definedName name="ITEM5.108">[124]APU!$E$12769</definedName>
    <definedName name="ITEM5.109">[124]APU!$E$12830</definedName>
    <definedName name="ITEM5.111">[124]APU!$E$12891</definedName>
    <definedName name="ITEM5.112">[124]APU!$E$12952</definedName>
    <definedName name="ITEM5.113">[124]APU!$E$14721</definedName>
    <definedName name="ITEM5.114">[124]APU!$E$14782</definedName>
    <definedName name="ITEM5.115">[124]APU!$E$15026</definedName>
    <definedName name="ITEM5.53">[124]APU!$E$10085</definedName>
    <definedName name="ITEM5.54">[124]APU!$E$10146</definedName>
    <definedName name="ITEM5.55">[124]APU!$E$10207</definedName>
    <definedName name="ITEM5.56">[124]APU!$E$10268</definedName>
    <definedName name="ITEM5.57">[124]APU!$E$10329</definedName>
    <definedName name="ITEM5.58">[124]APU!$E$10390</definedName>
    <definedName name="ITEM5.59">[124]APU!$E$10451</definedName>
    <definedName name="ITEM5.60">[124]APU!$E$10512</definedName>
    <definedName name="ITEM5.61">[124]APU!$E$10573</definedName>
    <definedName name="ITEM5.62">[124]APU!$E$10634</definedName>
    <definedName name="ITEM5.63">[124]APU!$E$10695</definedName>
    <definedName name="ITEM5.64">[124]APU!$E$10756</definedName>
    <definedName name="ITEM5.65">[124]APU!$E$10817</definedName>
    <definedName name="ITEM5.66">[124]APU!$E$10878</definedName>
    <definedName name="ITEM5.67">[124]APU!$E$10939</definedName>
    <definedName name="ITEM5.68">[124]APU!$E$11000</definedName>
    <definedName name="ITEM5.69">[124]APU!$E$11061</definedName>
    <definedName name="ITEM5.70">[124]APU!$E$11122</definedName>
    <definedName name="ITEM5.71">[124]APU!$E$11183</definedName>
    <definedName name="ITEM5.72">[124]APU!$E$11976</definedName>
    <definedName name="ITEM5.73">[124]APU!$E$12037</definedName>
    <definedName name="ITEM5.74">[124]APU!$E$12098</definedName>
    <definedName name="ITEM5.77">[124]APU!$E$12159</definedName>
    <definedName name="ITEM5.78">[124]APU!$E$12281</definedName>
    <definedName name="ITEM5.79">[124]APU!$E$12342</definedName>
    <definedName name="ITEM5.80">[124]APU!$E$12220</definedName>
    <definedName name="ITEM5.82">[124]APU!$E$13989</definedName>
    <definedName name="ITEM5.83">[124]APU!$E$14050</definedName>
    <definedName name="ITEM5.84">[124]APU!$E$13318</definedName>
    <definedName name="ITEM5.85">[124]APU!$E$13379</definedName>
    <definedName name="ITEM5.86">[124]APU!$E$13440</definedName>
    <definedName name="ITEM5.87">[124]APU!$E$13501</definedName>
    <definedName name="ITEM5.88">[124]APU!$E$13562</definedName>
    <definedName name="ITEM5.89">[124]APU!$E$13623</definedName>
    <definedName name="ITEM5.90">[124]APU!$E$13684</definedName>
    <definedName name="ITEM5.91">[124]APU!$E$13745</definedName>
    <definedName name="ITEM5.92">[124]APU!$E$13806</definedName>
    <definedName name="ITEM5.93">[124]APU!$E$13867</definedName>
    <definedName name="ITEM5.94">[124]APU!$E$13928</definedName>
    <definedName name="ITEM5.95">[124]APU!$E$13013</definedName>
    <definedName name="ITEM5.96">[124]APU!$E$13074</definedName>
    <definedName name="ITEM5.97">[124]APU!$E$13135</definedName>
    <definedName name="ITEM5.98">[124]APU!$E$13196</definedName>
    <definedName name="ITEM5.99">[124]APU!$E$13257</definedName>
    <definedName name="ITEM521">[120]ITEMS!$A$522</definedName>
    <definedName name="item600.1" localSheetId="6">#REF!</definedName>
    <definedName name="item600.1" localSheetId="7">#REF!</definedName>
    <definedName name="item600.1" localSheetId="8">#REF!</definedName>
    <definedName name="item600.1" localSheetId="17">#REF!</definedName>
    <definedName name="item600.1" localSheetId="1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9">#REF!</definedName>
    <definedName name="item600.1" localSheetId="20">#REF!</definedName>
    <definedName name="item600.1" localSheetId="21">#REF!</definedName>
    <definedName name="item600.1" localSheetId="22">#REF!</definedName>
    <definedName name="item600.1" localSheetId="5">#REF!</definedName>
    <definedName name="item600.1">#REF!</definedName>
    <definedName name="item610.1" localSheetId="6">#REF!</definedName>
    <definedName name="item610.1" localSheetId="7">#REF!</definedName>
    <definedName name="item610.1" localSheetId="8">#REF!</definedName>
    <definedName name="item610.1" localSheetId="17">#REF!</definedName>
    <definedName name="item610.1" localSheetId="1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9">#REF!</definedName>
    <definedName name="item610.1" localSheetId="20">#REF!</definedName>
    <definedName name="item610.1" localSheetId="21">#REF!</definedName>
    <definedName name="item610.1" localSheetId="22">#REF!</definedName>
    <definedName name="item610.1" localSheetId="5">#REF!</definedName>
    <definedName name="item610.1">#REF!</definedName>
    <definedName name="item610.2" localSheetId="6">#REF!</definedName>
    <definedName name="item610.2" localSheetId="7">#REF!</definedName>
    <definedName name="item610.2" localSheetId="8">#REF!</definedName>
    <definedName name="item610.2" localSheetId="17">#REF!</definedName>
    <definedName name="item610.2" localSheetId="1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9">#REF!</definedName>
    <definedName name="item610.2" localSheetId="20">#REF!</definedName>
    <definedName name="item610.2" localSheetId="21">#REF!</definedName>
    <definedName name="item610.2" localSheetId="22">#REF!</definedName>
    <definedName name="item610.2" localSheetId="5">#REF!</definedName>
    <definedName name="item610.2">#REF!</definedName>
    <definedName name="item630.4" localSheetId="6">#REF!</definedName>
    <definedName name="item630.4" localSheetId="7">#REF!</definedName>
    <definedName name="item630.4" localSheetId="8">#REF!</definedName>
    <definedName name="item630.4" localSheetId="17">#REF!</definedName>
    <definedName name="item630.4" localSheetId="1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9">#REF!</definedName>
    <definedName name="item630.4" localSheetId="20">#REF!</definedName>
    <definedName name="item630.4" localSheetId="21">#REF!</definedName>
    <definedName name="item630.4" localSheetId="22">#REF!</definedName>
    <definedName name="item630.4" localSheetId="5">#REF!</definedName>
    <definedName name="item630.4">#REF!</definedName>
    <definedName name="item630.6" localSheetId="6">#REF!</definedName>
    <definedName name="item630.6" localSheetId="7">#REF!</definedName>
    <definedName name="item630.6" localSheetId="8">#REF!</definedName>
    <definedName name="item630.6" localSheetId="17">#REF!</definedName>
    <definedName name="item630.6" localSheetId="1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9">#REF!</definedName>
    <definedName name="item630.6" localSheetId="20">#REF!</definedName>
    <definedName name="item630.6" localSheetId="21">#REF!</definedName>
    <definedName name="item630.6" localSheetId="22">#REF!</definedName>
    <definedName name="item630.6" localSheetId="5">#REF!</definedName>
    <definedName name="item630.6">#REF!</definedName>
    <definedName name="item630.7" localSheetId="6">#REF!</definedName>
    <definedName name="item630.7" localSheetId="7">#REF!</definedName>
    <definedName name="item630.7" localSheetId="8">#REF!</definedName>
    <definedName name="item630.7" localSheetId="17">#REF!</definedName>
    <definedName name="item630.7" localSheetId="1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9">#REF!</definedName>
    <definedName name="item630.7" localSheetId="20">#REF!</definedName>
    <definedName name="item630.7" localSheetId="21">#REF!</definedName>
    <definedName name="item630.7" localSheetId="22">#REF!</definedName>
    <definedName name="item630.7" localSheetId="5">#REF!</definedName>
    <definedName name="item630.7">#REF!</definedName>
    <definedName name="item640.3" localSheetId="6">#REF!</definedName>
    <definedName name="item640.3" localSheetId="7">#REF!</definedName>
    <definedName name="item640.3" localSheetId="8">#REF!</definedName>
    <definedName name="item640.3" localSheetId="17">#REF!</definedName>
    <definedName name="item640.3" localSheetId="1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9">#REF!</definedName>
    <definedName name="item640.3" localSheetId="20">#REF!</definedName>
    <definedName name="item640.3" localSheetId="21">#REF!</definedName>
    <definedName name="item640.3" localSheetId="22">#REF!</definedName>
    <definedName name="item640.3" localSheetId="5">#REF!</definedName>
    <definedName name="item640.3">#REF!</definedName>
    <definedName name="item661" localSheetId="6">#REF!</definedName>
    <definedName name="item661" localSheetId="7">#REF!</definedName>
    <definedName name="item661" localSheetId="8">#REF!</definedName>
    <definedName name="item661" localSheetId="17">#REF!</definedName>
    <definedName name="item661" localSheetId="1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9">#REF!</definedName>
    <definedName name="item661" localSheetId="20">#REF!</definedName>
    <definedName name="item661" localSheetId="21">#REF!</definedName>
    <definedName name="item661" localSheetId="22">#REF!</definedName>
    <definedName name="item661" localSheetId="5">#REF!</definedName>
    <definedName name="item661">#REF!</definedName>
    <definedName name="item671" localSheetId="6">#REF!</definedName>
    <definedName name="item671" localSheetId="7">#REF!</definedName>
    <definedName name="item671" localSheetId="8">#REF!</definedName>
    <definedName name="item671" localSheetId="17">#REF!</definedName>
    <definedName name="item671" localSheetId="1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9">#REF!</definedName>
    <definedName name="item671" localSheetId="20">#REF!</definedName>
    <definedName name="item671" localSheetId="21">#REF!</definedName>
    <definedName name="item671" localSheetId="22">#REF!</definedName>
    <definedName name="item671" localSheetId="5">#REF!</definedName>
    <definedName name="item671">#REF!</definedName>
    <definedName name="item673.1" localSheetId="6">#REF!</definedName>
    <definedName name="item673.1" localSheetId="7">#REF!</definedName>
    <definedName name="item673.1" localSheetId="8">#REF!</definedName>
    <definedName name="item673.1" localSheetId="17">#REF!</definedName>
    <definedName name="item673.1" localSheetId="1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9">#REF!</definedName>
    <definedName name="item673.1" localSheetId="20">#REF!</definedName>
    <definedName name="item673.1" localSheetId="21">#REF!</definedName>
    <definedName name="item673.1" localSheetId="22">#REF!</definedName>
    <definedName name="item673.1" localSheetId="5">#REF!</definedName>
    <definedName name="item673.1">#REF!</definedName>
    <definedName name="item673.3" localSheetId="6">#REF!</definedName>
    <definedName name="item673.3" localSheetId="7">#REF!</definedName>
    <definedName name="item673.3" localSheetId="8">#REF!</definedName>
    <definedName name="item673.3" localSheetId="17">#REF!</definedName>
    <definedName name="item673.3" localSheetId="1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9">#REF!</definedName>
    <definedName name="item673.3" localSheetId="20">#REF!</definedName>
    <definedName name="item673.3" localSheetId="21">#REF!</definedName>
    <definedName name="item673.3" localSheetId="22">#REF!</definedName>
    <definedName name="item673.3" localSheetId="5">#REF!</definedName>
    <definedName name="item673.3">#REF!</definedName>
    <definedName name="item681" localSheetId="6">#REF!</definedName>
    <definedName name="item681" localSheetId="7">#REF!</definedName>
    <definedName name="item681" localSheetId="8">#REF!</definedName>
    <definedName name="item681" localSheetId="17">#REF!</definedName>
    <definedName name="item681" localSheetId="1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9">#REF!</definedName>
    <definedName name="item681" localSheetId="20">#REF!</definedName>
    <definedName name="item681" localSheetId="21">#REF!</definedName>
    <definedName name="item681" localSheetId="22">#REF!</definedName>
    <definedName name="item681" localSheetId="5">#REF!</definedName>
    <definedName name="item681">#REF!</definedName>
    <definedName name="ITEM7.1">[124]APU!$E$7589</definedName>
    <definedName name="ITEM7.10">[124]APU!$E$8138</definedName>
    <definedName name="ITEM7.11">[124]APU!$E$8199</definedName>
    <definedName name="ITEM7.12">[124]APU!$E$8259</definedName>
    <definedName name="ITEM7.13">[124]APU!$E$8320</definedName>
    <definedName name="ITEM7.14">[124]APU!$E$8381</definedName>
    <definedName name="ITEM7.15">[124]APU!$E$8442</definedName>
    <definedName name="ITEM7.16">[124]APU!$E$8560</definedName>
    <definedName name="ITEM7.17">[124]APU!$E$11244</definedName>
    <definedName name="ITEM7.18">[124]APU!$E$11305</definedName>
    <definedName name="ITEM7.19">[124]APU!$E$11366</definedName>
    <definedName name="ITEM7.2">[124]APU!$E$7650</definedName>
    <definedName name="ITEM7.20">[124]APU!$E$11427</definedName>
    <definedName name="ITEM7.21">[124]APU!$E$11488</definedName>
    <definedName name="ITEM7.22">[124]APU!$E$11671</definedName>
    <definedName name="ITEM7.23">[124]APU!$E$11732</definedName>
    <definedName name="ITEM7.24">[124]APU!$E$14599</definedName>
    <definedName name="ITEM7.25">[124]APU!$E$15209</definedName>
    <definedName name="ITEM7.26">[124]APU!$E$15270</definedName>
    <definedName name="ITEM7.27">[124]APU!$E$15331</definedName>
    <definedName name="ITEM7.28">[124]APU!$E$15392</definedName>
    <definedName name="ITEM7.29">[124]APU!$E$15453</definedName>
    <definedName name="ITEM7.3">[124]APU!$E$7711</definedName>
    <definedName name="ITEM7.30">[124]APU!$E$15514</definedName>
    <definedName name="ITEM7.31">[124]APU!$E$15575</definedName>
    <definedName name="ITEM7.32">[124]APU!$E$15636</definedName>
    <definedName name="ITEM7.33">[124]APU!$E$15697</definedName>
    <definedName name="ITEM7.34">[124]APU!$E$15758</definedName>
    <definedName name="ITEM7.35">[124]APU!$E$15819</definedName>
    <definedName name="ITEM7.4">[124]APU!$E$7772</definedName>
    <definedName name="ITEM7.5">[124]APU!$E$7833</definedName>
    <definedName name="ITEM7.6">[124]APU!$E$7894</definedName>
    <definedName name="ITEM7.7">[124]APU!$E$7955</definedName>
    <definedName name="ITEM7.8">[124]APU!$E$8016</definedName>
    <definedName name="ITEM7.9">[124]APU!$E$8077</definedName>
    <definedName name="item700.1" localSheetId="6">#REF!</definedName>
    <definedName name="item700.1" localSheetId="7">#REF!</definedName>
    <definedName name="item700.1" localSheetId="8">#REF!</definedName>
    <definedName name="item700.1" localSheetId="17">#REF!</definedName>
    <definedName name="item700.1" localSheetId="1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9">#REF!</definedName>
    <definedName name="item700.1" localSheetId="20">#REF!</definedName>
    <definedName name="item700.1" localSheetId="21">#REF!</definedName>
    <definedName name="item700.1" localSheetId="22">#REF!</definedName>
    <definedName name="item700.1" localSheetId="5">#REF!</definedName>
    <definedName name="item700.1">#REF!</definedName>
    <definedName name="item710.1" localSheetId="6">#REF!</definedName>
    <definedName name="item710.1" localSheetId="7">#REF!</definedName>
    <definedName name="item710.1" localSheetId="8">#REF!</definedName>
    <definedName name="item710.1" localSheetId="17">#REF!</definedName>
    <definedName name="item710.1" localSheetId="1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9">#REF!</definedName>
    <definedName name="item710.1" localSheetId="20">#REF!</definedName>
    <definedName name="item710.1" localSheetId="21">#REF!</definedName>
    <definedName name="item710.1" localSheetId="22">#REF!</definedName>
    <definedName name="item710.1" localSheetId="5">#REF!</definedName>
    <definedName name="item710.1">#REF!</definedName>
    <definedName name="item710.2" localSheetId="6">#REF!</definedName>
    <definedName name="item710.2" localSheetId="7">#REF!</definedName>
    <definedName name="item710.2" localSheetId="8">#REF!</definedName>
    <definedName name="item710.2" localSheetId="17">#REF!</definedName>
    <definedName name="item710.2" localSheetId="1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9">#REF!</definedName>
    <definedName name="item710.2" localSheetId="20">#REF!</definedName>
    <definedName name="item710.2" localSheetId="21">#REF!</definedName>
    <definedName name="item710.2" localSheetId="22">#REF!</definedName>
    <definedName name="item710.2" localSheetId="5">#REF!</definedName>
    <definedName name="item710.2">#REF!</definedName>
    <definedName name="item730.1" localSheetId="6">#REF!</definedName>
    <definedName name="item730.1" localSheetId="7">#REF!</definedName>
    <definedName name="item730.1" localSheetId="8">#REF!</definedName>
    <definedName name="item730.1" localSheetId="17">#REF!</definedName>
    <definedName name="item730.1" localSheetId="1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9">#REF!</definedName>
    <definedName name="item730.1" localSheetId="20">#REF!</definedName>
    <definedName name="item730.1" localSheetId="21">#REF!</definedName>
    <definedName name="item730.1" localSheetId="22">#REF!</definedName>
    <definedName name="item730.1" localSheetId="5">#REF!</definedName>
    <definedName name="item730.1">#REF!</definedName>
    <definedName name="item730.2" localSheetId="6">#REF!</definedName>
    <definedName name="item730.2" localSheetId="7">#REF!</definedName>
    <definedName name="item730.2" localSheetId="8">#REF!</definedName>
    <definedName name="item730.2" localSheetId="17">#REF!</definedName>
    <definedName name="item730.2" localSheetId="1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9">#REF!</definedName>
    <definedName name="item730.2" localSheetId="20">#REF!</definedName>
    <definedName name="item730.2" localSheetId="21">#REF!</definedName>
    <definedName name="item730.2" localSheetId="22">#REF!</definedName>
    <definedName name="item730.2" localSheetId="5">#REF!</definedName>
    <definedName name="item730.2">#REF!</definedName>
    <definedName name="item730.2.4" localSheetId="6">#REF!</definedName>
    <definedName name="item730.2.4" localSheetId="7">#REF!</definedName>
    <definedName name="item730.2.4" localSheetId="8">#REF!</definedName>
    <definedName name="item730.2.4" localSheetId="17">#REF!</definedName>
    <definedName name="item730.2.4" localSheetId="1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9">#REF!</definedName>
    <definedName name="item730.2.4" localSheetId="20">#REF!</definedName>
    <definedName name="item730.2.4" localSheetId="21">#REF!</definedName>
    <definedName name="item730.2.4" localSheetId="22">#REF!</definedName>
    <definedName name="item730.2.4" localSheetId="5">#REF!</definedName>
    <definedName name="item730.2.4">#REF!</definedName>
    <definedName name="item900.2" localSheetId="6">#REF!</definedName>
    <definedName name="item900.2" localSheetId="7">#REF!</definedName>
    <definedName name="item900.2" localSheetId="8">#REF!</definedName>
    <definedName name="item900.2" localSheetId="17">#REF!</definedName>
    <definedName name="item900.2" localSheetId="1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9">#REF!</definedName>
    <definedName name="item900.2" localSheetId="20">#REF!</definedName>
    <definedName name="item900.2" localSheetId="21">#REF!</definedName>
    <definedName name="item900.2" localSheetId="22">#REF!</definedName>
    <definedName name="item900.2" localSheetId="5">#REF!</definedName>
    <definedName name="item900.2">#REF!</definedName>
    <definedName name="ItemCodos" localSheetId="4">#REF!</definedName>
    <definedName name="ItemCodos" localSheetId="3">#REF!</definedName>
    <definedName name="ItemCodos">#REF!</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7">#REF!</definedName>
    <definedName name="IVA" localSheetId="8">#REF!</definedName>
    <definedName name="IVA" localSheetId="17">#REF!</definedName>
    <definedName name="IVA" localSheetId="1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9">#REF!</definedName>
    <definedName name="IVA" localSheetId="20">#REF!</definedName>
    <definedName name="IVA" localSheetId="21">#REF!</definedName>
    <definedName name="IVA" localSheetId="22">#REF!</definedName>
    <definedName name="IVA" localSheetId="5">#REF!</definedName>
    <definedName name="IVA" localSheetId="23">'[96]ELE-APU'!$L$1</definedName>
    <definedName name="IVA" localSheetId="1">'[96]ELE-APU'!$L$1</definedName>
    <definedName name="IVA">#REF!</definedName>
    <definedName name="IVA_UTIL">[47]DATOS!$D$11</definedName>
    <definedName name="IVAConsultoria" localSheetId="4">#REF!</definedName>
    <definedName name="IVAConsultoria" localSheetId="3">#REF!</definedName>
    <definedName name="IVAConsultoria">#REF!</definedName>
    <definedName name="IVASobreUtilidad" localSheetId="4">#REF!</definedName>
    <definedName name="IVASobreUtilidad" localSheetId="3">#REF!</definedName>
    <definedName name="IVASobreUtilidad">#REF!</definedName>
    <definedName name="iwjer">#REF!</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IZQ_AUX">LEFT([96]Auxiliares!$B1,2)</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JKZ" localSheetId="4">#REF!</definedName>
    <definedName name="JAJKZ" localSheetId="3">#REF!</definedName>
    <definedName name="JAJKZ">#REF!</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fjkd">#REF!</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6">'1.1'!ERR</definedName>
    <definedName name="jj" localSheetId="7">'1.2'!ERR</definedName>
    <definedName name="jj" localSheetId="8">'2.1'!ERR</definedName>
    <definedName name="jj" localSheetId="17">'2.10'!ERR</definedName>
    <definedName name="jj" localSheetId="18">'2.11'!ERR</definedName>
    <definedName name="jj" localSheetId="9">'2.2'!ERR</definedName>
    <definedName name="jj" localSheetId="10">'2.3'!ERR</definedName>
    <definedName name="jj" localSheetId="11">'2.4'!ERR</definedName>
    <definedName name="jj" localSheetId="12">'2.5'!ERR</definedName>
    <definedName name="jj" localSheetId="13">'2.6'!ERR</definedName>
    <definedName name="jj" localSheetId="14">'2.7'!ERR</definedName>
    <definedName name="jj" localSheetId="15">'2.8'!ERR</definedName>
    <definedName name="jj" localSheetId="16">'2.9'!ERR</definedName>
    <definedName name="jj" localSheetId="19">'3.1'!ERR</definedName>
    <definedName name="jj" localSheetId="20">'3.2'!ERR</definedName>
    <definedName name="jj" localSheetId="21">'3.3'!ERR</definedName>
    <definedName name="jj" localSheetId="22">'3.4'!ERR</definedName>
    <definedName name="jj" localSheetId="5">'INDICAR CÓDIGO DEL ITEM DE PAGO'!ERR</definedName>
    <definedName name="jj" localSheetId="23">#REF!</definedName>
    <definedName name="jj" localSheetId="1">#REF!</definedName>
    <definedName name="jj">[0]!ERR</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23">#REF!</definedName>
    <definedName name="jjj" localSheetId="1">#REF!</definedName>
    <definedName name="JJJ" hidden="1">{#N/A,#N/A,FALSE,"Hoja1";#N/A,#N/A,FALSE,"Hoja2"}</definedName>
    <definedName name="JJJ_1" hidden="1">{#N/A,#N/A,FALSE,"Hoja1";#N/A,#N/A,FALSE,"Hoja2"}</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JJJJJJJJJJJJJJJ" localSheetId="4">[46]Presupuesto!#REF!</definedName>
    <definedName name="JJJJJJJJJJJJJJJJJJJJ" localSheetId="3">[46]Presupuesto!#REF!</definedName>
    <definedName name="JJJJJJJJJJJJJJJJJJJJ">[46]Presupuesto!#REF!</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 localSheetId="4">#REF!</definedName>
    <definedName name="jk" localSheetId="3">#REF!</definedName>
    <definedName name="jk">#REF!</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7">#REF!</definedName>
    <definedName name="jkl" localSheetId="8">#REF!</definedName>
    <definedName name="jkl" localSheetId="17">#REF!</definedName>
    <definedName name="jkl" localSheetId="1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9">#REF!</definedName>
    <definedName name="jkl" localSheetId="20">#REF!</definedName>
    <definedName name="jkl" localSheetId="21">#REF!</definedName>
    <definedName name="jkl" localSheetId="22">#REF!</definedName>
    <definedName name="jkl" localSheetId="5">#REF!</definedName>
    <definedName name="jkl">#REF!</definedName>
    <definedName name="jn" localSheetId="4">#REF!</definedName>
    <definedName name="jn" localSheetId="3">#REF!</definedName>
    <definedName name="jn">#REF!</definedName>
    <definedName name="jñ" localSheetId="4">#REF!</definedName>
    <definedName name="jñ" localSheetId="3">#REF!</definedName>
    <definedName name="jñ">#REF!</definedName>
    <definedName name="jo">#REF!</definedName>
    <definedName name="JOHNNY" localSheetId="6">'1.1'!ERR</definedName>
    <definedName name="JOHNNY" localSheetId="7">'1.2'!ERR</definedName>
    <definedName name="JOHNNY" localSheetId="8">'2.1'!ERR</definedName>
    <definedName name="JOHNNY" localSheetId="17">'2.10'!ERR</definedName>
    <definedName name="JOHNNY" localSheetId="18">'2.11'!ERR</definedName>
    <definedName name="JOHNNY" localSheetId="9">'2.2'!ERR</definedName>
    <definedName name="JOHNNY" localSheetId="10">'2.3'!ERR</definedName>
    <definedName name="JOHNNY" localSheetId="11">'2.4'!ERR</definedName>
    <definedName name="JOHNNY" localSheetId="12">'2.5'!ERR</definedName>
    <definedName name="JOHNNY" localSheetId="13">'2.6'!ERR</definedName>
    <definedName name="JOHNNY" localSheetId="14">'2.7'!ERR</definedName>
    <definedName name="JOHNNY" localSheetId="15">'2.8'!ERR</definedName>
    <definedName name="JOHNNY" localSheetId="16">'2.9'!ERR</definedName>
    <definedName name="JOHNNY" localSheetId="19">'3.1'!ERR</definedName>
    <definedName name="JOHNNY" localSheetId="20">'3.2'!ERR</definedName>
    <definedName name="JOHNNY" localSheetId="21">'3.3'!ERR</definedName>
    <definedName name="JOHNNY" localSheetId="22">'3.4'!ERR</definedName>
    <definedName name="JOHNNY" localSheetId="5">'INDICAR CÓDIGO DEL ITEM DE PAGO'!ERR</definedName>
    <definedName name="JOHNNY">[0]!ERR</definedName>
    <definedName name="Jornal">[49]Jornal!$A$12:$I$31</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 localSheetId="4">#REF!</definedName>
    <definedName name="jt" localSheetId="3">#REF!</definedName>
    <definedName name="jt">#REF!</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'[129]Jul-Ago'!$A$12:$H$29</definedName>
    <definedName name="JulAgo_C">'[157]Jul-Ago'!$A$30:$H$45</definedName>
    <definedName name="jun" localSheetId="4">#REF!</definedName>
    <definedName name="jun" localSheetId="3">#REF!</definedName>
    <definedName name="jun">#REF!</definedName>
    <definedName name="JUPOX" localSheetId="28" hidden="1">{#N/A,#N/A,FALSE,"masez (10)";#N/A,#N/A,FALSE,"masez (7)";#N/A,#N/A,FALSE,"masez (6)";#N/A,#N/A,FALSE,"masez (5)";#N/A,#N/A,FALSE,"masez (4)";#N/A,#N/A,FALSE,"masez (3)";#N/A,#N/A,FALSE,"masez (2)";#N/A,#N/A,FALSE,"GME";#N/A,#N/A,FALSE,"masez"}</definedName>
    <definedName name="JUPOX" localSheetId="25" hidden="1">{#N/A,#N/A,FALSE,"masez (10)";#N/A,#N/A,FALSE,"masez (7)";#N/A,#N/A,FALSE,"masez (6)";#N/A,#N/A,FALSE,"masez (5)";#N/A,#N/A,FALSE,"masez (4)";#N/A,#N/A,FALSE,"masez (3)";#N/A,#N/A,FALSE,"masez (2)";#N/A,#N/A,FALSE,"GME";#N/A,#N/A,FALSE,"masez"}</definedName>
    <definedName name="JUPOX" localSheetId="24" hidden="1">{#N/A,#N/A,FALSE,"masez (10)";#N/A,#N/A,FALSE,"masez (7)";#N/A,#N/A,FALSE,"masez (6)";#N/A,#N/A,FALSE,"masez (5)";#N/A,#N/A,FALSE,"masez (4)";#N/A,#N/A,FALSE,"masez (3)";#N/A,#N/A,FALSE,"masez (2)";#N/A,#N/A,FALSE,"GME";#N/A,#N/A,FALSE,"masez"}</definedName>
    <definedName name="JUPOX" localSheetId="4" hidden="1">{#N/A,#N/A,FALSE,"masez (10)";#N/A,#N/A,FALSE,"masez (7)";#N/A,#N/A,FALSE,"masez (6)";#N/A,#N/A,FALSE,"masez (5)";#N/A,#N/A,FALSE,"masez (4)";#N/A,#N/A,FALSE,"masez (3)";#N/A,#N/A,FALSE,"masez (2)";#N/A,#N/A,FALSE,"GME";#N/A,#N/A,FALSE,"masez"}</definedName>
    <definedName name="JUPOX" localSheetId="3" hidden="1">{#N/A,#N/A,FALSE,"masez (10)";#N/A,#N/A,FALSE,"masez (7)";#N/A,#N/A,FALSE,"masez (6)";#N/A,#N/A,FALSE,"masez (5)";#N/A,#N/A,FALSE,"masez (4)";#N/A,#N/A,FALSE,"masez (3)";#N/A,#N/A,FALSE,"masez (2)";#N/A,#N/A,FALSE,"GME";#N/A,#N/A,FALSE,"masez"}</definedName>
    <definedName name="JUPOX" localSheetId="23" hidden="1">{#N/A,#N/A,FALSE,"masez (10)";#N/A,#N/A,FALSE,"masez (7)";#N/A,#N/A,FALSE,"masez (6)";#N/A,#N/A,FALSE,"masez (5)";#N/A,#N/A,FALSE,"masez (4)";#N/A,#N/A,FALSE,"masez (3)";#N/A,#N/A,FALSE,"masez (2)";#N/A,#N/A,FALSE,"GME";#N/A,#N/A,FALSE,"masez"}</definedName>
    <definedName name="JUPOX" localSheetId="26" hidden="1">{#N/A,#N/A,FALSE,"masez (10)";#N/A,#N/A,FALSE,"masez (7)";#N/A,#N/A,FALSE,"masez (6)";#N/A,#N/A,FALSE,"masez (5)";#N/A,#N/A,FALSE,"masez (4)";#N/A,#N/A,FALSE,"masez (3)";#N/A,#N/A,FALSE,"masez (2)";#N/A,#N/A,FALSE,"GME";#N/A,#N/A,FALSE,"masez"}</definedName>
    <definedName name="JUPOX" localSheetId="27" hidden="1">{#N/A,#N/A,FALSE,"masez (10)";#N/A,#N/A,FALSE,"masez (7)";#N/A,#N/A,FALSE,"masez (6)";#N/A,#N/A,FALSE,"masez (5)";#N/A,#N/A,FALSE,"masez (4)";#N/A,#N/A,FALSE,"masez (3)";#N/A,#N/A,FALSE,"masez (2)";#N/A,#N/A,FALSE,"GME";#N/A,#N/A,FALSE,"masez"}</definedName>
    <definedName name="JUPOX" hidden="1">{#N/A,#N/A,FALSE,"masez (10)";#N/A,#N/A,FALSE,"masez (7)";#N/A,#N/A,FALSE,"masez (6)";#N/A,#N/A,FALSE,"masez (5)";#N/A,#N/A,FALSE,"masez (4)";#N/A,#N/A,FALSE,"masez (3)";#N/A,#N/A,FALSE,"masez (2)";#N/A,#N/A,FALSE,"GME";#N/A,#N/A,FALSE,"masez"}</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 localSheetId="4">#REF!</definedName>
    <definedName name="juy" localSheetId="3">#REF!</definedName>
    <definedName name="juy">#REF!</definedName>
    <definedName name="jvv" localSheetId="6">#REF!</definedName>
    <definedName name="jvv" localSheetId="7">#REF!</definedName>
    <definedName name="jvv" localSheetId="8">#REF!</definedName>
    <definedName name="jvv" localSheetId="17">#REF!</definedName>
    <definedName name="jvv" localSheetId="1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9">#REF!</definedName>
    <definedName name="jvv" localSheetId="20">#REF!</definedName>
    <definedName name="jvv" localSheetId="21">#REF!</definedName>
    <definedName name="jvv" localSheetId="22">#REF!</definedName>
    <definedName name="jvv" localSheetId="5">#REF!</definedName>
    <definedName name="jvv">#REF!</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6">#REF!</definedName>
    <definedName name="K0F1" localSheetId="7">#REF!</definedName>
    <definedName name="K0F1" localSheetId="8">#REF!</definedName>
    <definedName name="K0F1" localSheetId="17">#REF!</definedName>
    <definedName name="K0F1" localSheetId="1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9">#REF!</definedName>
    <definedName name="K0F1" localSheetId="20">#REF!</definedName>
    <definedName name="K0F1" localSheetId="21">#REF!</definedName>
    <definedName name="K0F1" localSheetId="22">#REF!</definedName>
    <definedName name="K0F1" localSheetId="4">#REF!</definedName>
    <definedName name="K0F1" localSheetId="3">#REF!</definedName>
    <definedName name="K0F1" localSheetId="5">#REF!</definedName>
    <definedName name="K0F1" localSheetId="23">#REF!</definedName>
    <definedName name="K0F1" localSheetId="1">#REF!</definedName>
    <definedName name="K0F1">#REF!</definedName>
    <definedName name="K0F2" localSheetId="6">#REF!</definedName>
    <definedName name="K0F2" localSheetId="7">#REF!</definedName>
    <definedName name="K0F2" localSheetId="8">#REF!</definedName>
    <definedName name="K0F2" localSheetId="17">#REF!</definedName>
    <definedName name="K0F2" localSheetId="1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9">#REF!</definedName>
    <definedName name="K0F2" localSheetId="20">#REF!</definedName>
    <definedName name="K0F2" localSheetId="21">#REF!</definedName>
    <definedName name="K0F2" localSheetId="22">#REF!</definedName>
    <definedName name="K0F2" localSheetId="4">#REF!</definedName>
    <definedName name="K0F2" localSheetId="3">#REF!</definedName>
    <definedName name="K0F2" localSheetId="5">#REF!</definedName>
    <definedName name="K0F2">#REF!</definedName>
    <definedName name="K10ALO" localSheetId="6">#REF!</definedName>
    <definedName name="K10ALO" localSheetId="7">#REF!</definedName>
    <definedName name="K10ALO" localSheetId="8">#REF!</definedName>
    <definedName name="K10ALO" localSheetId="17">#REF!</definedName>
    <definedName name="K10ALO" localSheetId="1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9">#REF!</definedName>
    <definedName name="K10ALO" localSheetId="20">#REF!</definedName>
    <definedName name="K10ALO" localSheetId="21">#REF!</definedName>
    <definedName name="K10ALO" localSheetId="22">#REF!</definedName>
    <definedName name="K10ALO" localSheetId="5">#REF!</definedName>
    <definedName name="K10ALO">#REF!</definedName>
    <definedName name="K11ALO" localSheetId="6">#REF!</definedName>
    <definedName name="K11ALO" localSheetId="7">#REF!</definedName>
    <definedName name="K11ALO" localSheetId="8">#REF!</definedName>
    <definedName name="K11ALO" localSheetId="17">#REF!</definedName>
    <definedName name="K11ALO" localSheetId="1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9">#REF!</definedName>
    <definedName name="K11ALO" localSheetId="20">#REF!</definedName>
    <definedName name="K11ALO" localSheetId="21">#REF!</definedName>
    <definedName name="K11ALO" localSheetId="22">#REF!</definedName>
    <definedName name="K11ALO" localSheetId="5">#REF!</definedName>
    <definedName name="K11ALO">#REF!</definedName>
    <definedName name="K1F1" localSheetId="6">#REF!</definedName>
    <definedName name="K1F1" localSheetId="7">#REF!</definedName>
    <definedName name="K1F1" localSheetId="8">#REF!</definedName>
    <definedName name="K1F1" localSheetId="17">#REF!</definedName>
    <definedName name="K1F1" localSheetId="1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9">#REF!</definedName>
    <definedName name="K1F1" localSheetId="20">#REF!</definedName>
    <definedName name="K1F1" localSheetId="21">#REF!</definedName>
    <definedName name="K1F1" localSheetId="22">#REF!</definedName>
    <definedName name="K1F1" localSheetId="5">#REF!</definedName>
    <definedName name="K1F1">#REF!</definedName>
    <definedName name="K1F2" localSheetId="6">#REF!</definedName>
    <definedName name="K1F2" localSheetId="7">#REF!</definedName>
    <definedName name="K1F2" localSheetId="8">#REF!</definedName>
    <definedName name="K1F2" localSheetId="17">#REF!</definedName>
    <definedName name="K1F2" localSheetId="1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9">#REF!</definedName>
    <definedName name="K1F2" localSheetId="20">#REF!</definedName>
    <definedName name="K1F2" localSheetId="21">#REF!</definedName>
    <definedName name="K1F2" localSheetId="22">#REF!</definedName>
    <definedName name="K1F2" localSheetId="5">#REF!</definedName>
    <definedName name="K1F2">#REF!</definedName>
    <definedName name="K2F1" localSheetId="6">#REF!</definedName>
    <definedName name="K2F1" localSheetId="7">#REF!</definedName>
    <definedName name="K2F1" localSheetId="8">#REF!</definedName>
    <definedName name="K2F1" localSheetId="17">#REF!</definedName>
    <definedName name="K2F1" localSheetId="1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9">#REF!</definedName>
    <definedName name="K2F1" localSheetId="20">#REF!</definedName>
    <definedName name="K2F1" localSheetId="21">#REF!</definedName>
    <definedName name="K2F1" localSheetId="22">#REF!</definedName>
    <definedName name="K2F1" localSheetId="5">#REF!</definedName>
    <definedName name="K2F1">#REF!</definedName>
    <definedName name="K2F2" localSheetId="6">#REF!</definedName>
    <definedName name="K2F2" localSheetId="7">#REF!</definedName>
    <definedName name="K2F2" localSheetId="8">#REF!</definedName>
    <definedName name="K2F2" localSheetId="17">#REF!</definedName>
    <definedName name="K2F2" localSheetId="1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9">#REF!</definedName>
    <definedName name="K2F2" localSheetId="20">#REF!</definedName>
    <definedName name="K2F2" localSheetId="21">#REF!</definedName>
    <definedName name="K2F2" localSheetId="22">#REF!</definedName>
    <definedName name="K2F2" localSheetId="5">#REF!</definedName>
    <definedName name="K2F2">#REF!</definedName>
    <definedName name="K3F1" localSheetId="6">#REF!</definedName>
    <definedName name="K3F1" localSheetId="7">#REF!</definedName>
    <definedName name="K3F1" localSheetId="8">#REF!</definedName>
    <definedName name="K3F1" localSheetId="17">#REF!</definedName>
    <definedName name="K3F1" localSheetId="1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9">#REF!</definedName>
    <definedName name="K3F1" localSheetId="20">#REF!</definedName>
    <definedName name="K3F1" localSheetId="21">#REF!</definedName>
    <definedName name="K3F1" localSheetId="22">#REF!</definedName>
    <definedName name="K3F1" localSheetId="5">#REF!</definedName>
    <definedName name="K3F1">#REF!</definedName>
    <definedName name="K3F2" localSheetId="6">#REF!</definedName>
    <definedName name="K3F2" localSheetId="7">#REF!</definedName>
    <definedName name="K3F2" localSheetId="8">#REF!</definedName>
    <definedName name="K3F2" localSheetId="17">#REF!</definedName>
    <definedName name="K3F2" localSheetId="1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9">#REF!</definedName>
    <definedName name="K3F2" localSheetId="20">#REF!</definedName>
    <definedName name="K3F2" localSheetId="21">#REF!</definedName>
    <definedName name="K3F2" localSheetId="22">#REF!</definedName>
    <definedName name="K3F2" localSheetId="5">#REF!</definedName>
    <definedName name="K3F2">#REF!</definedName>
    <definedName name="K4F1" localSheetId="6">#REF!</definedName>
    <definedName name="K4F1" localSheetId="7">#REF!</definedName>
    <definedName name="K4F1" localSheetId="8">#REF!</definedName>
    <definedName name="K4F1" localSheetId="17">#REF!</definedName>
    <definedName name="K4F1" localSheetId="1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9">#REF!</definedName>
    <definedName name="K4F1" localSheetId="20">#REF!</definedName>
    <definedName name="K4F1" localSheetId="21">#REF!</definedName>
    <definedName name="K4F1" localSheetId="22">#REF!</definedName>
    <definedName name="K4F1" localSheetId="5">#REF!</definedName>
    <definedName name="K4F1">#REF!</definedName>
    <definedName name="K4F2" localSheetId="6">#REF!</definedName>
    <definedName name="K4F2" localSheetId="7">#REF!</definedName>
    <definedName name="K4F2" localSheetId="8">#REF!</definedName>
    <definedName name="K4F2" localSheetId="17">#REF!</definedName>
    <definedName name="K4F2" localSheetId="1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9">#REF!</definedName>
    <definedName name="K4F2" localSheetId="20">#REF!</definedName>
    <definedName name="K4F2" localSheetId="21">#REF!</definedName>
    <definedName name="K4F2" localSheetId="22">#REF!</definedName>
    <definedName name="K4F2" localSheetId="5">#REF!</definedName>
    <definedName name="K4F2">#REF!</definedName>
    <definedName name="K5F1" localSheetId="6">#REF!</definedName>
    <definedName name="K5F1" localSheetId="7">#REF!</definedName>
    <definedName name="K5F1" localSheetId="8">#REF!</definedName>
    <definedName name="K5F1" localSheetId="17">#REF!</definedName>
    <definedName name="K5F1" localSheetId="1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9">#REF!</definedName>
    <definedName name="K5F1" localSheetId="20">#REF!</definedName>
    <definedName name="K5F1" localSheetId="21">#REF!</definedName>
    <definedName name="K5F1" localSheetId="22">#REF!</definedName>
    <definedName name="K5F1" localSheetId="5">#REF!</definedName>
    <definedName name="K5F1">#REF!</definedName>
    <definedName name="K5F2" localSheetId="6">#REF!</definedName>
    <definedName name="K5F2" localSheetId="7">#REF!</definedName>
    <definedName name="K5F2" localSheetId="8">#REF!</definedName>
    <definedName name="K5F2" localSheetId="17">#REF!</definedName>
    <definedName name="K5F2" localSheetId="1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9">#REF!</definedName>
    <definedName name="K5F2" localSheetId="20">#REF!</definedName>
    <definedName name="K5F2" localSheetId="21">#REF!</definedName>
    <definedName name="K5F2" localSheetId="22">#REF!</definedName>
    <definedName name="K5F2" localSheetId="5">#REF!</definedName>
    <definedName name="K5F2">#REF!</definedName>
    <definedName name="K6F1" localSheetId="6">#REF!</definedName>
    <definedName name="K6F1" localSheetId="7">#REF!</definedName>
    <definedName name="K6F1" localSheetId="8">#REF!</definedName>
    <definedName name="K6F1" localSheetId="17">#REF!</definedName>
    <definedName name="K6F1" localSheetId="1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9">#REF!</definedName>
    <definedName name="K6F1" localSheetId="20">#REF!</definedName>
    <definedName name="K6F1" localSheetId="21">#REF!</definedName>
    <definedName name="K6F1" localSheetId="22">#REF!</definedName>
    <definedName name="K6F1" localSheetId="5">#REF!</definedName>
    <definedName name="K6F1">#REF!</definedName>
    <definedName name="K6F2" localSheetId="6">#REF!</definedName>
    <definedName name="K6F2" localSheetId="7">#REF!</definedName>
    <definedName name="K6F2" localSheetId="8">#REF!</definedName>
    <definedName name="K6F2" localSheetId="17">#REF!</definedName>
    <definedName name="K6F2" localSheetId="1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9">#REF!</definedName>
    <definedName name="K6F2" localSheetId="20">#REF!</definedName>
    <definedName name="K6F2" localSheetId="21">#REF!</definedName>
    <definedName name="K6F2" localSheetId="22">#REF!</definedName>
    <definedName name="K6F2" localSheetId="5">#REF!</definedName>
    <definedName name="K6F2">#REF!</definedName>
    <definedName name="K7F1" localSheetId="6">#REF!</definedName>
    <definedName name="K7F1" localSheetId="7">#REF!</definedName>
    <definedName name="K7F1" localSheetId="8">#REF!</definedName>
    <definedName name="K7F1" localSheetId="17">#REF!</definedName>
    <definedName name="K7F1" localSheetId="1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9">#REF!</definedName>
    <definedName name="K7F1" localSheetId="20">#REF!</definedName>
    <definedName name="K7F1" localSheetId="21">#REF!</definedName>
    <definedName name="K7F1" localSheetId="22">#REF!</definedName>
    <definedName name="K7F1" localSheetId="5">#REF!</definedName>
    <definedName name="K7F1">#REF!</definedName>
    <definedName name="K7F2" localSheetId="6">#REF!</definedName>
    <definedName name="K7F2" localSheetId="7">#REF!</definedName>
    <definedName name="K7F2" localSheetId="8">#REF!</definedName>
    <definedName name="K7F2" localSheetId="17">#REF!</definedName>
    <definedName name="K7F2" localSheetId="1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9">#REF!</definedName>
    <definedName name="K7F2" localSheetId="20">#REF!</definedName>
    <definedName name="K7F2" localSheetId="21">#REF!</definedName>
    <definedName name="K7F2" localSheetId="22">#REF!</definedName>
    <definedName name="K7F2" localSheetId="5">#REF!</definedName>
    <definedName name="K7F2">#REF!</definedName>
    <definedName name="K8ALO" localSheetId="6">#REF!</definedName>
    <definedName name="K8ALO" localSheetId="7">#REF!</definedName>
    <definedName name="K8ALO" localSheetId="8">#REF!</definedName>
    <definedName name="K8ALO" localSheetId="17">#REF!</definedName>
    <definedName name="K8ALO" localSheetId="1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9">#REF!</definedName>
    <definedName name="K8ALO" localSheetId="20">#REF!</definedName>
    <definedName name="K8ALO" localSheetId="21">#REF!</definedName>
    <definedName name="K8ALO" localSheetId="22">#REF!</definedName>
    <definedName name="K8ALO" localSheetId="5">#REF!</definedName>
    <definedName name="K8ALO">#REF!</definedName>
    <definedName name="K8F1" localSheetId="6">#REF!</definedName>
    <definedName name="K8F1" localSheetId="7">#REF!</definedName>
    <definedName name="K8F1" localSheetId="8">#REF!</definedName>
    <definedName name="K8F1" localSheetId="17">#REF!</definedName>
    <definedName name="K8F1" localSheetId="1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9">#REF!</definedName>
    <definedName name="K8F1" localSheetId="20">#REF!</definedName>
    <definedName name="K8F1" localSheetId="21">#REF!</definedName>
    <definedName name="K8F1" localSheetId="22">#REF!</definedName>
    <definedName name="K8F1" localSheetId="5">#REF!</definedName>
    <definedName name="K8F1">#REF!</definedName>
    <definedName name="K8F2" localSheetId="6">#REF!</definedName>
    <definedName name="K8F2" localSheetId="7">#REF!</definedName>
    <definedName name="K8F2" localSheetId="8">#REF!</definedName>
    <definedName name="K8F2" localSheetId="17">#REF!</definedName>
    <definedName name="K8F2" localSheetId="1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9">#REF!</definedName>
    <definedName name="K8F2" localSheetId="20">#REF!</definedName>
    <definedName name="K8F2" localSheetId="21">#REF!</definedName>
    <definedName name="K8F2" localSheetId="22">#REF!</definedName>
    <definedName name="K8F2" localSheetId="5">#REF!</definedName>
    <definedName name="K8F2">#REF!</definedName>
    <definedName name="K9ALO" localSheetId="6">#REF!</definedName>
    <definedName name="K9ALO" localSheetId="7">#REF!</definedName>
    <definedName name="K9ALO" localSheetId="8">#REF!</definedName>
    <definedName name="K9ALO" localSheetId="17">#REF!</definedName>
    <definedName name="K9ALO" localSheetId="1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9">#REF!</definedName>
    <definedName name="K9ALO" localSheetId="20">#REF!</definedName>
    <definedName name="K9ALO" localSheetId="21">#REF!</definedName>
    <definedName name="K9ALO" localSheetId="22">#REF!</definedName>
    <definedName name="K9ALO" localSheetId="5">#REF!</definedName>
    <definedName name="K9ALO">#REF!</definedName>
    <definedName name="kdmfm" hidden="1">#REF!</definedName>
    <definedName name="kf">#REF!</definedName>
    <definedName name="kh">#REF!</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j">#REF!</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23">#REF!</definedName>
    <definedName name="KK" localSheetId="1">#REF!</definedName>
    <definedName name="kk">#REF!</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6">'1.1'!ERR</definedName>
    <definedName name="kl" localSheetId="7">'1.2'!ERR</definedName>
    <definedName name="kl" localSheetId="8">'2.1'!ERR</definedName>
    <definedName name="kl" localSheetId="17">'2.10'!ERR</definedName>
    <definedName name="kl" localSheetId="18">'2.11'!ERR</definedName>
    <definedName name="kl" localSheetId="9">'2.2'!ERR</definedName>
    <definedName name="kl" localSheetId="10">'2.3'!ERR</definedName>
    <definedName name="kl" localSheetId="11">'2.4'!ERR</definedName>
    <definedName name="kl" localSheetId="12">'2.5'!ERR</definedName>
    <definedName name="kl" localSheetId="13">'2.6'!ERR</definedName>
    <definedName name="kl" localSheetId="14">'2.7'!ERR</definedName>
    <definedName name="kl" localSheetId="15">'2.8'!ERR</definedName>
    <definedName name="kl" localSheetId="16">'2.9'!ERR</definedName>
    <definedName name="kl" localSheetId="19">'3.1'!ERR</definedName>
    <definedName name="kl" localSheetId="20">'3.2'!ERR</definedName>
    <definedName name="kl" localSheetId="21">'3.3'!ERR</definedName>
    <definedName name="kl" localSheetId="22">'3.4'!ERR</definedName>
    <definedName name="kl" localSheetId="5">'INDICAR CÓDIGO DEL ITEM DE PAGO'!ERR</definedName>
    <definedName name="kl" localSheetId="23">#REF!</definedName>
    <definedName name="kl" localSheetId="1">#REF!</definedName>
    <definedName name="kl">[0]!ERR</definedName>
    <definedName name="klklk" localSheetId="6">#REF!</definedName>
    <definedName name="klklk" localSheetId="7">#REF!</definedName>
    <definedName name="klklk" localSheetId="8">#REF!</definedName>
    <definedName name="klklk" localSheetId="17">#REF!</definedName>
    <definedName name="klklk" localSheetId="1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9">#REF!</definedName>
    <definedName name="klklk" localSheetId="20">#REF!</definedName>
    <definedName name="klklk" localSheetId="21">#REF!</definedName>
    <definedName name="klklk" localSheetId="22">#REF!</definedName>
    <definedName name="klklk" localSheetId="5">#REF!</definedName>
    <definedName name="klklk">#REF!</definedName>
    <definedName name="km">#REF!</definedName>
    <definedName name="kñy">#REF!</definedName>
    <definedName name="ko">[158]items!$C$4:$J$247</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s">#REF!</definedName>
    <definedName name="ksogtk">#REF!</definedName>
    <definedName name="kuh" localSheetId="4">#REF!</definedName>
    <definedName name="kuh" localSheetId="3">#REF!</definedName>
    <definedName name="kuh">#REF!</definedName>
    <definedName name="kuy">#REF!</definedName>
    <definedName name="kuyhgbe">#REF!</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23">[159]Insumos!$A$4:$A$1761</definedName>
    <definedName name="l" comment="Codigo Insumo" localSheetId="1">[159]Insumos!$A$4:$A$1761</definedName>
    <definedName name="L">#REF!</definedName>
    <definedName name="la">#REF!</definedName>
    <definedName name="LAF">#REF!</definedName>
    <definedName name="lame" hidden="1">#REF!</definedName>
    <definedName name="LANODO">#REF!</definedName>
    <definedName name="LANODOFT">#REF!</definedName>
    <definedName name="LARGUE">[87]BASE!$D$394</definedName>
    <definedName name="Last_Row">#N/A</definedName>
    <definedName name="Lavamanos" localSheetId="4">[41]Insumos!#REF!</definedName>
    <definedName name="Lavamanos" localSheetId="3">[41]Insumos!#REF!</definedName>
    <definedName name="Lavamanos">[41]Insumos!#REF!</definedName>
    <definedName name="lb">#REF!</definedName>
    <definedName name="ld">#REF!</definedName>
    <definedName name="LENCY" localSheetId="4">#REF!</definedName>
    <definedName name="LENCY" localSheetId="3">#REF!</definedName>
    <definedName name="LENCY">#REF!</definedName>
    <definedName name="Libro1_Hoja1_Lista">[160]LISTADO!#REF!</definedName>
    <definedName name="LICITACION" localSheetId="6">#REF!</definedName>
    <definedName name="LICITACION" localSheetId="7">#REF!</definedName>
    <definedName name="LICITACION" localSheetId="8">#REF!</definedName>
    <definedName name="LICITACION" localSheetId="17">#REF!</definedName>
    <definedName name="LICITACION" localSheetId="1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9">#REF!</definedName>
    <definedName name="LICITACION" localSheetId="20">#REF!</definedName>
    <definedName name="LICITACION" localSheetId="21">#REF!</definedName>
    <definedName name="LICITACION" localSheetId="22">#REF!</definedName>
    <definedName name="LICITACION" localSheetId="4">#REF!</definedName>
    <definedName name="LICITACION" localSheetId="3">#REF!</definedName>
    <definedName name="LICITACION" localSheetId="5">#REF!</definedName>
    <definedName name="LICITACION" localSheetId="23">#REF!</definedName>
    <definedName name="LICITACION" localSheetId="1">#REF!</definedName>
    <definedName name="LICITACION">#REF!</definedName>
    <definedName name="LIMP">#REF!</definedName>
    <definedName name="LINEA" localSheetId="6">[161]CONT_ADI!#REF!</definedName>
    <definedName name="LINEA" localSheetId="7">[161]CONT_ADI!#REF!</definedName>
    <definedName name="LINEA" localSheetId="8">[161]CONT_ADI!#REF!</definedName>
    <definedName name="LINEA" localSheetId="17">[161]CONT_ADI!#REF!</definedName>
    <definedName name="LINEA" localSheetId="18">[161]CONT_ADI!#REF!</definedName>
    <definedName name="LINEA" localSheetId="9">[161]CONT_ADI!#REF!</definedName>
    <definedName name="LINEA" localSheetId="10">[161]CONT_ADI!#REF!</definedName>
    <definedName name="LINEA" localSheetId="11">[161]CONT_ADI!#REF!</definedName>
    <definedName name="LINEA" localSheetId="12">[161]CONT_ADI!#REF!</definedName>
    <definedName name="LINEA" localSheetId="13">[161]CONT_ADI!#REF!</definedName>
    <definedName name="LINEA" localSheetId="14">[161]CONT_ADI!#REF!</definedName>
    <definedName name="LINEA" localSheetId="15">[161]CONT_ADI!#REF!</definedName>
    <definedName name="LINEA" localSheetId="16">[161]CONT_ADI!#REF!</definedName>
    <definedName name="LINEA" localSheetId="19">[161]CONT_ADI!#REF!</definedName>
    <definedName name="LINEA" localSheetId="20">[161]CONT_ADI!#REF!</definedName>
    <definedName name="LINEA" localSheetId="21">[161]CONT_ADI!#REF!</definedName>
    <definedName name="LINEA" localSheetId="22">[161]CONT_ADI!#REF!</definedName>
    <definedName name="LINEA" localSheetId="5">[161]CONT_ADI!#REF!</definedName>
    <definedName name="LINEA">[161]CONT_ADI!#REF!</definedName>
    <definedName name="LisaCodSAO">#REF!</definedName>
    <definedName name="LISBASE1">'[162]Lista Base'!$A$4:$C$2691</definedName>
    <definedName name="LISBASE2">'[163]Lista Base'!$A$4:$D$1999</definedName>
    <definedName name="List_cuadrillas">[114]Salarios!$D$8:$P$8</definedName>
    <definedName name="Listacanti" localSheetId="4">#REF!</definedName>
    <definedName name="Listacanti" localSheetId="3">#REF!</definedName>
    <definedName name="Listacanti">#REF!</definedName>
    <definedName name="ListaCantidad" localSheetId="23">#REF!</definedName>
    <definedName name="ListaCantidad" localSheetId="1">#REF!</definedName>
    <definedName name="ListaCantidad">#REF!</definedName>
    <definedName name="Listado">#REF!</definedName>
    <definedName name="Listado1">#REF!</definedName>
    <definedName name="LISTADOEQUIPOS">[39]Equipo!$A$16:$A$80</definedName>
    <definedName name="LISTADOMATERIALES">[39]Material!$A$11:$A$1009</definedName>
    <definedName name="LISTADOMO">[39]M.Obra!$A$21:$A$50</definedName>
    <definedName name="LISTADOTRANSPORTES">[39]Transp.!$A$16:$A$50</definedName>
    <definedName name="ListaItem" localSheetId="4">#REF!</definedName>
    <definedName name="ListaItem" localSheetId="3">#REF!</definedName>
    <definedName name="ListaItem">#REF!</definedName>
    <definedName name="ListaUni" localSheetId="23">[164]TOTALES!$D$7:$D$654</definedName>
    <definedName name="ListaUni" localSheetId="1">[164]TOTALES!$D$7:$D$654</definedName>
    <definedName name="ListaUni">[165]TOTALES!$D$7:$D$654</definedName>
    <definedName name="LISTON">[87]BASE!$D$395</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4">#REF!</definedName>
    <definedName name="ll" localSheetId="3">#REF!</definedName>
    <definedName name="ll" localSheetId="23">#REF!</definedName>
    <definedName name="ll" localSheetId="1">#REF!</definedName>
    <definedName name="LL" hidden="1">{#N/A,#N/A,FALSE,"orthoflow";#N/A,#N/A,FALSE,"Miscelaneos";#N/A,#N/A,FALSE,"Instrumentacio";#N/A,#N/A,FALSE,"Electrico";#N/A,#N/A,FALSE,"Valv. Seguridad"}</definedName>
    <definedName name="LL_1" hidden="1">{#N/A,#N/A,FALSE,"orthoflow";#N/A,#N/A,FALSE,"Miscelaneos";#N/A,#N/A,FALSE,"Instrumentacio";#N/A,#N/A,FALSE,"Electrico";#N/A,#N/A,FALSE,"Valv. Seguridad"}</definedName>
    <definedName name="LLAC12">#REF!</definedName>
    <definedName name="llam">#REF!</definedName>
    <definedName name="LLANTAS">#REF!</definedName>
    <definedName name="LLAP12">#REF!</definedName>
    <definedName name="LLENOS">[28]PRESUPUESTO!#REF!</definedName>
    <definedName name="llenov" localSheetId="4">#REF!</definedName>
    <definedName name="llenov" localSheetId="3">#REF!</definedName>
    <definedName name="llenov">#REF!</definedName>
    <definedName name="LLL">[166]tub!$C$1:$J$39</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ÑP" localSheetId="4">#REF!</definedName>
    <definedName name="LÑP" localSheetId="3">#REF!</definedName>
    <definedName name="LÑP">#REF!</definedName>
    <definedName name="LO" localSheetId="4">#REF!,#REF!,#REF!,#REF!,#REF!,#REF!,#REF!</definedName>
    <definedName name="LO" localSheetId="3">#REF!,#REF!,#REF!,#REF!,#REF!,#REF!,#REF!</definedName>
    <definedName name="LO">#REF!,#REF!,#REF!,#REF!,#REF!,#REF!,#REF!</definedName>
    <definedName name="Loan_Amount">#REF!</definedName>
    <definedName name="Loan_Start">#REF!</definedName>
    <definedName name="Loan_Years">#REF!</definedName>
    <definedName name="LOCA" localSheetId="6">[38]!absc</definedName>
    <definedName name="LOCA" localSheetId="7">[38]!absc</definedName>
    <definedName name="LOCA" localSheetId="8">[38]!absc</definedName>
    <definedName name="LOCA" localSheetId="17">[38]!absc</definedName>
    <definedName name="LOCA" localSheetId="18">[38]!absc</definedName>
    <definedName name="LOCA" localSheetId="9">[38]!absc</definedName>
    <definedName name="LOCA" localSheetId="10">[38]!absc</definedName>
    <definedName name="LOCA" localSheetId="11">[38]!absc</definedName>
    <definedName name="LOCA" localSheetId="12">[38]!absc</definedName>
    <definedName name="LOCA" localSheetId="13">[38]!absc</definedName>
    <definedName name="LOCA" localSheetId="14">[38]!absc</definedName>
    <definedName name="LOCA" localSheetId="15">[38]!absc</definedName>
    <definedName name="LOCA" localSheetId="16">[38]!absc</definedName>
    <definedName name="LOCA" localSheetId="19">[38]!absc</definedName>
    <definedName name="LOCA" localSheetId="20">[38]!absc</definedName>
    <definedName name="LOCA" localSheetId="21">[38]!absc</definedName>
    <definedName name="LOCA" localSheetId="22">[38]!absc</definedName>
    <definedName name="LOCA" localSheetId="25">[167]!absc</definedName>
    <definedName name="LOCA" localSheetId="4">[167]!absc</definedName>
    <definedName name="LOCA" localSheetId="3">[167]!absc</definedName>
    <definedName name="LOCA" localSheetId="23">[167]!absc</definedName>
    <definedName name="LOCA" localSheetId="1">[167]!absc</definedName>
    <definedName name="LOCA" localSheetId="26">[167]!absc</definedName>
    <definedName name="LOCA" localSheetId="27">[167]!absc</definedName>
    <definedName name="LOCA" localSheetId="2">[38]!absc</definedName>
    <definedName name="LOCA">[38]!absc</definedName>
    <definedName name="LOCA1" localSheetId="6">[61]!absc</definedName>
    <definedName name="LOCA1" localSheetId="7">[61]!absc</definedName>
    <definedName name="LOCA1" localSheetId="8">[61]!absc</definedName>
    <definedName name="LOCA1" localSheetId="17">[61]!absc</definedName>
    <definedName name="LOCA1" localSheetId="18">[61]!absc</definedName>
    <definedName name="LOCA1" localSheetId="9">[61]!absc</definedName>
    <definedName name="LOCA1" localSheetId="10">[61]!absc</definedName>
    <definedName name="LOCA1" localSheetId="11">[61]!absc</definedName>
    <definedName name="LOCA1" localSheetId="12">[61]!absc</definedName>
    <definedName name="LOCA1" localSheetId="13">[61]!absc</definedName>
    <definedName name="LOCA1" localSheetId="14">[61]!absc</definedName>
    <definedName name="LOCA1" localSheetId="15">[61]!absc</definedName>
    <definedName name="LOCA1" localSheetId="16">[61]!absc</definedName>
    <definedName name="LOCA1" localSheetId="19">[61]!absc</definedName>
    <definedName name="LOCA1" localSheetId="20">[61]!absc</definedName>
    <definedName name="LOCA1" localSheetId="21">[61]!absc</definedName>
    <definedName name="LOCA1" localSheetId="22">[61]!absc</definedName>
    <definedName name="LOCA1" localSheetId="25">[168]!absc</definedName>
    <definedName name="LOCA1" localSheetId="4">[168]!absc</definedName>
    <definedName name="LOCA1" localSheetId="3">[168]!absc</definedName>
    <definedName name="LOCA1" localSheetId="23">[168]!absc</definedName>
    <definedName name="LOCA1" localSheetId="1">[168]!absc</definedName>
    <definedName name="LOCA1" localSheetId="26">[168]!absc</definedName>
    <definedName name="LOCA1" localSheetId="27">[168]!absc</definedName>
    <definedName name="LOCA1" localSheetId="2">[61]!absc</definedName>
    <definedName name="LOCA1">[61]!absc</definedName>
    <definedName name="LOCALIZACION_Y_REPLANTEO" localSheetId="6">#REF!</definedName>
    <definedName name="LOCALIZACION_Y_REPLANTEO" localSheetId="7">#REF!</definedName>
    <definedName name="LOCALIZACION_Y_REPLANTEO" localSheetId="8">#REF!</definedName>
    <definedName name="LOCALIZACION_Y_REPLANTEO" localSheetId="17">#REF!</definedName>
    <definedName name="LOCALIZACION_Y_REPLANTEO" localSheetId="1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5">#REF!</definedName>
    <definedName name="LOCALIZACION_Y_REPLANTEO">#REF!</definedName>
    <definedName name="LOCALIZACIONV" localSheetId="4">#REF!</definedName>
    <definedName name="LOCALIZACIONV" localSheetId="3">#REF!</definedName>
    <definedName name="LOCALIZACIONV">#REF!</definedName>
    <definedName name="localizamuro">#REF!</definedName>
    <definedName name="LOGO" localSheetId="6">'1.1'!ERR</definedName>
    <definedName name="LOGO" localSheetId="7">'1.2'!ERR</definedName>
    <definedName name="LOGO" localSheetId="8">'2.1'!ERR</definedName>
    <definedName name="LOGO" localSheetId="17">'2.10'!ERR</definedName>
    <definedName name="LOGO" localSheetId="18">'2.11'!ERR</definedName>
    <definedName name="LOGO" localSheetId="9">'2.2'!ERR</definedName>
    <definedName name="LOGO" localSheetId="10">'2.3'!ERR</definedName>
    <definedName name="LOGO" localSheetId="11">'2.4'!ERR</definedName>
    <definedName name="LOGO" localSheetId="12">'2.5'!ERR</definedName>
    <definedName name="LOGO" localSheetId="13">'2.6'!ERR</definedName>
    <definedName name="LOGO" localSheetId="14">'2.7'!ERR</definedName>
    <definedName name="LOGO" localSheetId="15">'2.8'!ERR</definedName>
    <definedName name="LOGO" localSheetId="16">'2.9'!ERR</definedName>
    <definedName name="LOGO" localSheetId="19">'3.1'!ERR</definedName>
    <definedName name="LOGO" localSheetId="20">'3.2'!ERR</definedName>
    <definedName name="LOGO" localSheetId="21">'3.3'!ERR</definedName>
    <definedName name="LOGO" localSheetId="22">'3.4'!ERR</definedName>
    <definedName name="LOGO" localSheetId="5">'INDICAR CÓDIGO DEL ITEM DE PAGO'!ERR</definedName>
    <definedName name="LOGO">[0]!ERR</definedName>
    <definedName name="LOI">#REF!</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23">#REF!</definedName>
    <definedName name="Longitud" localSheetId="1">#REF!</definedName>
    <definedName name="Longitud">#REF!</definedName>
    <definedName name="Longitud1">#REF!</definedName>
    <definedName name="Longitud2">#REF!</definedName>
    <definedName name="lots" localSheetId="28" hidden="1">{#N/A,#N/A,FALSE,"Total_OC015";#N/A,#N/A,FALSE,"ADMIN";#N/A,#N/A,FALSE,"PROCES";#N/A,#N/A,FALSE,"mecan";#N/A,#N/A,FALSE,"civil";#N/A,#N/A,FALSE,"CAÑER";#N/A,#N/A,FALSE,"ELEC";#N/A,#N/A,FALSE,"INSTR"}</definedName>
    <definedName name="lots" localSheetId="25" hidden="1">{#N/A,#N/A,FALSE,"Total_OC015";#N/A,#N/A,FALSE,"ADMIN";#N/A,#N/A,FALSE,"PROCES";#N/A,#N/A,FALSE,"mecan";#N/A,#N/A,FALSE,"civil";#N/A,#N/A,FALSE,"CAÑER";#N/A,#N/A,FALSE,"ELEC";#N/A,#N/A,FALSE,"INSTR"}</definedName>
    <definedName name="lots" localSheetId="24" hidden="1">{#N/A,#N/A,FALSE,"Total_OC015";#N/A,#N/A,FALSE,"ADMIN";#N/A,#N/A,FALSE,"PROCES";#N/A,#N/A,FALSE,"mecan";#N/A,#N/A,FALSE,"civil";#N/A,#N/A,FALSE,"CAÑER";#N/A,#N/A,FALSE,"ELEC";#N/A,#N/A,FALSE,"INSTR"}</definedName>
    <definedName name="lots" localSheetId="4" hidden="1">{#N/A,#N/A,FALSE,"Total_OC015";#N/A,#N/A,FALSE,"ADMIN";#N/A,#N/A,FALSE,"PROCES";#N/A,#N/A,FALSE,"mecan";#N/A,#N/A,FALSE,"civil";#N/A,#N/A,FALSE,"CAÑER";#N/A,#N/A,FALSE,"ELEC";#N/A,#N/A,FALSE,"INSTR"}</definedName>
    <definedName name="lots" localSheetId="3" hidden="1">{#N/A,#N/A,FALSE,"Total_OC015";#N/A,#N/A,FALSE,"ADMIN";#N/A,#N/A,FALSE,"PROCES";#N/A,#N/A,FALSE,"mecan";#N/A,#N/A,FALSE,"civil";#N/A,#N/A,FALSE,"CAÑER";#N/A,#N/A,FALSE,"ELEC";#N/A,#N/A,FALSE,"INSTR"}</definedName>
    <definedName name="lots" localSheetId="23" hidden="1">{#N/A,#N/A,FALSE,"Total_OC015";#N/A,#N/A,FALSE,"ADMIN";#N/A,#N/A,FALSE,"PROCES";#N/A,#N/A,FALSE,"mecan";#N/A,#N/A,FALSE,"civil";#N/A,#N/A,FALSE,"CAÑER";#N/A,#N/A,FALSE,"ELEC";#N/A,#N/A,FALSE,"INSTR"}</definedName>
    <definedName name="lots" localSheetId="26" hidden="1">{#N/A,#N/A,FALSE,"Total_OC015";#N/A,#N/A,FALSE,"ADMIN";#N/A,#N/A,FALSE,"PROCES";#N/A,#N/A,FALSE,"mecan";#N/A,#N/A,FALSE,"civil";#N/A,#N/A,FALSE,"CAÑER";#N/A,#N/A,FALSE,"ELEC";#N/A,#N/A,FALSE,"INSTR"}</definedName>
    <definedName name="lots" localSheetId="27" hidden="1">{#N/A,#N/A,FALSE,"Total_OC015";#N/A,#N/A,FALSE,"ADMIN";#N/A,#N/A,FALSE,"PROCES";#N/A,#N/A,FALSE,"mecan";#N/A,#N/A,FALSE,"civil";#N/A,#N/A,FALSE,"CAÑER";#N/A,#N/A,FALSE,"ELEC";#N/A,#N/A,FALSE,"INSTR"}</definedName>
    <definedName name="lots" hidden="1">{#N/A,#N/A,FALSE,"Total_OC015";#N/A,#N/A,FALSE,"ADMIN";#N/A,#N/A,FALSE,"PROCES";#N/A,#N/A,FALSE,"mecan";#N/A,#N/A,FALSE,"civil";#N/A,#N/A,FALSE,"CAÑER";#N/A,#N/A,FALSE,"ELEC";#N/A,#N/A,FALSE,"INSTR"}</definedName>
    <definedName name="LP" localSheetId="23">'[69]CIRCUITOS CODENSA'!#REF!</definedName>
    <definedName name="LP" localSheetId="1">'[69]CIRCUITOS CODENSA'!#REF!</definedName>
    <definedName name="lp">#REF!</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t">#REF!</definedName>
    <definedName name="LUBRI" localSheetId="4">#REF!</definedName>
    <definedName name="LUBRI" localSheetId="3">#REF!</definedName>
    <definedName name="LUBRI">#REF!</definedName>
    <definedName name="lun" localSheetId="6">'[59]Res-Accide-10'!#REF!</definedName>
    <definedName name="lun" localSheetId="7">'[59]Res-Accide-10'!#REF!</definedName>
    <definedName name="lun" localSheetId="8">'[59]Res-Accide-10'!#REF!</definedName>
    <definedName name="lun" localSheetId="17">'[59]Res-Accide-10'!#REF!</definedName>
    <definedName name="lun" localSheetId="18">'[59]Res-Accide-10'!#REF!</definedName>
    <definedName name="lun" localSheetId="9">'[59]Res-Accide-10'!#REF!</definedName>
    <definedName name="lun" localSheetId="10">'[59]Res-Accide-10'!#REF!</definedName>
    <definedName name="lun" localSheetId="11">'[59]Res-Accide-10'!#REF!</definedName>
    <definedName name="lun" localSheetId="12">'[59]Res-Accide-10'!#REF!</definedName>
    <definedName name="lun" localSheetId="13">'[59]Res-Accide-10'!#REF!</definedName>
    <definedName name="lun" localSheetId="14">'[59]Res-Accide-10'!#REF!</definedName>
    <definedName name="lun" localSheetId="15">'[59]Res-Accide-10'!#REF!</definedName>
    <definedName name="lun" localSheetId="16">'[59]Res-Accide-10'!#REF!</definedName>
    <definedName name="lun" localSheetId="19">'[59]Res-Accide-10'!#REF!</definedName>
    <definedName name="lun" localSheetId="20">'[59]Res-Accide-10'!#REF!</definedName>
    <definedName name="lun" localSheetId="21">'[59]Res-Accide-10'!#REF!</definedName>
    <definedName name="lun" localSheetId="22">'[59]Res-Accide-10'!#REF!</definedName>
    <definedName name="lun" localSheetId="5">'[59]Res-Accide-10'!#REF!</definedName>
    <definedName name="lun">'[59]Res-Accide-10'!#REF!</definedName>
    <definedName name="LUPVC">#REF!</definedName>
    <definedName name="LUPVT">#REF!</definedName>
    <definedName name="lv">#REF!</definedName>
    <definedName name="m" localSheetId="23">#REF!</definedName>
    <definedName name="m" localSheetId="1">#REF!</definedName>
    <definedName name="m">#REF!</definedName>
    <definedName name="M.O" comment="Mano de obra">[82]M.Obra!$B$35:$B$42</definedName>
    <definedName name="M120K" localSheetId="4">#REF!</definedName>
    <definedName name="M120K" localSheetId="3">#REF!</definedName>
    <definedName name="M120K">#REF!</definedName>
    <definedName name="M240K">#REF!</definedName>
    <definedName name="M280K">#REF!</definedName>
    <definedName name="MA" localSheetId="6">'[59]Res-Accide-10'!#REF!</definedName>
    <definedName name="MA" localSheetId="7">'[59]Res-Accide-10'!#REF!</definedName>
    <definedName name="MA" localSheetId="8">'[59]Res-Accide-10'!#REF!</definedName>
    <definedName name="MA" localSheetId="17">'[59]Res-Accide-10'!#REF!</definedName>
    <definedName name="MA" localSheetId="18">'[59]Res-Accide-10'!#REF!</definedName>
    <definedName name="MA" localSheetId="9">'[59]Res-Accide-10'!#REF!</definedName>
    <definedName name="MA" localSheetId="10">'[59]Res-Accide-10'!#REF!</definedName>
    <definedName name="MA" localSheetId="11">'[59]Res-Accide-10'!#REF!</definedName>
    <definedName name="MA" localSheetId="12">'[59]Res-Accide-10'!#REF!</definedName>
    <definedName name="MA" localSheetId="13">'[59]Res-Accide-10'!#REF!</definedName>
    <definedName name="MA" localSheetId="14">'[59]Res-Accide-10'!#REF!</definedName>
    <definedName name="MA" localSheetId="15">'[59]Res-Accide-10'!#REF!</definedName>
    <definedName name="MA" localSheetId="16">'[59]Res-Accide-10'!#REF!</definedName>
    <definedName name="MA" localSheetId="19">'[59]Res-Accide-10'!#REF!</definedName>
    <definedName name="MA" localSheetId="20">'[59]Res-Accide-10'!#REF!</definedName>
    <definedName name="MA" localSheetId="21">'[59]Res-Accide-10'!#REF!</definedName>
    <definedName name="MA" localSheetId="22">'[59]Res-Accide-10'!#REF!</definedName>
    <definedName name="MA" localSheetId="5">'[59]Res-Accide-10'!#REF!</definedName>
    <definedName name="MA">'[59]Res-Accide-10'!#REF!</definedName>
    <definedName name="mac" localSheetId="4">#REF!</definedName>
    <definedName name="mac" localSheetId="3">#REF!</definedName>
    <definedName name="mac">#REF!</definedName>
    <definedName name="MACR">#REF!</definedName>
    <definedName name="MACRDEL">'[5]7422CW00'!#REF!</definedName>
    <definedName name="Macroactividad">#REF!</definedName>
    <definedName name="MADCJ">#REF!</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L" localSheetId="4">'[169]Estado Resumen'!#REF!&lt;2.5</definedName>
    <definedName name="MAL" localSheetId="3">'[169]Estado Resumen'!#REF!&lt;2.5</definedName>
    <definedName name="MAL">'[169]Estado Resumen'!#REF!&lt;2.5</definedName>
    <definedName name="MALLA" localSheetId="4">#REF!</definedName>
    <definedName name="MALLA" localSheetId="3">#REF!</definedName>
    <definedName name="MALLA">#REF!</definedName>
    <definedName name="MALO" localSheetId="4">'[170]ESTADO VÍA-CRIT.TECNICO'!#REF!&lt;2.5</definedName>
    <definedName name="MALO" localSheetId="3">'[170]ESTADO VÍA-CRIT.TECNICO'!#REF!&lt;2.5</definedName>
    <definedName name="MALO">'[170]ESTADO VÍA-CRIT.TECNICO'!#REF!&lt;2.5</definedName>
    <definedName name="MANODEOB">'[135]SALARIOS HH'!$B$12:$B$1397</definedName>
    <definedName name="manodeobra" localSheetId="4">#REF!</definedName>
    <definedName name="manodeobra" localSheetId="3">#REF!</definedName>
    <definedName name="manodeobra">#REF!</definedName>
    <definedName name="MANODEOBRATOTAL">'[135]SALARIOS HH'!$B$12:$D$515</definedName>
    <definedName name="mantenimiento" localSheetId="4">'[171]COSTOS OFICINA'!#REF!</definedName>
    <definedName name="mantenimiento" localSheetId="3">'[171]COSTOS OFICINA'!#REF!</definedName>
    <definedName name="mantenimiento">'[171]COSTOS OFICINA'!#REF!</definedName>
    <definedName name="MANTO">[87]BASE!$D$401</definedName>
    <definedName name="MANUAL">#REF!</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 localSheetId="6">[93]Insum!$A$68:$H$98</definedName>
    <definedName name="MAQUINAR" localSheetId="7">[93]Insum!$A$68:$H$98</definedName>
    <definedName name="MAQUINAR" localSheetId="8">[93]Insum!$A$68:$H$98</definedName>
    <definedName name="MAQUINAR" localSheetId="17">[93]Insum!$A$68:$H$98</definedName>
    <definedName name="MAQUINAR" localSheetId="18">[93]Insum!$A$68:$H$98</definedName>
    <definedName name="MAQUINAR" localSheetId="9">[93]Insum!$A$68:$H$98</definedName>
    <definedName name="MAQUINAR" localSheetId="10">[93]Insum!$A$68:$H$98</definedName>
    <definedName name="MAQUINAR" localSheetId="11">[93]Insum!$A$68:$H$98</definedName>
    <definedName name="MAQUINAR" localSheetId="12">[93]Insum!$A$68:$H$98</definedName>
    <definedName name="MAQUINAR" localSheetId="13">[93]Insum!$A$68:$H$98</definedName>
    <definedName name="MAQUINAR" localSheetId="14">[93]Insum!$A$68:$H$98</definedName>
    <definedName name="MAQUINAR" localSheetId="15">[93]Insum!$A$68:$H$98</definedName>
    <definedName name="MAQUINAR" localSheetId="16">[93]Insum!$A$68:$H$98</definedName>
    <definedName name="MAQUINAR" localSheetId="19">[93]Insum!$A$68:$H$98</definedName>
    <definedName name="MAQUINAR" localSheetId="20">[93]Insum!$A$68:$H$98</definedName>
    <definedName name="MAQUINAR" localSheetId="21">[93]Insum!$A$68:$H$98</definedName>
    <definedName name="MAQUINAR" localSheetId="22">[93]Insum!$A$68:$H$98</definedName>
    <definedName name="MAQUINAR" localSheetId="5">[93]Insum!$A$68:$H$98</definedName>
    <definedName name="MAQUINAR">[94]Insum!$A$68:$H$98</definedName>
    <definedName name="Maquinaria">'[86]Maqui Equip'!$B$1:$B$65536</definedName>
    <definedName name="mar" localSheetId="6">'[59]Res-Accide-10'!#REF!</definedName>
    <definedName name="mar" localSheetId="7">'[59]Res-Accide-10'!#REF!</definedName>
    <definedName name="mar" localSheetId="8">'[59]Res-Accide-10'!#REF!</definedName>
    <definedName name="mar" localSheetId="17">'[59]Res-Accide-10'!#REF!</definedName>
    <definedName name="mar" localSheetId="18">'[59]Res-Accide-10'!#REF!</definedName>
    <definedName name="mar" localSheetId="9">'[59]Res-Accide-10'!#REF!</definedName>
    <definedName name="mar" localSheetId="10">'[59]Res-Accide-10'!#REF!</definedName>
    <definedName name="mar" localSheetId="11">'[59]Res-Accide-10'!#REF!</definedName>
    <definedName name="mar" localSheetId="12">'[59]Res-Accide-10'!#REF!</definedName>
    <definedName name="mar" localSheetId="13">'[59]Res-Accide-10'!#REF!</definedName>
    <definedName name="mar" localSheetId="14">'[59]Res-Accide-10'!#REF!</definedName>
    <definedName name="mar" localSheetId="15">'[59]Res-Accide-10'!#REF!</definedName>
    <definedName name="mar" localSheetId="16">'[59]Res-Accide-10'!#REF!</definedName>
    <definedName name="mar" localSheetId="19">'[59]Res-Accide-10'!#REF!</definedName>
    <definedName name="mar" localSheetId="20">'[59]Res-Accide-10'!#REF!</definedName>
    <definedName name="mar" localSheetId="21">'[59]Res-Accide-10'!#REF!</definedName>
    <definedName name="mar" localSheetId="22">'[59]Res-Accide-10'!#REF!</definedName>
    <definedName name="mar" localSheetId="5">'[59]Res-Accide-10'!#REF!</definedName>
    <definedName name="Mar" localSheetId="23">[128]MAR!$A$12:$H$33</definedName>
    <definedName name="Mar" localSheetId="1">[128]MAR!$A$12:$H$33</definedName>
    <definedName name="mar">'[59]Res-Accide-10'!#REF!</definedName>
    <definedName name="Mar_C">[128]MAR!$A$35:$H$51</definedName>
    <definedName name="MARABA" localSheetId="4">#REF!</definedName>
    <definedName name="MARABA" localSheetId="3">#REF!</definedName>
    <definedName name="MARABA">#REF!</definedName>
    <definedName name="MarAbr">'[129]Mar-Abr'!$A$12:$H$34</definedName>
    <definedName name="MARCO_H">#REF!</definedName>
    <definedName name="marina">'[172]Informe Semanal 1'!#REF!</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6">#REF!</definedName>
    <definedName name="MAT" localSheetId="7">#REF!</definedName>
    <definedName name="MAT" localSheetId="8">#REF!</definedName>
    <definedName name="MAT" localSheetId="17">#REF!</definedName>
    <definedName name="MAT" localSheetId="1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9">#REF!</definedName>
    <definedName name="MAT" localSheetId="20">#REF!</definedName>
    <definedName name="MAT" localSheetId="21">#REF!</definedName>
    <definedName name="MAT" localSheetId="22">#REF!</definedName>
    <definedName name="MAT" localSheetId="4">#REF!</definedName>
    <definedName name="MAT" localSheetId="3">#REF!</definedName>
    <definedName name="MAT" localSheetId="5">#REF!</definedName>
    <definedName name="MAT" localSheetId="23">#REF!</definedName>
    <definedName name="MAT" localSheetId="1">#REF!</definedName>
    <definedName name="MAT">#REF!</definedName>
    <definedName name="MAT.CON">[135]MAT.CON!$B$5:$B$1157</definedName>
    <definedName name="MATER">[131]MATERIAL!$B$3:$B$580</definedName>
    <definedName name="MATERIAL">'[134]TABLA MATERIALES'!$A$3:$D$654</definedName>
    <definedName name="materiales" localSheetId="4">#REF!</definedName>
    <definedName name="materiales" localSheetId="3">#REF!</definedName>
    <definedName name="materiales" localSheetId="23">#REF!</definedName>
    <definedName name="materiales" localSheetId="1">#REF!</definedName>
    <definedName name="materiales">[133]materiales!$A$7:$A$1317</definedName>
    <definedName name="materiales1">#REF!</definedName>
    <definedName name="MATERIALESCONSTRUCCION">[135]MAT.CON!$B$5:$E$110</definedName>
    <definedName name="MaterialTub" localSheetId="4">#REF!</definedName>
    <definedName name="MaterialTub" localSheetId="3">#REF!</definedName>
    <definedName name="MaterialTub" localSheetId="23">#REF!</definedName>
    <definedName name="MaterialTub" localSheetId="1">#REF!</definedName>
    <definedName name="MaterialTub">#REF!</definedName>
    <definedName name="MATPR">[28]BASE!$D$46</definedName>
    <definedName name="MATRIZ">#REF!</definedName>
    <definedName name="MATRIZ_DE_DATOS">#REF!</definedName>
    <definedName name="MAY" localSheetId="4">#REF!</definedName>
    <definedName name="MAY" localSheetId="3">#REF!</definedName>
    <definedName name="MAY">#REF!</definedName>
    <definedName name="MayJun">'[129]May-Jun'!$A$12:$H$32</definedName>
    <definedName name="MayJun_C">'[157]May-Jun'!$A$33:$H$52</definedName>
    <definedName name="MC4CM" localSheetId="4">#REF!</definedName>
    <definedName name="MC4CM" localSheetId="3">#REF!</definedName>
    <definedName name="MC4CM">#REF!</definedName>
    <definedName name="MCCs">#REF!</definedName>
    <definedName name="MDC">#REF!</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#REF!</definedName>
    <definedName name="mediah_reposo_comida">'[173]CCP,LEYES, Y DEC.'!#REF!</definedName>
    <definedName name="MEDID">#REF!</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[37]PRESUPUESTO!$C$13</definedName>
    <definedName name="MesCotiz">'[14]LIQ-NOM'!$H$3</definedName>
    <definedName name="MesCotizacion">'[70]LIQUIDA-NOMINA'!$H$3</definedName>
    <definedName name="MESES" localSheetId="6">#REF!</definedName>
    <definedName name="MESES" localSheetId="7">#REF!</definedName>
    <definedName name="MESES" localSheetId="8">#REF!</definedName>
    <definedName name="MESES" localSheetId="17">#REF!</definedName>
    <definedName name="MESES" localSheetId="1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9">#REF!</definedName>
    <definedName name="MESES" localSheetId="20">#REF!</definedName>
    <definedName name="MESES" localSheetId="21">#REF!</definedName>
    <definedName name="MESES" localSheetId="22">#REF!</definedName>
    <definedName name="MESES" localSheetId="5">#REF!</definedName>
    <definedName name="meses" localSheetId="23">#REF!</definedName>
    <definedName name="meses" localSheetId="1">#REF!</definedName>
    <definedName name="MESES">#REF!</definedName>
    <definedName name="MesesMora">'[14]LIQ-NOM'!$I$3</definedName>
    <definedName name="Meta1">#REF!</definedName>
    <definedName name="Meta2">#REF!</definedName>
    <definedName name="Meta3">#REF!</definedName>
    <definedName name="MEZCLADORA">#REF!</definedName>
    <definedName name="mf">#REF!</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4">#REF!,#REF!,#REF!,#REF!,#REF!,#REF!,#REF!</definedName>
    <definedName name="MI" localSheetId="3">#REF!,#REF!,#REF!,#REF!,#REF!,#REF!,#REF!</definedName>
    <definedName name="MI">#REF!,#REF!,#REF!,#REF!,#REF!,#REF!,#REF!</definedName>
    <definedName name="Mi_Salida">#REF!</definedName>
    <definedName name="Mi_Salida1">#REF!</definedName>
    <definedName name="MICR">#REF!</definedName>
    <definedName name="MIN_MAX_sma">#REF!</definedName>
    <definedName name="Mínimo" localSheetId="4">#REF!</definedName>
    <definedName name="Mínimo" localSheetId="3">#REF!</definedName>
    <definedName name="Mínimo">#REF!</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 localSheetId="4">#REF!</definedName>
    <definedName name="mju" localSheetId="3">#REF!</definedName>
    <definedName name="mju" localSheetId="23">#REF!</definedName>
    <definedName name="mju" localSheetId="1">#REF!</definedName>
    <definedName name="MJU">#REF!</definedName>
    <definedName name="mku" localSheetId="4">#REF!</definedName>
    <definedName name="mku" localSheetId="3">#REF!</definedName>
    <definedName name="mku">#REF!</definedName>
    <definedName name="ML" localSheetId="4">#REF!,#REF!,#REF!,#REF!,#REF!,#REF!,#REF!</definedName>
    <definedName name="ML" localSheetId="3">#REF!,#REF!,#REF!,#REF!,#REF!,#REF!,#REF!</definedName>
    <definedName name="ML">#REF!,#REF!,#REF!,#REF!,#REF!,#REF!,#REF!</definedName>
    <definedName name="mm" localSheetId="4">#REF!</definedName>
    <definedName name="mm" localSheetId="3">#REF!</definedName>
    <definedName name="mm">#REF!</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4">#REF!</definedName>
    <definedName name="mmm" localSheetId="3">#REF!</definedName>
    <definedName name="mmm" localSheetId="5" hidden="1">{"TAB1",#N/A,TRUE,"GENERAL";"TAB2",#N/A,TRUE,"GENERAL";"TAB3",#N/A,TRUE,"GENERAL";"TAB4",#N/A,TRUE,"GENERAL";"TAB5",#N/A,TRUE,"GENERAL"}</definedName>
    <definedName name="mmm" localSheetId="23">#REF!</definedName>
    <definedName name="mmm" localSheetId="1">#REF!</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[84]MATERIALES!$B$14:$G$350</definedName>
    <definedName name="MO120K" localSheetId="4">#REF!</definedName>
    <definedName name="MO120K" localSheetId="3">#REF!</definedName>
    <definedName name="MO120K">#REF!</definedName>
    <definedName name="MO240K">#REF!</definedName>
    <definedName name="MO280K">#REF!</definedName>
    <definedName name="MOA" hidden="1">{#N/A,#N/A,FALSE,"Hoja1";#N/A,#N/A,FALSE,"Hoja2"}</definedName>
    <definedName name="MOB">'[84]MANO DE OBRA'!$B$13:$G$19</definedName>
    <definedName name="MOBILIARIO_SEG_ELECTRON_ITEM" localSheetId="4">[46]Presupuesto!#REF!</definedName>
    <definedName name="MOBILIARIO_SEG_ELECTRON_ITEM" localSheetId="3">[46]Presupuesto!#REF!</definedName>
    <definedName name="MOBILIARIO_SEG_ELECTRON_ITEM">[46]Presupuesto!#REF!</definedName>
    <definedName name="MOBILIARIOOFIC_ITEM" localSheetId="4">[46]Presupuesto!#REF!</definedName>
    <definedName name="MOBILIARIOOFIC_ITEM" localSheetId="3">[46]Presupuesto!#REF!</definedName>
    <definedName name="MOBILIARIOOFIC_ITEM">[46]Presupuesto!#REF!</definedName>
    <definedName name="MOCARG" localSheetId="4">#REF!</definedName>
    <definedName name="MOCARG" localSheetId="3">#REF!</definedName>
    <definedName name="MOCARG">#REF!</definedName>
    <definedName name="MOD">#REF!</definedName>
    <definedName name="MODIVejec" hidden="1">{#N/A,#N/A,FALSE,"Hoja1";#N/A,#N/A,FALSE,"Hoja2"}</definedName>
    <definedName name="Módulo3.anexo1" localSheetId="6">[13]!Módulo3.anexo1</definedName>
    <definedName name="Módulo3.anexo1" localSheetId="7">[13]!Módulo3.anexo1</definedName>
    <definedName name="Módulo3.anexo1" localSheetId="8">[13]!Módulo3.anexo1</definedName>
    <definedName name="Módulo3.anexo1" localSheetId="17">[13]!Módulo3.anexo1</definedName>
    <definedName name="Módulo3.anexo1" localSheetId="18">[13]!Módulo3.anexo1</definedName>
    <definedName name="Módulo3.anexo1" localSheetId="9">[13]!Módulo3.anexo1</definedName>
    <definedName name="Módulo3.anexo1" localSheetId="10">[13]!Módulo3.anexo1</definedName>
    <definedName name="Módulo3.anexo1" localSheetId="11">[13]!Módulo3.anexo1</definedName>
    <definedName name="Módulo3.anexo1" localSheetId="12">[13]!Módulo3.anexo1</definedName>
    <definedName name="Módulo3.anexo1" localSheetId="13">[13]!Módulo3.anexo1</definedName>
    <definedName name="Módulo3.anexo1" localSheetId="14">[13]!Módulo3.anexo1</definedName>
    <definedName name="Módulo3.anexo1" localSheetId="15">[13]!Módulo3.anexo1</definedName>
    <definedName name="Módulo3.anexo1" localSheetId="16">[13]!Módulo3.anexo1</definedName>
    <definedName name="Módulo3.anexo1" localSheetId="19">[13]!Módulo3.anexo1</definedName>
    <definedName name="Módulo3.anexo1" localSheetId="20">[13]!Módulo3.anexo1</definedName>
    <definedName name="Módulo3.anexo1" localSheetId="21">[13]!Módulo3.anexo1</definedName>
    <definedName name="Módulo3.anexo1" localSheetId="22">[13]!Módulo3.anexo1</definedName>
    <definedName name="Módulo3.anexo1" localSheetId="4">[13]!Módulo3.anexo1</definedName>
    <definedName name="Módulo3.anexo1" localSheetId="2">[13]!Módulo3.anexo1</definedName>
    <definedName name="Módulo3.anexo1">[13]!Módulo3.anexo1</definedName>
    <definedName name="Módulo3.anexo10" localSheetId="6">[13]!Módulo3.anexo10</definedName>
    <definedName name="Módulo3.anexo10" localSheetId="7">[13]!Módulo3.anexo10</definedName>
    <definedName name="Módulo3.anexo10" localSheetId="8">[13]!Módulo3.anexo10</definedName>
    <definedName name="Módulo3.anexo10" localSheetId="17">[13]!Módulo3.anexo10</definedName>
    <definedName name="Módulo3.anexo10" localSheetId="18">[13]!Módulo3.anexo10</definedName>
    <definedName name="Módulo3.anexo10" localSheetId="9">[13]!Módulo3.anexo10</definedName>
    <definedName name="Módulo3.anexo10" localSheetId="10">[13]!Módulo3.anexo10</definedName>
    <definedName name="Módulo3.anexo10" localSheetId="11">[13]!Módulo3.anexo10</definedName>
    <definedName name="Módulo3.anexo10" localSheetId="12">[13]!Módulo3.anexo10</definedName>
    <definedName name="Módulo3.anexo10" localSheetId="13">[13]!Módulo3.anexo10</definedName>
    <definedName name="Módulo3.anexo10" localSheetId="14">[13]!Módulo3.anexo10</definedName>
    <definedName name="Módulo3.anexo10" localSheetId="15">[13]!Módulo3.anexo10</definedName>
    <definedName name="Módulo3.anexo10" localSheetId="16">[13]!Módulo3.anexo10</definedName>
    <definedName name="Módulo3.anexo10" localSheetId="19">[13]!Módulo3.anexo10</definedName>
    <definedName name="Módulo3.anexo10" localSheetId="20">[13]!Módulo3.anexo10</definedName>
    <definedName name="Módulo3.anexo10" localSheetId="21">[13]!Módulo3.anexo10</definedName>
    <definedName name="Módulo3.anexo10" localSheetId="22">[13]!Módulo3.anexo10</definedName>
    <definedName name="Módulo3.anexo10" localSheetId="4">[13]!Módulo3.anexo10</definedName>
    <definedName name="Módulo3.anexo10" localSheetId="2">[13]!Módulo3.anexo10</definedName>
    <definedName name="Módulo3.anexo10">[13]!Módulo3.anexo10</definedName>
    <definedName name="Módulo3.anexo11" localSheetId="6">[13]!Módulo3.anexo11</definedName>
    <definedName name="Módulo3.anexo11" localSheetId="7">[13]!Módulo3.anexo11</definedName>
    <definedName name="Módulo3.anexo11" localSheetId="8">[13]!Módulo3.anexo11</definedName>
    <definedName name="Módulo3.anexo11" localSheetId="17">[13]!Módulo3.anexo11</definedName>
    <definedName name="Módulo3.anexo11" localSheetId="18">[13]!Módulo3.anexo11</definedName>
    <definedName name="Módulo3.anexo11" localSheetId="9">[13]!Módulo3.anexo11</definedName>
    <definedName name="Módulo3.anexo11" localSheetId="10">[13]!Módulo3.anexo11</definedName>
    <definedName name="Módulo3.anexo11" localSheetId="11">[13]!Módulo3.anexo11</definedName>
    <definedName name="Módulo3.anexo11" localSheetId="12">[13]!Módulo3.anexo11</definedName>
    <definedName name="Módulo3.anexo11" localSheetId="13">[13]!Módulo3.anexo11</definedName>
    <definedName name="Módulo3.anexo11" localSheetId="14">[13]!Módulo3.anexo11</definedName>
    <definedName name="Módulo3.anexo11" localSheetId="15">[13]!Módulo3.anexo11</definedName>
    <definedName name="Módulo3.anexo11" localSheetId="16">[13]!Módulo3.anexo11</definedName>
    <definedName name="Módulo3.anexo11" localSheetId="19">[13]!Módulo3.anexo11</definedName>
    <definedName name="Módulo3.anexo11" localSheetId="20">[13]!Módulo3.anexo11</definedName>
    <definedName name="Módulo3.anexo11" localSheetId="21">[13]!Módulo3.anexo11</definedName>
    <definedName name="Módulo3.anexo11" localSheetId="22">[13]!Módulo3.anexo11</definedName>
    <definedName name="Módulo3.anexo11" localSheetId="4">[13]!Módulo3.anexo11</definedName>
    <definedName name="Módulo3.anexo11" localSheetId="2">[13]!Módulo3.anexo11</definedName>
    <definedName name="Módulo3.anexo11">[13]!Módulo3.anexo11</definedName>
    <definedName name="Módulo3.anexo12" localSheetId="6">[13]!Módulo3.anexo12</definedName>
    <definedName name="Módulo3.anexo12" localSheetId="7">[13]!Módulo3.anexo12</definedName>
    <definedName name="Módulo3.anexo12" localSheetId="8">[13]!Módulo3.anexo12</definedName>
    <definedName name="Módulo3.anexo12" localSheetId="17">[13]!Módulo3.anexo12</definedName>
    <definedName name="Módulo3.anexo12" localSheetId="18">[13]!Módulo3.anexo12</definedName>
    <definedName name="Módulo3.anexo12" localSheetId="9">[13]!Módulo3.anexo12</definedName>
    <definedName name="Módulo3.anexo12" localSheetId="10">[13]!Módulo3.anexo12</definedName>
    <definedName name="Módulo3.anexo12" localSheetId="11">[13]!Módulo3.anexo12</definedName>
    <definedName name="Módulo3.anexo12" localSheetId="12">[13]!Módulo3.anexo12</definedName>
    <definedName name="Módulo3.anexo12" localSheetId="13">[13]!Módulo3.anexo12</definedName>
    <definedName name="Módulo3.anexo12" localSheetId="14">[13]!Módulo3.anexo12</definedName>
    <definedName name="Módulo3.anexo12" localSheetId="15">[13]!Módulo3.anexo12</definedName>
    <definedName name="Módulo3.anexo12" localSheetId="16">[13]!Módulo3.anexo12</definedName>
    <definedName name="Módulo3.anexo12" localSheetId="19">[13]!Módulo3.anexo12</definedName>
    <definedName name="Módulo3.anexo12" localSheetId="20">[13]!Módulo3.anexo12</definedName>
    <definedName name="Módulo3.anexo12" localSheetId="21">[13]!Módulo3.anexo12</definedName>
    <definedName name="Módulo3.anexo12" localSheetId="22">[13]!Módulo3.anexo12</definedName>
    <definedName name="Módulo3.anexo12" localSheetId="4">[13]!Módulo3.anexo12</definedName>
    <definedName name="Módulo3.anexo12" localSheetId="2">[13]!Módulo3.anexo12</definedName>
    <definedName name="Módulo3.anexo12">[13]!Módulo3.anexo12</definedName>
    <definedName name="Módulo3.anexo3" localSheetId="6">[13]!Módulo3.anexo3</definedName>
    <definedName name="Módulo3.anexo3" localSheetId="7">[13]!Módulo3.anexo3</definedName>
    <definedName name="Módulo3.anexo3" localSheetId="8">[13]!Módulo3.anexo3</definedName>
    <definedName name="Módulo3.anexo3" localSheetId="17">[13]!Módulo3.anexo3</definedName>
    <definedName name="Módulo3.anexo3" localSheetId="18">[13]!Módulo3.anexo3</definedName>
    <definedName name="Módulo3.anexo3" localSheetId="9">[13]!Módulo3.anexo3</definedName>
    <definedName name="Módulo3.anexo3" localSheetId="10">[13]!Módulo3.anexo3</definedName>
    <definedName name="Módulo3.anexo3" localSheetId="11">[13]!Módulo3.anexo3</definedName>
    <definedName name="Módulo3.anexo3" localSheetId="12">[13]!Módulo3.anexo3</definedName>
    <definedName name="Módulo3.anexo3" localSheetId="13">[13]!Módulo3.anexo3</definedName>
    <definedName name="Módulo3.anexo3" localSheetId="14">[13]!Módulo3.anexo3</definedName>
    <definedName name="Módulo3.anexo3" localSheetId="15">[13]!Módulo3.anexo3</definedName>
    <definedName name="Módulo3.anexo3" localSheetId="16">[13]!Módulo3.anexo3</definedName>
    <definedName name="Módulo3.anexo3" localSheetId="19">[13]!Módulo3.anexo3</definedName>
    <definedName name="Módulo3.anexo3" localSheetId="20">[13]!Módulo3.anexo3</definedName>
    <definedName name="Módulo3.anexo3" localSheetId="21">[13]!Módulo3.anexo3</definedName>
    <definedName name="Módulo3.anexo3" localSheetId="22">[13]!Módulo3.anexo3</definedName>
    <definedName name="Módulo3.anexo3" localSheetId="4">[13]!Módulo3.anexo3</definedName>
    <definedName name="Módulo3.anexo3" localSheetId="2">[13]!Módulo3.anexo3</definedName>
    <definedName name="Módulo3.anexo3">[13]!Módulo3.anexo3</definedName>
    <definedName name="Módulo3.anexo4" localSheetId="6">[13]!Módulo3.anexo4</definedName>
    <definedName name="Módulo3.anexo4" localSheetId="7">[13]!Módulo3.anexo4</definedName>
    <definedName name="Módulo3.anexo4" localSheetId="8">[13]!Módulo3.anexo4</definedName>
    <definedName name="Módulo3.anexo4" localSheetId="17">[13]!Módulo3.anexo4</definedName>
    <definedName name="Módulo3.anexo4" localSheetId="18">[13]!Módulo3.anexo4</definedName>
    <definedName name="Módulo3.anexo4" localSheetId="9">[13]!Módulo3.anexo4</definedName>
    <definedName name="Módulo3.anexo4" localSheetId="10">[13]!Módulo3.anexo4</definedName>
    <definedName name="Módulo3.anexo4" localSheetId="11">[13]!Módulo3.anexo4</definedName>
    <definedName name="Módulo3.anexo4" localSheetId="12">[13]!Módulo3.anexo4</definedName>
    <definedName name="Módulo3.anexo4" localSheetId="13">[13]!Módulo3.anexo4</definedName>
    <definedName name="Módulo3.anexo4" localSheetId="14">[13]!Módulo3.anexo4</definedName>
    <definedName name="Módulo3.anexo4" localSheetId="15">[13]!Módulo3.anexo4</definedName>
    <definedName name="Módulo3.anexo4" localSheetId="16">[13]!Módulo3.anexo4</definedName>
    <definedName name="Módulo3.anexo4" localSheetId="19">[13]!Módulo3.anexo4</definedName>
    <definedName name="Módulo3.anexo4" localSheetId="20">[13]!Módulo3.anexo4</definedName>
    <definedName name="Módulo3.anexo4" localSheetId="21">[13]!Módulo3.anexo4</definedName>
    <definedName name="Módulo3.anexo4" localSheetId="22">[13]!Módulo3.anexo4</definedName>
    <definedName name="Módulo3.anexo4" localSheetId="4">[13]!Módulo3.anexo4</definedName>
    <definedName name="Módulo3.anexo4" localSheetId="2">[13]!Módulo3.anexo4</definedName>
    <definedName name="Módulo3.anexo4">[13]!Módulo3.anexo4</definedName>
    <definedName name="Módulo3.anexo5" localSheetId="6">[13]!Módulo3.anexo5</definedName>
    <definedName name="Módulo3.anexo5" localSheetId="7">[13]!Módulo3.anexo5</definedName>
    <definedName name="Módulo3.anexo5" localSheetId="8">[13]!Módulo3.anexo5</definedName>
    <definedName name="Módulo3.anexo5" localSheetId="17">[13]!Módulo3.anexo5</definedName>
    <definedName name="Módulo3.anexo5" localSheetId="18">[13]!Módulo3.anexo5</definedName>
    <definedName name="Módulo3.anexo5" localSheetId="9">[13]!Módulo3.anexo5</definedName>
    <definedName name="Módulo3.anexo5" localSheetId="10">[13]!Módulo3.anexo5</definedName>
    <definedName name="Módulo3.anexo5" localSheetId="11">[13]!Módulo3.anexo5</definedName>
    <definedName name="Módulo3.anexo5" localSheetId="12">[13]!Módulo3.anexo5</definedName>
    <definedName name="Módulo3.anexo5" localSheetId="13">[13]!Módulo3.anexo5</definedName>
    <definedName name="Módulo3.anexo5" localSheetId="14">[13]!Módulo3.anexo5</definedName>
    <definedName name="Módulo3.anexo5" localSheetId="15">[13]!Módulo3.anexo5</definedName>
    <definedName name="Módulo3.anexo5" localSheetId="16">[13]!Módulo3.anexo5</definedName>
    <definedName name="Módulo3.anexo5" localSheetId="19">[13]!Módulo3.anexo5</definedName>
    <definedName name="Módulo3.anexo5" localSheetId="20">[13]!Módulo3.anexo5</definedName>
    <definedName name="Módulo3.anexo5" localSheetId="21">[13]!Módulo3.anexo5</definedName>
    <definedName name="Módulo3.anexo5" localSheetId="22">[13]!Módulo3.anexo5</definedName>
    <definedName name="Módulo3.anexo5" localSheetId="4">[13]!Módulo3.anexo5</definedName>
    <definedName name="Módulo3.anexo5" localSheetId="2">[13]!Módulo3.anexo5</definedName>
    <definedName name="Módulo3.anexo5">[13]!Módulo3.anexo5</definedName>
    <definedName name="Módulo3.anexo6" localSheetId="6">[13]!Módulo3.anexo6</definedName>
    <definedName name="Módulo3.anexo6" localSheetId="7">[13]!Módulo3.anexo6</definedName>
    <definedName name="Módulo3.anexo6" localSheetId="8">[13]!Módulo3.anexo6</definedName>
    <definedName name="Módulo3.anexo6" localSheetId="17">[13]!Módulo3.anexo6</definedName>
    <definedName name="Módulo3.anexo6" localSheetId="18">[13]!Módulo3.anexo6</definedName>
    <definedName name="Módulo3.anexo6" localSheetId="9">[13]!Módulo3.anexo6</definedName>
    <definedName name="Módulo3.anexo6" localSheetId="10">[13]!Módulo3.anexo6</definedName>
    <definedName name="Módulo3.anexo6" localSheetId="11">[13]!Módulo3.anexo6</definedName>
    <definedName name="Módulo3.anexo6" localSheetId="12">[13]!Módulo3.anexo6</definedName>
    <definedName name="Módulo3.anexo6" localSheetId="13">[13]!Módulo3.anexo6</definedName>
    <definedName name="Módulo3.anexo6" localSheetId="14">[13]!Módulo3.anexo6</definedName>
    <definedName name="Módulo3.anexo6" localSheetId="15">[13]!Módulo3.anexo6</definedName>
    <definedName name="Módulo3.anexo6" localSheetId="16">[13]!Módulo3.anexo6</definedName>
    <definedName name="Módulo3.anexo6" localSheetId="19">[13]!Módulo3.anexo6</definedName>
    <definedName name="Módulo3.anexo6" localSheetId="20">[13]!Módulo3.anexo6</definedName>
    <definedName name="Módulo3.anexo6" localSheetId="21">[13]!Módulo3.anexo6</definedName>
    <definedName name="Módulo3.anexo6" localSheetId="22">[13]!Módulo3.anexo6</definedName>
    <definedName name="Módulo3.anexo6" localSheetId="4">[13]!Módulo3.anexo6</definedName>
    <definedName name="Módulo3.anexo6" localSheetId="2">[13]!Módulo3.anexo6</definedName>
    <definedName name="Módulo3.anexo6">[13]!Módulo3.anexo6</definedName>
    <definedName name="Módulo8.anexo16" localSheetId="6">[13]!Módulo8.anexo16</definedName>
    <definedName name="Módulo8.anexo16" localSheetId="7">[13]!Módulo8.anexo16</definedName>
    <definedName name="Módulo8.anexo16" localSheetId="8">[13]!Módulo8.anexo16</definedName>
    <definedName name="Módulo8.anexo16" localSheetId="17">[13]!Módulo8.anexo16</definedName>
    <definedName name="Módulo8.anexo16" localSheetId="18">[13]!Módulo8.anexo16</definedName>
    <definedName name="Módulo8.anexo16" localSheetId="9">[13]!Módulo8.anexo16</definedName>
    <definedName name="Módulo8.anexo16" localSheetId="10">[13]!Módulo8.anexo16</definedName>
    <definedName name="Módulo8.anexo16" localSheetId="11">[13]!Módulo8.anexo16</definedName>
    <definedName name="Módulo8.anexo16" localSheetId="12">[13]!Módulo8.anexo16</definedName>
    <definedName name="Módulo8.anexo16" localSheetId="13">[13]!Módulo8.anexo16</definedName>
    <definedName name="Módulo8.anexo16" localSheetId="14">[13]!Módulo8.anexo16</definedName>
    <definedName name="Módulo8.anexo16" localSheetId="15">[13]!Módulo8.anexo16</definedName>
    <definedName name="Módulo8.anexo16" localSheetId="16">[13]!Módulo8.anexo16</definedName>
    <definedName name="Módulo8.anexo16" localSheetId="19">[13]!Módulo8.anexo16</definedName>
    <definedName name="Módulo8.anexo16" localSheetId="20">[13]!Módulo8.anexo16</definedName>
    <definedName name="Módulo8.anexo16" localSheetId="21">[13]!Módulo8.anexo16</definedName>
    <definedName name="Módulo8.anexo16" localSheetId="22">[13]!Módulo8.anexo16</definedName>
    <definedName name="Módulo8.anexo16" localSheetId="4">[13]!Módulo8.anexo16</definedName>
    <definedName name="Módulo8.anexo16" localSheetId="2">[13]!Módulo8.anexo16</definedName>
    <definedName name="Módulo8.anexo16">[13]!Módulo8.anexo16</definedName>
    <definedName name="MOE" hidden="1">{#N/A,#N/A,FALSE,"Hoja1";#N/A,#N/A,FALSE,"Hoja2"}</definedName>
    <definedName name="MOENC" localSheetId="4">#REF!</definedName>
    <definedName name="MOENC" localSheetId="3">#REF!</definedName>
    <definedName name="MOENC">#REF!</definedName>
    <definedName name="MOIHF" localSheetId="4">#REF!</definedName>
    <definedName name="MOIHF" localSheetId="3">#REF!</definedName>
    <definedName name="MOIHF">#REF!</definedName>
    <definedName name="MONEDA">[174]Tablas!$AO$6:$AO$7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[14]EMPRESA!$I$29</definedName>
    <definedName name="MORON">#REF!</definedName>
    <definedName name="MOTO">#REF!</definedName>
    <definedName name="MOTON">#REF!</definedName>
    <definedName name="MOTOP">#REF!</definedName>
    <definedName name="motosierra">[95]Mater!#REF!</definedName>
    <definedName name="MOV_TIERRA_ITEM">[46]Presupuesto!#REF!</definedName>
    <definedName name="MOVIMIENTOS_DE_TIERRA">[28]PRESUPUESTO!#REF!</definedName>
    <definedName name="MOVOL" localSheetId="4">#REF!</definedName>
    <definedName name="MOVOL" localSheetId="3">#REF!</definedName>
    <definedName name="MOVOL">#REF!</definedName>
    <definedName name="mr" localSheetId="4">#REF!</definedName>
    <definedName name="mr" localSheetId="3">#REF!</definedName>
    <definedName name="mr">#REF!</definedName>
    <definedName name="MRLART">[2]STRSUMM0!#REF!</definedName>
    <definedName name="MRSUPDET">[79]steel!#REF!</definedName>
    <definedName name="Mtz_Avance">#REF!</definedName>
    <definedName name="MU" localSheetId="4">'[69]CIRCUITOS CODENSA'!#REF!</definedName>
    <definedName name="MU" localSheetId="3">'[69]CIRCUITOS CODENSA'!#REF!</definedName>
    <definedName name="MU">'[69]CIRCUITOS CODENSA'!#REF!</definedName>
    <definedName name="MUEBLES_BAÑOS_ITEM" localSheetId="4">[46]Presupuesto!#REF!</definedName>
    <definedName name="MUEBLES_BAÑOS_ITEM" localSheetId="3">[46]Presupuesto!#REF!</definedName>
    <definedName name="MUEBLES_BAÑOS_ITEM">[46]Presupuesto!#REF!</definedName>
    <definedName name="MUEBLES_COC_ITEM">[46]Presupuesto!#REF!</definedName>
    <definedName name="MUEBLES_COC_VALOR">[46]Presupuesto!#REF!</definedName>
    <definedName name="MUEBLES_MADERA_FIJ_ITEM">[46]Presupuesto!#REF!</definedName>
    <definedName name="MUEBLES_Y_CARPINTERIA">[28]PRESUPUESTO!#REF!</definedName>
    <definedName name="MUROS">[28]PRESUPUESTO!#REF!</definedName>
    <definedName name="MUROS_BLOQ_PLOMO_ITEM">[46]Presupuesto!#REF!</definedName>
    <definedName name="MUROS_BLOQ_PLOMO_VALOR">[46]Presupuesto!$G$62:$G$66</definedName>
    <definedName name="Mv">#REF!</definedName>
    <definedName name="MYC_DRYWALLITEM" localSheetId="4">[46]Presupuesto!#REF!,[46]Presupuesto!#REF!,[46]Presupuesto!#REF!</definedName>
    <definedName name="MYC_DRYWALLITEM" localSheetId="3">[46]Presupuesto!#REF!,[46]Presupuesto!#REF!,[46]Presupuesto!#REF!</definedName>
    <definedName name="MYC_DRYWALLITEM">[46]Presupuesto!#REF!,[46]Presupuesto!#REF!,[46]Presupuesto!#REF!</definedName>
    <definedName name="MYCIELOS_DRYWALLVALOR" localSheetId="4">[46]Presupuesto!#REF!</definedName>
    <definedName name="MYCIELOS_DRYWALLVALOR" localSheetId="3">[46]Presupuesto!#REF!</definedName>
    <definedName name="MYCIELOS_DRYWALLVALOR">[46]Presupuesto!#REF!</definedName>
    <definedName name="MYPUERTAS_MAD_ITEM" localSheetId="4">[46]Presupuesto!#REF!</definedName>
    <definedName name="MYPUERTAS_MAD_ITEM" localSheetId="3">[46]Presupuesto!#REF!</definedName>
    <definedName name="MYPUERTAS_MAD_ITEM">[46]Presupuesto!#REF!</definedName>
    <definedName name="MYPUERTAS_MET_ITEM" localSheetId="4">[46]Presupuesto!#REF!</definedName>
    <definedName name="MYPUERTAS_MET_ITEM" localSheetId="3">[46]Presupuesto!#REF!</definedName>
    <definedName name="MYPUERTAS_MET_ITEM">[46]Presupuesto!#REF!</definedName>
    <definedName name="MZ" localSheetId="4">'[69]CIRCUITOS CODENSA'!#REF!</definedName>
    <definedName name="MZ" localSheetId="3">'[69]CIRCUITOS CODENSA'!#REF!</definedName>
    <definedName name="MZ">'[69]CIRCUITOS CODENSA'!#REF!</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8">IF(ISERROR(NA),"",NA)</definedName>
    <definedName name="N" localSheetId="25">IF(ISERROR(NA),"",NA)</definedName>
    <definedName name="N" localSheetId="24">IF(ISERROR(NA),"",NA)</definedName>
    <definedName name="N" localSheetId="4">IF(ISERROR(NA),"",NA)</definedName>
    <definedName name="N" localSheetId="3">IF(ISERROR(NA),"",NA)</definedName>
    <definedName name="n" localSheetId="5" hidden="1">{"via1",#N/A,TRUE,"general";"via2",#N/A,TRUE,"general";"via3",#N/A,TRUE,"general"}</definedName>
    <definedName name="N" localSheetId="23">IF(ISERROR(NA),"",NA)</definedName>
    <definedName name="N" localSheetId="1">IF(ISERROR(NA),"",NA)</definedName>
    <definedName name="N" localSheetId="26">IF(ISERROR(NA),"",NA)</definedName>
    <definedName name="N" localSheetId="27">IF(ISERROR(NA),"",NA)</definedName>
    <definedName name="n" hidden="1">{"via1",#N/A,TRUE,"general";"via2",#N/A,TRUE,"general";"via3",#N/A,TRUE,"general"}</definedName>
    <definedName name="n_1" hidden="1">{"via1",#N/A,TRUE,"general";"via2",#N/A,TRUE,"general";"via3",#N/A,TRUE,"general"}</definedName>
    <definedName name="Nada" localSheetId="6">[90]!Nada</definedName>
    <definedName name="Nada" localSheetId="7">[90]!Nada</definedName>
    <definedName name="Nada" localSheetId="8">[90]!Nada</definedName>
    <definedName name="Nada" localSheetId="17">[90]!Nada</definedName>
    <definedName name="Nada" localSheetId="18">[90]!Nada</definedName>
    <definedName name="Nada" localSheetId="9">[90]!Nada</definedName>
    <definedName name="Nada" localSheetId="10">[90]!Nada</definedName>
    <definedName name="Nada" localSheetId="11">[90]!Nada</definedName>
    <definedName name="Nada" localSheetId="12">[90]!Nada</definedName>
    <definedName name="Nada" localSheetId="13">[90]!Nada</definedName>
    <definedName name="Nada" localSheetId="14">[90]!Nada</definedName>
    <definedName name="Nada" localSheetId="15">[90]!Nada</definedName>
    <definedName name="Nada" localSheetId="16">[90]!Nada</definedName>
    <definedName name="Nada" localSheetId="19">[90]!Nada</definedName>
    <definedName name="Nada" localSheetId="20">[90]!Nada</definedName>
    <definedName name="Nada" localSheetId="21">[90]!Nada</definedName>
    <definedName name="Nada" localSheetId="22">[90]!Nada</definedName>
    <definedName name="Nada" localSheetId="4">[90]!Nada</definedName>
    <definedName name="Nada" localSheetId="2">[90]!Nada</definedName>
    <definedName name="Nada">[90]!Nada</definedName>
    <definedName name="Nafta_2">'[175] ASR+Nafta'!$K$19:$AS$19</definedName>
    <definedName name="Nafta2">'[175] ASR+Nafta'!$K$19:$AS$19</definedName>
    <definedName name="Nafta3">'[175]Todos+Nafta'!$K$19:$AS$19</definedName>
    <definedName name="nb" localSheetId="4">#REF!</definedName>
    <definedName name="nb" localSheetId="3">#REF!</definedName>
    <definedName name="nb">#REF!</definedName>
    <definedName name="nbv">#REF!</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#REF!</definedName>
    <definedName name="NHG">#REF!</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nguno">#REF!</definedName>
    <definedName name="Niqui">#REF!</definedName>
    <definedName name="Nit">[70]EMPRESA!$F$8</definedName>
    <definedName name="NJH">#REF!</definedName>
    <definedName name="NJHM">#REF!</definedName>
    <definedName name="nm">#REF!</definedName>
    <definedName name="Nmax">#REF!</definedName>
    <definedName name="nmdlf">#REF!</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5">[30]!absc</definedName>
    <definedName name="NNN" localSheetId="4">[30]!absc</definedName>
    <definedName name="NNN" localSheetId="3">[30]!absc</definedName>
    <definedName name="nnn" localSheetId="5" hidden="1">{"TAB1",#N/A,TRUE,"GENERAL";"TAB2",#N/A,TRUE,"GENERAL";"TAB3",#N/A,TRUE,"GENERAL";"TAB4",#N/A,TRUE,"GENERAL";"TAB5",#N/A,TRUE,"GENERAL"}</definedName>
    <definedName name="NNN" localSheetId="23">[30]!absc</definedName>
    <definedName name="NNN" localSheetId="1">[30]!absc</definedName>
    <definedName name="NNN" localSheetId="26">[30]!absc</definedName>
    <definedName name="NNN" localSheetId="27">[30]!absc</definedName>
    <definedName name="nnn" hidden="1">{"TAB1",#N/A,TRUE,"GENERAL";"TAB2",#N/A,TRUE,"GENERAL";"TAB3",#N/A,TRUE,"GENERAL";"TAB4",#N/A,TRUE,"GENERAL";"TAB5",#N/A,TRUE,"GENERAL"}</definedName>
    <definedName name="nnn_1" hidden="1">{"TAB1",#N/A,TRUE,"GENERAL";"TAB2",#N/A,TRUE,"GENERAL";"TAB3",#N/A,TRUE,"GENERAL";"TAB4",#N/A,TRUE,"GENERAL";"TAB5",#N/A,TRUE,"GENERAL"}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NNNNN" localSheetId="4">#REF!</definedName>
    <definedName name="NNNNNN" localSheetId="3">#REF!</definedName>
    <definedName name="NNNNNN">#REF!</definedName>
    <definedName name="NO" localSheetId="6">'1.1'!ERR</definedName>
    <definedName name="NO" localSheetId="7">'1.2'!ERR</definedName>
    <definedName name="NO" localSheetId="8">'2.1'!ERR</definedName>
    <definedName name="NO" localSheetId="17">'2.10'!ERR</definedName>
    <definedName name="NO" localSheetId="18">'2.11'!ERR</definedName>
    <definedName name="NO" localSheetId="9">'2.2'!ERR</definedName>
    <definedName name="NO" localSheetId="10">'2.3'!ERR</definedName>
    <definedName name="NO" localSheetId="11">'2.4'!ERR</definedName>
    <definedName name="NO" localSheetId="12">'2.5'!ERR</definedName>
    <definedName name="NO" localSheetId="13">'2.6'!ERR</definedName>
    <definedName name="NO" localSheetId="14">'2.7'!ERR</definedName>
    <definedName name="NO" localSheetId="15">'2.8'!ERR</definedName>
    <definedName name="NO" localSheetId="16">'2.9'!ERR</definedName>
    <definedName name="NO" localSheetId="19">'3.1'!ERR</definedName>
    <definedName name="NO" localSheetId="20">'3.2'!ERR</definedName>
    <definedName name="NO" localSheetId="21">'3.3'!ERR</definedName>
    <definedName name="NO" localSheetId="22">'3.4'!ERR</definedName>
    <definedName name="NO" localSheetId="5">'INDICAR CÓDIGO DEL ITEM DE PAGO'!ERR</definedName>
    <definedName name="NO">[0]!ERR</definedName>
    <definedName name="No_desarrolladas">'[40]Reservas de Petróleo'!$A$2,'[40]Reservas de Petróleo'!$A$1,'[40]Reservas de Petróleo'!$D$4,'[40]Reservas de Petróleo'!$G$1:$G$65536</definedName>
    <definedName name="NoFacturable" localSheetId="4">#REF!</definedName>
    <definedName name="NoFacturable" localSheetId="3">#REF!</definedName>
    <definedName name="NoFacturable">#REF!</definedName>
    <definedName name="NOMBRE" localSheetId="6">#REF!</definedName>
    <definedName name="NOMBRE" localSheetId="7">#REF!</definedName>
    <definedName name="NOMBRE" localSheetId="8">#REF!</definedName>
    <definedName name="NOMBRE" localSheetId="17">#REF!</definedName>
    <definedName name="NOMBRE" localSheetId="1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9">#REF!</definedName>
    <definedName name="NOMBRE" localSheetId="20">#REF!</definedName>
    <definedName name="NOMBRE" localSheetId="21">#REF!</definedName>
    <definedName name="NOMBRE" localSheetId="22">#REF!</definedName>
    <definedName name="NOMBRE" localSheetId="4">#REF!</definedName>
    <definedName name="NOMBRE" localSheetId="3">#REF!</definedName>
    <definedName name="NOMBRE" localSheetId="5">#REF!</definedName>
    <definedName name="NOMBRE" localSheetId="23">#REF!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ovDic">'[129]Nov-Dic'!$A$12:$H$34</definedName>
    <definedName name="NPAGE">[2]STRSUMM0!#REF!</definedName>
    <definedName name="nr" localSheetId="4">#REF!</definedName>
    <definedName name="nr" localSheetId="3">#REF!</definedName>
    <definedName name="nr">#REF!</definedName>
    <definedName name="nt">#REF!</definedName>
    <definedName name="NUEVO" localSheetId="6">#REF!</definedName>
    <definedName name="NUEVO" localSheetId="7">#REF!</definedName>
    <definedName name="NUEVO" localSheetId="8">#REF!</definedName>
    <definedName name="NUEVO" localSheetId="17">#REF!</definedName>
    <definedName name="NUEVO" localSheetId="1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9">#REF!</definedName>
    <definedName name="NUEVO" localSheetId="20">#REF!</definedName>
    <definedName name="NUEVO" localSheetId="21">#REF!</definedName>
    <definedName name="NUEVO" localSheetId="22">#REF!</definedName>
    <definedName name="NUEVO" localSheetId="5">#REF!</definedName>
    <definedName name="NUEVO">#REF!</definedName>
    <definedName name="Num_Pmt_Per_Year">#REF!</definedName>
    <definedName name="Number_of_Payments">MATCH(0.01,End_Bal,-1)+1</definedName>
    <definedName name="NUNI">#REF!</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ñpo">#REF!</definedName>
    <definedName name="O">[28]BASE!#REF!</definedName>
    <definedName name="º1" localSheetId="6">#REF!</definedName>
    <definedName name="º1" localSheetId="7">#REF!</definedName>
    <definedName name="º1" localSheetId="8">#REF!</definedName>
    <definedName name="º1" localSheetId="17">#REF!</definedName>
    <definedName name="º1" localSheetId="1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9">#REF!</definedName>
    <definedName name="º1" localSheetId="20">#REF!</definedName>
    <definedName name="º1" localSheetId="21">#REF!</definedName>
    <definedName name="º1" localSheetId="22">#REF!</definedName>
    <definedName name="º1" localSheetId="5">#REF!</definedName>
    <definedName name="º1">#REF!</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[37]PRESUPUESTO!$C$10</definedName>
    <definedName name="ObjetivoProyecto">#REF!</definedName>
    <definedName name="Obra" localSheetId="6">#REF!</definedName>
    <definedName name="Obra" localSheetId="7">#REF!</definedName>
    <definedName name="Obra" localSheetId="8">#REF!</definedName>
    <definedName name="Obra" localSheetId="17">#REF!</definedName>
    <definedName name="Obra" localSheetId="1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9">#REF!</definedName>
    <definedName name="Obra" localSheetId="20">#REF!</definedName>
    <definedName name="Obra" localSheetId="21">#REF!</definedName>
    <definedName name="Obra" localSheetId="22">#REF!</definedName>
    <definedName name="Obra" localSheetId="5">#REF!</definedName>
    <definedName name="Obra" localSheetId="23">[104]Datos!$B$1</definedName>
    <definedName name="Obra" localSheetId="1">[104]Datos!$B$1</definedName>
    <definedName name="Obra">#REF!</definedName>
    <definedName name="obras" hidden="1">#REF!</definedName>
    <definedName name="OBRAS_VARIAS" localSheetId="4">[28]PRESUPUESTO!#REF!</definedName>
    <definedName name="OBRAS_VARIAS" localSheetId="3">[28]PRESUPUESTO!#REF!</definedName>
    <definedName name="OBRAS_VARIAS">[28]PRESUPUESTO!#REF!</definedName>
    <definedName name="obras1" localSheetId="6">DATE(YEAR([176]!Loan_Start),MONTH([176]!Loan_Start)+Payment_Number,DAY([176]!Loan_Start))</definedName>
    <definedName name="obras1" localSheetId="7">DATE(YEAR([176]!Loan_Start),MONTH([176]!Loan_Start)+Payment_Number,DAY([176]!Loan_Start))</definedName>
    <definedName name="obras1" localSheetId="8">DATE(YEAR([176]!Loan_Start),MONTH([176]!Loan_Start)+Payment_Number,DAY([176]!Loan_Start))</definedName>
    <definedName name="obras1" localSheetId="17">DATE(YEAR([176]!Loan_Start),MONTH([176]!Loan_Start)+Payment_Number,DAY([176]!Loan_Start))</definedName>
    <definedName name="obras1" localSheetId="18">DATE(YEAR([176]!Loan_Start),MONTH([176]!Loan_Start)+Payment_Number,DAY([176]!Loan_Start))</definedName>
    <definedName name="obras1" localSheetId="9">DATE(YEAR([176]!Loan_Start),MONTH([176]!Loan_Start)+Payment_Number,DAY([176]!Loan_Start))</definedName>
    <definedName name="obras1" localSheetId="10">DATE(YEAR([176]!Loan_Start),MONTH([176]!Loan_Start)+Payment_Number,DAY([176]!Loan_Start))</definedName>
    <definedName name="obras1" localSheetId="11">DATE(YEAR([176]!Loan_Start),MONTH([176]!Loan_Start)+Payment_Number,DAY([176]!Loan_Start))</definedName>
    <definedName name="obras1" localSheetId="12">DATE(YEAR([176]!Loan_Start),MONTH([176]!Loan_Start)+Payment_Number,DAY([176]!Loan_Start))</definedName>
    <definedName name="obras1" localSheetId="13">DATE(YEAR([176]!Loan_Start),MONTH([176]!Loan_Start)+Payment_Number,DAY([176]!Loan_Start))</definedName>
    <definedName name="obras1" localSheetId="14">DATE(YEAR([176]!Loan_Start),MONTH([176]!Loan_Start)+Payment_Number,DAY([176]!Loan_Start))</definedName>
    <definedName name="obras1" localSheetId="15">DATE(YEAR([176]!Loan_Start),MONTH([176]!Loan_Start)+Payment_Number,DAY([176]!Loan_Start))</definedName>
    <definedName name="obras1" localSheetId="16">DATE(YEAR([176]!Loan_Start),MONTH([176]!Loan_Start)+Payment_Number,DAY([176]!Loan_Start))</definedName>
    <definedName name="obras1" localSheetId="19">DATE(YEAR([176]!Loan_Start),MONTH([176]!Loan_Start)+Payment_Number,DAY([176]!Loan_Start))</definedName>
    <definedName name="obras1" localSheetId="20">DATE(YEAR([176]!Loan_Start),MONTH([176]!Loan_Start)+Payment_Number,DAY([176]!Loan_Start))</definedName>
    <definedName name="obras1" localSheetId="21">DATE(YEAR([176]!Loan_Start),MONTH([176]!Loan_Start)+Payment_Number,DAY([176]!Loan_Start))</definedName>
    <definedName name="obras1" localSheetId="22">DATE(YEAR([176]!Loan_Start),MONTH([176]!Loan_Start)+Payment_Number,DAY([176]!Loan_Start))</definedName>
    <definedName name="obras1" localSheetId="4">DATE(YEAR([176]!Loan_Start),MONTH([176]!Loan_Start)+Payment_Number,DAY([176]!Loan_Start))</definedName>
    <definedName name="obras1" localSheetId="2">DATE(YEAR([176]!Loan_Start),MONTH([176]!Loan_Start)+Payment_Number,DAY([176]!Loan_Start))</definedName>
    <definedName name="obras1">DATE(YEAR([176]!Loan_Start),MONTH([176]!Loan_Start)+Payment_Number,DAY([176]!Loan_Start))</definedName>
    <definedName name="obras11" hidden="1">#REF!</definedName>
    <definedName name="obras111" localSheetId="6">DATE(YEAR([177]!Loan_Start),MONTH([177]!Loan_Start)+Payment_Number,DAY([177]!Loan_Start))</definedName>
    <definedName name="obras111" localSheetId="7">DATE(YEAR([177]!Loan_Start),MONTH([177]!Loan_Start)+Payment_Number,DAY([177]!Loan_Start))</definedName>
    <definedName name="obras111" localSheetId="8">DATE(YEAR([177]!Loan_Start),MONTH([177]!Loan_Start)+Payment_Number,DAY([177]!Loan_Start))</definedName>
    <definedName name="obras111" localSheetId="17">DATE(YEAR([177]!Loan_Start),MONTH([177]!Loan_Start)+Payment_Number,DAY([177]!Loan_Start))</definedName>
    <definedName name="obras111" localSheetId="18">DATE(YEAR([177]!Loan_Start),MONTH([177]!Loan_Start)+Payment_Number,DAY([177]!Loan_Start))</definedName>
    <definedName name="obras111" localSheetId="9">DATE(YEAR([177]!Loan_Start),MONTH([177]!Loan_Start)+Payment_Number,DAY([177]!Loan_Start))</definedName>
    <definedName name="obras111" localSheetId="10">DATE(YEAR([177]!Loan_Start),MONTH([177]!Loan_Start)+Payment_Number,DAY([177]!Loan_Start))</definedName>
    <definedName name="obras111" localSheetId="11">DATE(YEAR([177]!Loan_Start),MONTH([177]!Loan_Start)+Payment_Number,DAY([177]!Loan_Start))</definedName>
    <definedName name="obras111" localSheetId="12">DATE(YEAR([177]!Loan_Start),MONTH([177]!Loan_Start)+Payment_Number,DAY([177]!Loan_Start))</definedName>
    <definedName name="obras111" localSheetId="13">DATE(YEAR([177]!Loan_Start),MONTH([177]!Loan_Start)+Payment_Number,DAY([177]!Loan_Start))</definedName>
    <definedName name="obras111" localSheetId="14">DATE(YEAR([177]!Loan_Start),MONTH([177]!Loan_Start)+Payment_Number,DAY([177]!Loan_Start))</definedName>
    <definedName name="obras111" localSheetId="15">DATE(YEAR([177]!Loan_Start),MONTH([177]!Loan_Start)+Payment_Number,DAY([177]!Loan_Start))</definedName>
    <definedName name="obras111" localSheetId="16">DATE(YEAR([177]!Loan_Start),MONTH([177]!Loan_Start)+Payment_Number,DAY([177]!Loan_Start))</definedName>
    <definedName name="obras111" localSheetId="19">DATE(YEAR([177]!Loan_Start),MONTH([177]!Loan_Start)+Payment_Number,DAY([177]!Loan_Start))</definedName>
    <definedName name="obras111" localSheetId="20">DATE(YEAR([177]!Loan_Start),MONTH([177]!Loan_Start)+Payment_Number,DAY([177]!Loan_Start))</definedName>
    <definedName name="obras111" localSheetId="21">DATE(YEAR([177]!Loan_Start),MONTH([177]!Loan_Start)+Payment_Number,DAY([177]!Loan_Start))</definedName>
    <definedName name="obras111" localSheetId="22">DATE(YEAR([177]!Loan_Start),MONTH([177]!Loan_Start)+Payment_Number,DAY([177]!Loan_Start))</definedName>
    <definedName name="obras111" localSheetId="4">DATE(YEAR([177]!Loan_Start),MONTH([177]!Loan_Start)+Payment_Number,DAY([177]!Loan_Start))</definedName>
    <definedName name="obras111" localSheetId="2">DATE(YEAR([177]!Loan_Start),MONTH([177]!Loan_Start)+Payment_Number,DAY([177]!Loan_Start))</definedName>
    <definedName name="obras111">DATE(YEAR([177]!Loan_Start),MONTH([177]!Loan_Start)+Payment_Number,DAY([177]!Loan_Start))</definedName>
    <definedName name="OCD">[17]Tablas!#REF!</definedName>
    <definedName name="OCD1_1">[17]Tablas!#REF!</definedName>
    <definedName name="OCD1_1_1">[17]Tablas!#REF!</definedName>
    <definedName name="OCI">[17]Tablas!#REF!</definedName>
    <definedName name="OCI1_1">[17]Tablas!#REF!</definedName>
    <definedName name="OCI1_1_1">[17]Tablas!#REF!</definedName>
    <definedName name="OCT" localSheetId="4">#REF!</definedName>
    <definedName name="OCT" localSheetId="3">#REF!</definedName>
    <definedName name="OCT">#REF!</definedName>
    <definedName name="OCTUBRE" hidden="1">{#N/A,#N/A,FALSE,"orthoflow";#N/A,#N/A,FALSE,"Miscelaneos";#N/A,#N/A,FALSE,"Instrumentacio";#N/A,#N/A,FALSE,"Electrico";#N/A,#N/A,FALSE,"Valv. Seguridad"}</definedName>
    <definedName name="OD">#REF!</definedName>
    <definedName name="OFI" localSheetId="4">#REF!</definedName>
    <definedName name="OFI" localSheetId="3">#REF!</definedName>
    <definedName name="OFI">#REF!</definedName>
    <definedName name="OFICI">[28]BASE!$D$8</definedName>
    <definedName name="Oficina" localSheetId="4">#REF!</definedName>
    <definedName name="Oficina" localSheetId="3">#REF!</definedName>
    <definedName name="Oficina">#REF!</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LE_LINK1">[178]Plantilla!$A$12</definedName>
    <definedName name="OnceThru">0</definedName>
    <definedName name="OÑ">#REF!</definedName>
    <definedName name="oo" localSheetId="4">#REF!</definedName>
    <definedName name="oo" localSheetId="3">#REF!</definedName>
    <definedName name="oo">#REF!</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5" hidden="1">{"via1",#N/A,TRUE,"general";"via2",#N/A,TRUE,"general";"via3",#N/A,TRUE,"general"}</definedName>
    <definedName name="ooo" localSheetId="23">#REF!</definedName>
    <definedName name="ooo" localSheetId="1">#REF!</definedName>
    <definedName name="ooo" hidden="1">{"via1",#N/A,TRUE,"general";"via2",#N/A,TRUE,"general";"via3",#N/A,TRUE,"general"}</definedName>
    <definedName name="ooo_1" hidden="1">{"via1",#N/A,TRUE,"general";"via2",#N/A,TRUE,"general";"via3",#N/A,TRUE,"general"}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cion">#REF!</definedName>
    <definedName name="OPERARIO" localSheetId="23">'[130]Formato Presupuesto Consultoria'!$Z$1058:$AA$1111</definedName>
    <definedName name="OPERARIO" localSheetId="1">'[130]Formato Presupuesto Consultoria'!$Z$1058:$AA$1111</definedName>
    <definedName name="Operario">#REF!</definedName>
    <definedName name="OR">#REF!</definedName>
    <definedName name="ORIGEN">#REF!</definedName>
    <definedName name="OrigenConsultoria" localSheetId="4">#REF!</definedName>
    <definedName name="OrigenConsultoria" localSheetId="3">#REF!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[9]INST!#REF!</definedName>
    <definedName name="os">#REF!</definedName>
    <definedName name="otros">[133]otros!$A$6:$A$1235</definedName>
    <definedName name="OTROS1">#REF!</definedName>
    <definedName name="OUT">#REF!</definedName>
    <definedName name="P">#REF!</definedName>
    <definedName name="P_Yacimiento">#REF!</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[114]PRESUPUESTO!#REF!</definedName>
    <definedName name="PA14X" localSheetId="4">#REF!</definedName>
    <definedName name="PA14X" localSheetId="3">#REF!</definedName>
    <definedName name="PA14X">#REF!</definedName>
    <definedName name="Page____1____of____2">#REF!</definedName>
    <definedName name="PANEL_SOLARITEM" localSheetId="4">[46]Presupuesto!#REF!</definedName>
    <definedName name="PANEL_SOLARITEM" localSheetId="3">[46]Presupuesto!#REF!</definedName>
    <definedName name="PANEL_SOLARITEM">[46]Presupuesto!#REF!</definedName>
    <definedName name="PANELES_SISTEMA_SOLAR" localSheetId="4">[28]PRESUPUESTO!#REF!</definedName>
    <definedName name="PANELES_SISTEMA_SOLAR" localSheetId="3">[28]PRESUPUESTO!#REF!</definedName>
    <definedName name="PANELES_SISTEMA_SOLAR">[28]PRESUPUESTO!#REF!</definedName>
    <definedName name="Parametro_Peso">[106]Tablas!$A$1:$A$65536</definedName>
    <definedName name="pasamanos" localSheetId="4">#REF!</definedName>
    <definedName name="pasamanos" localSheetId="3">#REF!</definedName>
    <definedName name="pasamanos">#REF!</definedName>
    <definedName name="pavimento" localSheetId="4">#REF!</definedName>
    <definedName name="pavimento" localSheetId="3">#REF!</definedName>
    <definedName name="pavimento">#REF!</definedName>
    <definedName name="Pay_Date">#REF!</definedName>
    <definedName name="Pay_Num">#REF!</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4">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6">DATE(YEAR([177]!Loan_Start),MONTH([177]!Loan_Start)+Payment_Number,DAY([177]!Loan_Start))</definedName>
    <definedName name="Payment_Date1" localSheetId="7">DATE(YEAR([177]!Loan_Start),MONTH([177]!Loan_Start)+Payment_Number,DAY([177]!Loan_Start))</definedName>
    <definedName name="Payment_Date1" localSheetId="8">DATE(YEAR([177]!Loan_Start),MONTH([177]!Loan_Start)+Payment_Number,DAY([177]!Loan_Start))</definedName>
    <definedName name="Payment_Date1" localSheetId="17">DATE(YEAR([177]!Loan_Start),MONTH([177]!Loan_Start)+Payment_Number,DAY([177]!Loan_Start))</definedName>
    <definedName name="Payment_Date1" localSheetId="18">DATE(YEAR([177]!Loan_Start),MONTH([177]!Loan_Start)+Payment_Number,DAY([177]!Loan_Start))</definedName>
    <definedName name="Payment_Date1" localSheetId="9">DATE(YEAR([177]!Loan_Start),MONTH([177]!Loan_Start)+Payment_Number,DAY([177]!Loan_Start))</definedName>
    <definedName name="Payment_Date1" localSheetId="10">DATE(YEAR([177]!Loan_Start),MONTH([177]!Loan_Start)+Payment_Number,DAY([177]!Loan_Start))</definedName>
    <definedName name="Payment_Date1" localSheetId="11">DATE(YEAR([177]!Loan_Start),MONTH([177]!Loan_Start)+Payment_Number,DAY([177]!Loan_Start))</definedName>
    <definedName name="Payment_Date1" localSheetId="12">DATE(YEAR([177]!Loan_Start),MONTH([177]!Loan_Start)+Payment_Number,DAY([177]!Loan_Start))</definedName>
    <definedName name="Payment_Date1" localSheetId="13">DATE(YEAR([177]!Loan_Start),MONTH([177]!Loan_Start)+Payment_Number,DAY([177]!Loan_Start))</definedName>
    <definedName name="Payment_Date1" localSheetId="14">DATE(YEAR([177]!Loan_Start),MONTH([177]!Loan_Start)+Payment_Number,DAY([177]!Loan_Start))</definedName>
    <definedName name="Payment_Date1" localSheetId="15">DATE(YEAR([177]!Loan_Start),MONTH([177]!Loan_Start)+Payment_Number,DAY([177]!Loan_Start))</definedName>
    <definedName name="Payment_Date1" localSheetId="16">DATE(YEAR([177]!Loan_Start),MONTH([177]!Loan_Start)+Payment_Number,DAY([177]!Loan_Start))</definedName>
    <definedName name="Payment_Date1" localSheetId="19">DATE(YEAR([177]!Loan_Start),MONTH([177]!Loan_Start)+Payment_Number,DAY([177]!Loan_Start))</definedName>
    <definedName name="Payment_Date1" localSheetId="20">DATE(YEAR([177]!Loan_Start),MONTH([177]!Loan_Start)+Payment_Number,DAY([177]!Loan_Start))</definedName>
    <definedName name="Payment_Date1" localSheetId="21">DATE(YEAR([177]!Loan_Start),MONTH([177]!Loan_Start)+Payment_Number,DAY([177]!Loan_Start))</definedName>
    <definedName name="Payment_Date1" localSheetId="22">DATE(YEAR([177]!Loan_Start),MONTH([177]!Loan_Start)+Payment_Number,DAY([177]!Loan_Start))</definedName>
    <definedName name="Payment_Date1" localSheetId="4">DATE(YEAR([177]!Loan_Start),MONTH([177]!Loan_Start)+Payment_Number,DAY([177]!Loan_Start))</definedName>
    <definedName name="Payment_Date1" localSheetId="2">DATE(YEAR([177]!Loan_Start),MONTH([177]!Loan_Start)+Payment_Number,DAY([177]!Loan_Start))</definedName>
    <definedName name="Payment_Date1">DATE(YEAR([177]!Loan_Start),MONTH([177]!Loan_Start)+Payment_Number,DAY([177]!Loan_Start))</definedName>
    <definedName name="Payment_Needed">"Pago necesario"</definedName>
    <definedName name="PAZ" localSheetId="4">#REF!</definedName>
    <definedName name="PAZ" localSheetId="3">#REF!</definedName>
    <definedName name="PAZ">#REF!</definedName>
    <definedName name="PB" localSheetId="4">[114]PRESUPUESTO!#REF!</definedName>
    <definedName name="PB" localSheetId="3">[114]PRESUPUESTO!#REF!</definedName>
    <definedName name="PB" localSheetId="23">[114]PRESUPUESTO!#REF!</definedName>
    <definedName name="PB" localSheetId="1">[114]PRESUPUESTO!#REF!</definedName>
    <definedName name="Pb">#REF!</definedName>
    <definedName name="PC" localSheetId="4">[114]PRESUPUESTO!#REF!</definedName>
    <definedName name="PC" localSheetId="3">[114]PRESUPUESTO!#REF!</definedName>
    <definedName name="PC">[114]PRESUPUESTO!#REF!</definedName>
    <definedName name="Pd">#REF!</definedName>
    <definedName name="PE" localSheetId="4">[114]PRESUPUESTO!#REF!</definedName>
    <definedName name="PE" localSheetId="3">[114]PRESUPUESTO!#REF!</definedName>
    <definedName name="PE">[114]PRESUPUESTO!#REF!</definedName>
    <definedName name="PEGCO" localSheetId="4">#REF!</definedName>
    <definedName name="PEGCO" localSheetId="3">#REF!</definedName>
    <definedName name="PEGCO">#REF!</definedName>
    <definedName name="PEPE" localSheetId="6">'1.1'!ERR</definedName>
    <definedName name="PEPE" localSheetId="7">'1.2'!ERR</definedName>
    <definedName name="PEPE" localSheetId="8">'2.1'!ERR</definedName>
    <definedName name="PEPE" localSheetId="17">'2.10'!ERR</definedName>
    <definedName name="PEPE" localSheetId="18">'2.11'!ERR</definedName>
    <definedName name="PEPE" localSheetId="9">'2.2'!ERR</definedName>
    <definedName name="PEPE" localSheetId="10">'2.3'!ERR</definedName>
    <definedName name="PEPE" localSheetId="11">'2.4'!ERR</definedName>
    <definedName name="PEPE" localSheetId="12">'2.5'!ERR</definedName>
    <definedName name="PEPE" localSheetId="13">'2.6'!ERR</definedName>
    <definedName name="PEPE" localSheetId="14">'2.7'!ERR</definedName>
    <definedName name="PEPE" localSheetId="15">'2.8'!ERR</definedName>
    <definedName name="PEPE" localSheetId="16">'2.9'!ERR</definedName>
    <definedName name="PEPE" localSheetId="19">'3.1'!ERR</definedName>
    <definedName name="PEPE" localSheetId="20">'3.2'!ERR</definedName>
    <definedName name="PEPE" localSheetId="21">'3.3'!ERR</definedName>
    <definedName name="PEPE" localSheetId="22">'3.4'!ERR</definedName>
    <definedName name="PEPE" localSheetId="5">'INDICAR CÓDIGO DEL ITEM DE PAGO'!ERR</definedName>
    <definedName name="PEPE">[0]!ERR</definedName>
    <definedName name="PERIODO" localSheetId="23">[42]CUMPLIMIENTO!$M$5</definedName>
    <definedName name="PERIODO" localSheetId="1">[42]CUMPLIMIENTO!$M$5</definedName>
    <definedName name="Periodo">[72]Hoja1!$C$1</definedName>
    <definedName name="PeriodoPago">'[70]LIQUIDA-NOMINA'!$C$4</definedName>
    <definedName name="PeriodoRepago">#REF!</definedName>
    <definedName name="PeriodoRepagoCCP">#REF!</definedName>
    <definedName name="PERNO" localSheetId="4">#REF!</definedName>
    <definedName name="PERNO" localSheetId="3">#REF!</definedName>
    <definedName name="PERNO">#REF!</definedName>
    <definedName name="PersonalProfesional" localSheetId="4">#REF!</definedName>
    <definedName name="PersonalProfesional" localSheetId="3">#REF!</definedName>
    <definedName name="PersonalProfesional">#REF!</definedName>
    <definedName name="PersonalTecnico" localSheetId="4">#REF!</definedName>
    <definedName name="PersonalTecnico" localSheetId="3">#REF!</definedName>
    <definedName name="PersonalTecnico">#REF!</definedName>
    <definedName name="PESO14.2">#REF!</definedName>
    <definedName name="PESO14.3">#REF!</definedName>
    <definedName name="PESO14.4">#REF!</definedName>
    <definedName name="phed">[100]Hoja1!$C$4</definedName>
    <definedName name="phen">[100]Hoja1!$C$5</definedName>
    <definedName name="PIE4A6">#REF!</definedName>
    <definedName name="PIECR">#REF!</definedName>
    <definedName name="PIEDR">#REF!</definedName>
    <definedName name="PINBAR">#REF!</definedName>
    <definedName name="PINBLA">#REF!</definedName>
    <definedName name="Pindis">#REF!</definedName>
    <definedName name="pint">'[146]7422CW00'!#REF!</definedName>
    <definedName name="PINT_EXT_ITEM">[46]Presupuesto!#REF!</definedName>
    <definedName name="pintura">'[146]7422CW00'!#REF!</definedName>
    <definedName name="pintyura">[179]STRSUMM0!#REF!</definedName>
    <definedName name="PIP">#REF!</definedName>
    <definedName name="Piscinas">#REF!</definedName>
    <definedName name="PISOS">[28]PRESUPUESTO!#REF!</definedName>
    <definedName name="PISOS_CONC_ESP_PUBL_VALOR">[46]Presupuesto!$G$131:$G$132,[46]Presupuesto!$G$133:$G$137,[46]Presupuesto!$G$138,[46]Presupuesto!$G$139:$G$140,[46]Presupuesto!$G$141:$G$142</definedName>
    <definedName name="PISOS_CONC_GRAN_ITEM" localSheetId="4">[46]Presupuesto!#REF!,[46]Presupuesto!#REF!,[46]Presupuesto!#REF!</definedName>
    <definedName name="PISOS_CONC_GRAN_ITEM" localSheetId="3">[46]Presupuesto!#REF!,[46]Presupuesto!#REF!,[46]Presupuesto!#REF!</definedName>
    <definedName name="PISOS_CONC_GRAN_ITEM">[46]Presupuesto!#REF!,[46]Presupuesto!#REF!,[46]Presupuesto!#REF!</definedName>
    <definedName name="PISOS_CONC_GRAN_VALOR">[46]Presupuesto!$G$148:$G$168,[46]Presupuesto!$G$143:$G$146</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4">[114]PRESUPUESTO!#REF!</definedName>
    <definedName name="PL" localSheetId="3">[114]PRESUPUESTO!#REF!</definedName>
    <definedName name="PL">[114]PRESUPUESTO!#REF!</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ELE" localSheetId="4">#REF!</definedName>
    <definedName name="PLAELE" localSheetId="3">#REF!</definedName>
    <definedName name="PLAELE">#REF!</definedName>
    <definedName name="PLAST">#REF!</definedName>
    <definedName name="Platinas">#REF!</definedName>
    <definedName name="Plazo">[57]BASES!$E$27</definedName>
    <definedName name="PlazoAIU" localSheetId="6">#REF!</definedName>
    <definedName name="PlazoAIU" localSheetId="7">#REF!</definedName>
    <definedName name="PlazoAIU" localSheetId="8">#REF!</definedName>
    <definedName name="PlazoAIU" localSheetId="17">#REF!</definedName>
    <definedName name="PlazoAIU" localSheetId="1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9">#REF!</definedName>
    <definedName name="PlazoAIU" localSheetId="20">#REF!</definedName>
    <definedName name="PlazoAIU" localSheetId="21">#REF!</definedName>
    <definedName name="PlazoAIU" localSheetId="22">#REF!</definedName>
    <definedName name="PlazoAIU" localSheetId="5">#REF!</definedName>
    <definedName name="PlazoAIU">#REF!</definedName>
    <definedName name="PlazoEnMeses">#REF!</definedName>
    <definedName name="Plegable">#REF!</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ñ">#REF!</definedName>
    <definedName name="po">#REF!</definedName>
    <definedName name="POCETAS" localSheetId="6">#REF!</definedName>
    <definedName name="POCETAS" localSheetId="7">#REF!</definedName>
    <definedName name="POCETAS" localSheetId="8">#REF!</definedName>
    <definedName name="POCETAS" localSheetId="17">#REF!</definedName>
    <definedName name="POCETAS" localSheetId="1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9">#REF!</definedName>
    <definedName name="POCETAS" localSheetId="20">#REF!</definedName>
    <definedName name="POCETAS" localSheetId="21">#REF!</definedName>
    <definedName name="POCETAS" localSheetId="22">#REF!</definedName>
    <definedName name="POCETAS" localSheetId="5">#REF!</definedName>
    <definedName name="POCETAS">#REF!</definedName>
    <definedName name="poi">#REF!</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lynomial">#REF!</definedName>
    <definedName name="PoMede">#REF!</definedName>
    <definedName name="POO">#REF!</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6">#REF!</definedName>
    <definedName name="popu" localSheetId="7">#REF!</definedName>
    <definedName name="popu" localSheetId="8">#REF!</definedName>
    <definedName name="popu" localSheetId="17">#REF!</definedName>
    <definedName name="popu" localSheetId="1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9">#REF!</definedName>
    <definedName name="popu" localSheetId="20">#REF!</definedName>
    <definedName name="popu" localSheetId="21">#REF!</definedName>
    <definedName name="popu" localSheetId="22">#REF!</definedName>
    <definedName name="popu" localSheetId="5">#REF!</definedName>
    <definedName name="popu">#REF!</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7">#REF!</definedName>
    <definedName name="porc" localSheetId="8">#REF!</definedName>
    <definedName name="porc" localSheetId="17">#REF!</definedName>
    <definedName name="porc" localSheetId="1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9">#REF!</definedName>
    <definedName name="porc" localSheetId="20">#REF!</definedName>
    <definedName name="porc" localSheetId="21">#REF!</definedName>
    <definedName name="porc" localSheetId="22">#REF!</definedName>
    <definedName name="porc" localSheetId="5">#REF!</definedName>
    <definedName name="porc">#REF!</definedName>
    <definedName name="PORCE">[58]BASES!$E$26</definedName>
    <definedName name="Porcentaje">#REF!</definedName>
    <definedName name="PORCENTAJE1">#REF!</definedName>
    <definedName name="PORTADA2">'[180]Hoja 1 '!#REF!</definedName>
    <definedName name="POSICION_PRESUP">[15]Tablas!#REF!</definedName>
    <definedName name="POSICIONES">#REF!</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O">[106]Tablas!$C$1:$C$65536</definedName>
    <definedName name="POZOS_CAJAS_SUM_ITEM">[46]Presupuesto!#REF!</definedName>
    <definedName name="pp" localSheetId="4">#REF!</definedName>
    <definedName name="pp" localSheetId="3">#REF!</definedName>
    <definedName name="pp">#REF!</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 localSheetId="4">#REF!</definedName>
    <definedName name="Ppto" localSheetId="3">#REF!</definedName>
    <definedName name="Ppto">#REF!</definedName>
    <definedName name="PPtoNorte" localSheetId="4">#REF!</definedName>
    <definedName name="PPtoNorte" localSheetId="3">#REF!</definedName>
    <definedName name="PPtoNorte" localSheetId="23">#REF!</definedName>
    <definedName name="PPtoNorte" localSheetId="1">#REF!</definedName>
    <definedName name="PPtoNorte">#REF!</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[80]medelo!$D$46</definedName>
    <definedName name="PRE" localSheetId="6">#REF!</definedName>
    <definedName name="PRE" localSheetId="7">#REF!</definedName>
    <definedName name="PRE" localSheetId="8">#REF!</definedName>
    <definedName name="PRE" localSheetId="17">#REF!</definedName>
    <definedName name="PRE" localSheetId="1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9">#REF!</definedName>
    <definedName name="PRE" localSheetId="20">#REF!</definedName>
    <definedName name="PRE" localSheetId="21">#REF!</definedName>
    <definedName name="PRE" localSheetId="22">#REF!</definedName>
    <definedName name="PRE" localSheetId="5">#REF!</definedName>
    <definedName name="PRE" localSheetId="23">[84]PRESUPUESTO!$A$16:$AX$127</definedName>
    <definedName name="PRE" localSheetId="1">[84]PRESUPUESTO!$A$16:$AX$127</definedName>
    <definedName name="PRE">#REF!</definedName>
    <definedName name="PRECIO" localSheetId="4">#REF!</definedName>
    <definedName name="PRECIO" localSheetId="3">#REF!</definedName>
    <definedName name="PRECIO" localSheetId="23">#REF!</definedName>
    <definedName name="PRECIO" localSheetId="1">#REF!</definedName>
    <definedName name="Precio">#REF!</definedName>
    <definedName name="precio2">#REF!</definedName>
    <definedName name="PRECIOS" localSheetId="23">[84]PRESUPUESTO!$1:$1048576</definedName>
    <definedName name="PRECIOS" localSheetId="1">[84]PRESUPUESTO!$1:$1048576</definedName>
    <definedName name="PrecioS">#REF!</definedName>
    <definedName name="PRELIM_ITEM" localSheetId="4">[46]Presupuesto!#REF!</definedName>
    <definedName name="PRELIM_ITEM" localSheetId="3">[46]Presupuesto!#REF!</definedName>
    <definedName name="PRELIM_ITEM">[46]Presupuesto!#REF!</definedName>
    <definedName name="PRELIMINAR" localSheetId="4">#REF!</definedName>
    <definedName name="PRELIMINAR" localSheetId="3">#REF!</definedName>
    <definedName name="PRELIMINAR">#REF!</definedName>
    <definedName name="PRELIMINARES" localSheetId="4">[28]PRESUPUESTO!#REF!</definedName>
    <definedName name="PRELIMINARES" localSheetId="3">[28]PRESUPUESTO!#REF!</definedName>
    <definedName name="PRELIMINARES">[28]PRESUPUESTO!#REF!</definedName>
    <definedName name="preliminares1" localSheetId="4">[46]Presupuesto!#REF!</definedName>
    <definedName name="preliminares1" localSheetId="3">[46]Presupuesto!#REF!</definedName>
    <definedName name="preliminares1">[46]Presupuesto!#REF!</definedName>
    <definedName name="PRESIPISTO" localSheetId="4">#REF!</definedName>
    <definedName name="PRESIPISTO" localSheetId="3">#REF!</definedName>
    <definedName name="PRESIPISTO">#REF!</definedName>
    <definedName name="PREST" localSheetId="6">#REF!</definedName>
    <definedName name="PREST" localSheetId="7">#REF!</definedName>
    <definedName name="PREST" localSheetId="8">#REF!</definedName>
    <definedName name="PREST" localSheetId="17">#REF!</definedName>
    <definedName name="PREST" localSheetId="1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9">#REF!</definedName>
    <definedName name="PREST" localSheetId="20">#REF!</definedName>
    <definedName name="PREST" localSheetId="21">#REF!</definedName>
    <definedName name="PREST" localSheetId="22">#REF!</definedName>
    <definedName name="PREST" localSheetId="4">#REF!</definedName>
    <definedName name="PREST" localSheetId="3">#REF!</definedName>
    <definedName name="PREST" localSheetId="5">#REF!</definedName>
    <definedName name="PREST">#REF!</definedName>
    <definedName name="presta">[28]BASE!$D$5</definedName>
    <definedName name="PrestacionesSeguridadOtros" localSheetId="4">#REF!</definedName>
    <definedName name="PrestacionesSeguridadOtros" localSheetId="3">#REF!</definedName>
    <definedName name="PrestacionesSeguridadOtros">#REF!</definedName>
    <definedName name="PRESUPUESTADO" localSheetId="4">#REF!</definedName>
    <definedName name="PRESUPUESTADO" localSheetId="3">#REF!</definedName>
    <definedName name="PRESUPUESTADO">#REF!</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'[172]Informe Semanal 1'!$V$43:$W$43</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6">#REF!</definedName>
    <definedName name="Print_Area_MI" localSheetId="7">#REF!</definedName>
    <definedName name="Print_Area_MI" localSheetId="8">#REF!</definedName>
    <definedName name="Print_Area_MI" localSheetId="17">#REF!</definedName>
    <definedName name="Print_Area_MI" localSheetId="1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4">#REF!</definedName>
    <definedName name="Print_Area_MI" localSheetId="3">#REF!</definedName>
    <definedName name="Print_Area_MI" localSheetId="5">#REF!</definedName>
    <definedName name="Print_Area_MI" localSheetId="23">#REF!</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[100]Hoja1!$C$3</definedName>
    <definedName name="prnf">[100]Hoja1!$C$6</definedName>
    <definedName name="ProbRange">0</definedName>
    <definedName name="ProbRangeMit">0</definedName>
    <definedName name="PROC">#REF!</definedName>
    <definedName name="PROCEDIM_SELECC">#REF!</definedName>
    <definedName name="PROCESO">#REF!</definedName>
    <definedName name="PRODUCTO">#REF!</definedName>
    <definedName name="PROF" localSheetId="4">#REF!</definedName>
    <definedName name="PROF" localSheetId="3">#REF!</definedName>
    <definedName name="PROF">#REF!</definedName>
    <definedName name="PROFESIONAL">'[130]Formato Presupuesto Consultoria'!$Z$1002:$AA$1039</definedName>
    <definedName name="PrOfic">[57]BASES!$B$31</definedName>
    <definedName name="PROGDES">#REF!</definedName>
    <definedName name="Programa">#REF!</definedName>
    <definedName name="programainv" localSheetId="6">'1.1'!ERR</definedName>
    <definedName name="programainv" localSheetId="7">'1.2'!ERR</definedName>
    <definedName name="programainv" localSheetId="8">'2.1'!ERR</definedName>
    <definedName name="programainv" localSheetId="17">'2.10'!ERR</definedName>
    <definedName name="programainv" localSheetId="18">'2.11'!ERR</definedName>
    <definedName name="programainv" localSheetId="9">'2.2'!ERR</definedName>
    <definedName name="programainv" localSheetId="10">'2.3'!ERR</definedName>
    <definedName name="programainv" localSheetId="11">'2.4'!ERR</definedName>
    <definedName name="programainv" localSheetId="12">'2.5'!ERR</definedName>
    <definedName name="programainv" localSheetId="13">'2.6'!ERR</definedName>
    <definedName name="programainv" localSheetId="14">'2.7'!ERR</definedName>
    <definedName name="programainv" localSheetId="15">'2.8'!ERR</definedName>
    <definedName name="programainv" localSheetId="16">'2.9'!ERR</definedName>
    <definedName name="programainv" localSheetId="19">'3.1'!ERR</definedName>
    <definedName name="programainv" localSheetId="20">'3.2'!ERR</definedName>
    <definedName name="programainv" localSheetId="21">'3.3'!ERR</definedName>
    <definedName name="programainv" localSheetId="22">'3.4'!ERR</definedName>
    <definedName name="programainv" localSheetId="5">'INDICAR CÓDIGO DEL ITEM DE PAGO'!ERR</definedName>
    <definedName name="programainv">[0]!ERR</definedName>
    <definedName name="PROP">[47]DATOS!$D$7</definedName>
    <definedName name="PROPONE" localSheetId="4">#REF!</definedName>
    <definedName name="PROPONE" localSheetId="3">#REF!</definedName>
    <definedName name="PROPONE">#REF!</definedName>
    <definedName name="Proponente" localSheetId="6">#REF!</definedName>
    <definedName name="Proponente" localSheetId="7">#REF!</definedName>
    <definedName name="Proponente" localSheetId="8">#REF!</definedName>
    <definedName name="Proponente" localSheetId="17">#REF!</definedName>
    <definedName name="Proponente" localSheetId="1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9">#REF!</definedName>
    <definedName name="Proponente" localSheetId="20">#REF!</definedName>
    <definedName name="Proponente" localSheetId="21">#REF!</definedName>
    <definedName name="Proponente" localSheetId="22">#REF!</definedName>
    <definedName name="Proponente" localSheetId="5">#REF!</definedName>
    <definedName name="Proponente">#REF!</definedName>
    <definedName name="PRUEBA" localSheetId="6">[181]!absc</definedName>
    <definedName name="PRUEBA" localSheetId="7">[181]!absc</definedName>
    <definedName name="PRUEBA" localSheetId="8">[181]!absc</definedName>
    <definedName name="PRUEBA" localSheetId="17">[181]!absc</definedName>
    <definedName name="PRUEBA" localSheetId="18">[181]!absc</definedName>
    <definedName name="PRUEBA" localSheetId="9">[181]!absc</definedName>
    <definedName name="PRUEBA" localSheetId="10">[181]!absc</definedName>
    <definedName name="PRUEBA" localSheetId="11">[181]!absc</definedName>
    <definedName name="PRUEBA" localSheetId="12">[181]!absc</definedName>
    <definedName name="PRUEBA" localSheetId="13">[181]!absc</definedName>
    <definedName name="PRUEBA" localSheetId="14">[181]!absc</definedName>
    <definedName name="PRUEBA" localSheetId="15">[181]!absc</definedName>
    <definedName name="PRUEBA" localSheetId="16">[181]!absc</definedName>
    <definedName name="PRUEBA" localSheetId="19">[181]!absc</definedName>
    <definedName name="PRUEBA" localSheetId="20">[181]!absc</definedName>
    <definedName name="PRUEBA" localSheetId="21">[181]!absc</definedName>
    <definedName name="PRUEBA" localSheetId="22">[181]!absc</definedName>
    <definedName name="prueba" localSheetId="4">#REF!</definedName>
    <definedName name="prueba" localSheetId="3">#REF!</definedName>
    <definedName name="prueba" localSheetId="23">#REF!</definedName>
    <definedName name="prueba" localSheetId="1">#REF!</definedName>
    <definedName name="PRUEBA" localSheetId="2">[181]!absc</definedName>
    <definedName name="PRUEBA">[181]!absc</definedName>
    <definedName name="prueba1" localSheetId="6">[181]!absc</definedName>
    <definedName name="prueba1" localSheetId="7">[181]!absc</definedName>
    <definedName name="prueba1" localSheetId="8">[181]!absc</definedName>
    <definedName name="prueba1" localSheetId="17">[181]!absc</definedName>
    <definedName name="prueba1" localSheetId="18">[181]!absc</definedName>
    <definedName name="prueba1" localSheetId="9">[181]!absc</definedName>
    <definedName name="prueba1" localSheetId="10">[181]!absc</definedName>
    <definedName name="prueba1" localSheetId="11">[181]!absc</definedName>
    <definedName name="prueba1" localSheetId="12">[181]!absc</definedName>
    <definedName name="prueba1" localSheetId="13">[181]!absc</definedName>
    <definedName name="prueba1" localSheetId="14">[181]!absc</definedName>
    <definedName name="prueba1" localSheetId="15">[181]!absc</definedName>
    <definedName name="prueba1" localSheetId="16">[181]!absc</definedName>
    <definedName name="prueba1" localSheetId="19">[181]!absc</definedName>
    <definedName name="prueba1" localSheetId="20">[181]!absc</definedName>
    <definedName name="prueba1" localSheetId="21">[181]!absc</definedName>
    <definedName name="prueba1" localSheetId="22">[181]!absc</definedName>
    <definedName name="prueba1" localSheetId="4">[181]!absc</definedName>
    <definedName name="prueba1" localSheetId="2">[181]!absc</definedName>
    <definedName name="prueba1">[181]!absc</definedName>
    <definedName name="PRUEBA2" localSheetId="6">#REF!</definedName>
    <definedName name="PRUEBA2" localSheetId="7">#REF!</definedName>
    <definedName name="PRUEBA2" localSheetId="8">#REF!</definedName>
    <definedName name="PRUEBA2" localSheetId="17">#REF!</definedName>
    <definedName name="PRUEBA2" localSheetId="1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9">#REF!</definedName>
    <definedName name="PRUEBA2" localSheetId="20">#REF!</definedName>
    <definedName name="PRUEBA2" localSheetId="21">#REF!</definedName>
    <definedName name="PRUEBA2" localSheetId="22">#REF!</definedName>
    <definedName name="PRUEBA2" localSheetId="4">#REF!</definedName>
    <definedName name="PRUEBA2" localSheetId="3">#REF!</definedName>
    <definedName name="PRUEBA2" localSheetId="5">#REF!</definedName>
    <definedName name="PRUEBA2" localSheetId="23">#REF!</definedName>
    <definedName name="PRUEBA2" localSheetId="1">#REF!</definedName>
    <definedName name="PRUEBA2">#REF!</definedName>
    <definedName name="ps">#REF!</definedName>
    <definedName name="PSTRESS_RELIEVI">#REF!</definedName>
    <definedName name="PTA">[143]PREACTA!$A$11:$K$157</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UERTAS_ESP_ITEM" localSheetId="4">[46]Presupuesto!#REF!</definedName>
    <definedName name="PUERTAS_ESP_ITEM" localSheetId="3">[46]Presupuesto!#REF!</definedName>
    <definedName name="PUERTAS_ESP_ITEM">[46]Presupuesto!#REF!</definedName>
    <definedName name="PUERTAS_VIDRIERAS_VENTANAS_CARPINTERIA" localSheetId="4">[28]PRESUPUESTO!#REF!</definedName>
    <definedName name="PUERTAS_VIDRIERAS_VENTANAS_CARPINTERIA" localSheetId="3">[28]PRESUPUESTO!#REF!</definedName>
    <definedName name="PUERTAS_VIDRIERAS_VENTANAS_CARPINTERIA">[28]PRESUPUESTO!#REF!</definedName>
    <definedName name="PUNT">[50]INSUMOS!$D$688</definedName>
    <definedName name="PUNTI" localSheetId="4">#REF!</definedName>
    <definedName name="PUNTI" localSheetId="3">#REF!</definedName>
    <definedName name="PUNTI">#REF!</definedName>
    <definedName name="PVIDRIERAS_ITEM" localSheetId="4">[46]Presupuesto!#REF!</definedName>
    <definedName name="PVIDRIERAS_ITEM" localSheetId="3">[46]Presupuesto!#REF!</definedName>
    <definedName name="PVIDRIERAS_ITEM">[46]Presupuesto!#REF!</definedName>
    <definedName name="PW">#REF!</definedName>
    <definedName name="Pwf">'[182]ORITO 02 '!$A$12</definedName>
    <definedName name="Pwf_actual">'[182]ORITO 02 '!$E$6</definedName>
    <definedName name="Pwf_i">[80]medelo!$A$66:$A$83</definedName>
    <definedName name="Pwf_min">'[182]ORITO 02 '!$E$8</definedName>
    <definedName name="Pwfd">#REF!</definedName>
    <definedName name="Q" localSheetId="6">#REF!</definedName>
    <definedName name="Q" localSheetId="7">#REF!</definedName>
    <definedName name="Q" localSheetId="8">#REF!</definedName>
    <definedName name="Q" localSheetId="17">#REF!</definedName>
    <definedName name="Q" localSheetId="1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9">#REF!</definedName>
    <definedName name="Q" localSheetId="20">#REF!</definedName>
    <definedName name="Q" localSheetId="21">#REF!</definedName>
    <definedName name="Q" localSheetId="22">#REF!</definedName>
    <definedName name="q" localSheetId="4">#REF!</definedName>
    <definedName name="q" localSheetId="3">#REF!</definedName>
    <definedName name="Q" localSheetId="5">#REF!</definedName>
    <definedName name="q" localSheetId="23">#REF!</definedName>
    <definedName name="q" localSheetId="1">#REF!</definedName>
    <definedName name="Q">#REF!</definedName>
    <definedName name="Q_actual">'[182]ORITO 02 '!$E$7</definedName>
    <definedName name="Q_BRUTO">#REF!</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6">#REF!</definedName>
    <definedName name="qaz" localSheetId="7">#REF!</definedName>
    <definedName name="qaz" localSheetId="8">#REF!</definedName>
    <definedName name="qaz" localSheetId="17">#REF!</definedName>
    <definedName name="qaz" localSheetId="1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9">#REF!</definedName>
    <definedName name="qaz" localSheetId="20">#REF!</definedName>
    <definedName name="qaz" localSheetId="21">#REF!</definedName>
    <definedName name="qaz" localSheetId="22">#REF!</definedName>
    <definedName name="qaz" localSheetId="5">#REF!</definedName>
    <definedName name="qaz">#REF!</definedName>
    <definedName name="qdefqfqwreqwerqw" localSheetId="4">[41]Insumos!#REF!</definedName>
    <definedName name="qdefqfqwreqwerqw" localSheetId="3">[41]Insumos!#REF!</definedName>
    <definedName name="qdefqfqwreqwerqw">[41]Insumos!#REF!</definedName>
    <definedName name="QE">[183]EQUIPO!$B$15:$G$692</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ax">[80]medelo!$B$63</definedName>
    <definedName name="qq" localSheetId="4">#REF!</definedName>
    <definedName name="qq" localSheetId="3">#REF!</definedName>
    <definedName name="qq">#REF!</definedName>
    <definedName name="qqq">#REF!</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S">#REF!</definedName>
    <definedName name="Qt">'[182]ORITO 02 '!$E$9</definedName>
    <definedName name="QTIES">#REF!</definedName>
    <definedName name="QTY">#REF!</definedName>
    <definedName name="Quincenas" localSheetId="28">{"";"diez";"once";"doce";"trece";"catorce";"quince"}&amp;" "</definedName>
    <definedName name="Quincenas" localSheetId="25">{"";"diez";"once";"doce";"trece";"catorce";"quince"}&amp;" "</definedName>
    <definedName name="Quincenas" localSheetId="24">{"";"diez";"once";"doce";"trece";"catorce";"quince"}&amp;" "</definedName>
    <definedName name="Quincenas" localSheetId="4">{"";"diez";"once";"doce";"trece";"catorce";"quince"}&amp;" "</definedName>
    <definedName name="Quincenas" localSheetId="3">{"";"diez";"once";"doce";"trece";"catorce";"quince"}&amp;" "</definedName>
    <definedName name="Quincenas" localSheetId="23">{"";"diez";"once";"doce";"trece";"catorce";"quince"}&amp;" "</definedName>
    <definedName name="Quincenas" localSheetId="26">{"";"diez";"once";"doce";"trece";"catorce";"quince"}&amp;" "</definedName>
    <definedName name="Quincenas" localSheetId="27">{"";"diez";"once";"doce";"trece";"catorce";"quince"}&amp;" "</definedName>
    <definedName name="Quincenas">{"";"diez";"once";"doce";"trece";"catorce";"quince"}&amp;" "</definedName>
    <definedName name="quitar_rajon">'[184]EST NUEVA Y CONECTANTES'!$S$9:$S$15,'[184]EST NUEVA Y CONECTANTES'!$S$20:$S$21,'[184]EST NUEVA Y CONECTANTES'!$S$23:$S$27,'[184]EST NUEVA Y CONECTANTES'!$S$29:$S$31</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4">#REF!</definedName>
    <definedName name="qw" localSheetId="3">#REF!</definedName>
    <definedName name="qw" localSheetId="5" hidden="1">{"via1",#N/A,TRUE,"general";"via2",#N/A,TRUE,"general";"via3",#N/A,TRUE,"general"}</definedName>
    <definedName name="qw" localSheetId="23">#REF!</definedName>
    <definedName name="qw" localSheetId="1">#REF!</definedName>
    <definedName name="qw" hidden="1">{"via1",#N/A,TRUE,"general";"via2",#N/A,TRUE,"general";"via3",#N/A,TRUE,"general"}</definedName>
    <definedName name="qw_1"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6">'1.1'!ERR</definedName>
    <definedName name="QWERTY" localSheetId="7">'1.2'!ERR</definedName>
    <definedName name="QWERTY" localSheetId="8">'2.1'!ERR</definedName>
    <definedName name="QWERTY" localSheetId="17">'2.10'!ERR</definedName>
    <definedName name="QWERTY" localSheetId="18">'2.11'!ERR</definedName>
    <definedName name="QWERTY" localSheetId="9">'2.2'!ERR</definedName>
    <definedName name="QWERTY" localSheetId="10">'2.3'!ERR</definedName>
    <definedName name="QWERTY" localSheetId="11">'2.4'!ERR</definedName>
    <definedName name="QWERTY" localSheetId="12">'2.5'!ERR</definedName>
    <definedName name="QWERTY" localSheetId="13">'2.6'!ERR</definedName>
    <definedName name="QWERTY" localSheetId="14">'2.7'!ERR</definedName>
    <definedName name="QWERTY" localSheetId="15">'2.8'!ERR</definedName>
    <definedName name="QWERTY" localSheetId="16">'2.9'!ERR</definedName>
    <definedName name="QWERTY" localSheetId="19">'3.1'!ERR</definedName>
    <definedName name="QWERTY" localSheetId="20">'3.2'!ERR</definedName>
    <definedName name="QWERTY" localSheetId="21">'3.3'!ERR</definedName>
    <definedName name="QWERTY" localSheetId="22">'3.4'!ERR</definedName>
    <definedName name="QWERTY" localSheetId="5">'INDICAR CÓDIGO DEL ITEM DE PAGO'!ERR</definedName>
    <definedName name="QWERTY" localSheetId="23">#REF!</definedName>
    <definedName name="QWERTY" localSheetId="1">#REF!</definedName>
    <definedName name="QWERTY">[0]!ERR</definedName>
    <definedName name="qwewertet" hidden="1">{#N/A,#N/A,TRUE,"1842CWN0"}</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qx" localSheetId="28" hidden="1">{#N/A,#N/A,FALSE,"masez (10)";#N/A,#N/A,FALSE,"masez (7)";#N/A,#N/A,FALSE,"masez (6)";#N/A,#N/A,FALSE,"masez (5)";#N/A,#N/A,FALSE,"masez (4)";#N/A,#N/A,FALSE,"masez (3)";#N/A,#N/A,FALSE,"masez (2)";#N/A,#N/A,FALSE,"GME";#N/A,#N/A,FALSE,"masez"}</definedName>
    <definedName name="qx" localSheetId="25" hidden="1">{#N/A,#N/A,FALSE,"masez (10)";#N/A,#N/A,FALSE,"masez (7)";#N/A,#N/A,FALSE,"masez (6)";#N/A,#N/A,FALSE,"masez (5)";#N/A,#N/A,FALSE,"masez (4)";#N/A,#N/A,FALSE,"masez (3)";#N/A,#N/A,FALSE,"masez (2)";#N/A,#N/A,FALSE,"GME";#N/A,#N/A,FALSE,"masez"}</definedName>
    <definedName name="qx" localSheetId="24" hidden="1">{#N/A,#N/A,FALSE,"masez (10)";#N/A,#N/A,FALSE,"masez (7)";#N/A,#N/A,FALSE,"masez (6)";#N/A,#N/A,FALSE,"masez (5)";#N/A,#N/A,FALSE,"masez (4)";#N/A,#N/A,FALSE,"masez (3)";#N/A,#N/A,FALSE,"masez (2)";#N/A,#N/A,FALSE,"GME";#N/A,#N/A,FALSE,"masez"}</definedName>
    <definedName name="qx" localSheetId="4" hidden="1">{#N/A,#N/A,FALSE,"masez (10)";#N/A,#N/A,FALSE,"masez (7)";#N/A,#N/A,FALSE,"masez (6)";#N/A,#N/A,FALSE,"masez (5)";#N/A,#N/A,FALSE,"masez (4)";#N/A,#N/A,FALSE,"masez (3)";#N/A,#N/A,FALSE,"masez (2)";#N/A,#N/A,FALSE,"GME";#N/A,#N/A,FALSE,"masez"}</definedName>
    <definedName name="qx" localSheetId="3" hidden="1">{#N/A,#N/A,FALSE,"masez (10)";#N/A,#N/A,FALSE,"masez (7)";#N/A,#N/A,FALSE,"masez (6)";#N/A,#N/A,FALSE,"masez (5)";#N/A,#N/A,FALSE,"masez (4)";#N/A,#N/A,FALSE,"masez (3)";#N/A,#N/A,FALSE,"masez (2)";#N/A,#N/A,FALSE,"GME";#N/A,#N/A,FALSE,"masez"}</definedName>
    <definedName name="qx" localSheetId="23" hidden="1">{#N/A,#N/A,FALSE,"masez (10)";#N/A,#N/A,FALSE,"masez (7)";#N/A,#N/A,FALSE,"masez (6)";#N/A,#N/A,FALSE,"masez (5)";#N/A,#N/A,FALSE,"masez (4)";#N/A,#N/A,FALSE,"masez (3)";#N/A,#N/A,FALSE,"masez (2)";#N/A,#N/A,FALSE,"GME";#N/A,#N/A,FALSE,"masez"}</definedName>
    <definedName name="qx" localSheetId="26" hidden="1">{#N/A,#N/A,FALSE,"masez (10)";#N/A,#N/A,FALSE,"masez (7)";#N/A,#N/A,FALSE,"masez (6)";#N/A,#N/A,FALSE,"masez (5)";#N/A,#N/A,FALSE,"masez (4)";#N/A,#N/A,FALSE,"masez (3)";#N/A,#N/A,FALSE,"masez (2)";#N/A,#N/A,FALSE,"GME";#N/A,#N/A,FALSE,"masez"}</definedName>
    <definedName name="qx" localSheetId="27" hidden="1">{#N/A,#N/A,FALSE,"masez (10)";#N/A,#N/A,FALSE,"masez (7)";#N/A,#N/A,FALSE,"masez (6)";#N/A,#N/A,FALSE,"masez (5)";#N/A,#N/A,FALSE,"masez (4)";#N/A,#N/A,FALSE,"masez (3)";#N/A,#N/A,FALSE,"masez (2)";#N/A,#N/A,FALSE,"GME";#N/A,#N/A,FALSE,"masez"}</definedName>
    <definedName name="qx" hidden="1">{#N/A,#N/A,FALSE,"masez (10)";#N/A,#N/A,FALSE,"masez (7)";#N/A,#N/A,FALSE,"masez (6)";#N/A,#N/A,FALSE,"masez (5)";#N/A,#N/A,FALSE,"masez (4)";#N/A,#N/A,FALSE,"masez (3)";#N/A,#N/A,FALSE,"masez (2)";#N/A,#N/A,FALSE,"GME";#N/A,#N/A,FALSE,"masez"}</definedName>
    <definedName name="R._SECO">#REF!</definedName>
    <definedName name="R_2">#REF!</definedName>
    <definedName name="R_c">#REF!</definedName>
    <definedName name="RAJON" localSheetId="4">#REF!</definedName>
    <definedName name="RAJON" localSheetId="3">#REF!</definedName>
    <definedName name="RAJON">#REF!</definedName>
    <definedName name="RANGO_FECHA">#REF!</definedName>
    <definedName name="Rates">#REF!</definedName>
    <definedName name="RD">#REF!</definedName>
    <definedName name="rdq">#REF!</definedName>
    <definedName name="rds" localSheetId="4">#REF!</definedName>
    <definedName name="rds" localSheetId="3">#REF!</definedName>
    <definedName name="rds">#REF!</definedName>
    <definedName name="Reactores">#REF!</definedName>
    <definedName name="Recall_2">'[175] ASR+Nafta'!$E$9:$E$21</definedName>
    <definedName name="Recall_3">'[175]Todos+Nafta'!$E$9:$E$21</definedName>
    <definedName name="RECEBO" localSheetId="4">#REF!</definedName>
    <definedName name="RECEBO" localSheetId="3">#REF!</definedName>
    <definedName name="RECEBO">#REF!</definedName>
    <definedName name="Recorder">#REF!</definedName>
    <definedName name="RECUBRIM_ESP_ITEM" localSheetId="4">[46]Presupuesto!#REF!</definedName>
    <definedName name="RECUBRIM_ESP_ITEM" localSheetId="3">[46]Presupuesto!#REF!</definedName>
    <definedName name="RECUBRIM_ESP_ITEM">[46]Presupuesto!#REF!</definedName>
    <definedName name="RECURSOS" localSheetId="23">'[185]REC-COD,'!$A$1:$D$962</definedName>
    <definedName name="RECURSOS" localSheetId="1">'[185]REC-COD,'!$A$1:$D$962</definedName>
    <definedName name="recursos">[186]RECURSOS!$A$8:$A$204</definedName>
    <definedName name="reett" localSheetId="28" hidden="1">{#N/A,#N/A,FALSE,"masez (10)";#N/A,#N/A,FALSE,"masez (7)";#N/A,#N/A,FALSE,"masez (6)";#N/A,#N/A,FALSE,"masez (5)";#N/A,#N/A,FALSE,"masez (4)";#N/A,#N/A,FALSE,"masez (3)";#N/A,#N/A,FALSE,"masez (2)";#N/A,#N/A,FALSE,"GME";#N/A,#N/A,FALSE,"masez"}</definedName>
    <definedName name="reett" localSheetId="25" hidden="1">{#N/A,#N/A,FALSE,"masez (10)";#N/A,#N/A,FALSE,"masez (7)";#N/A,#N/A,FALSE,"masez (6)";#N/A,#N/A,FALSE,"masez (5)";#N/A,#N/A,FALSE,"masez (4)";#N/A,#N/A,FALSE,"masez (3)";#N/A,#N/A,FALSE,"masez (2)";#N/A,#N/A,FALSE,"GME";#N/A,#N/A,FALSE,"masez"}</definedName>
    <definedName name="reett" localSheetId="24" hidden="1">{#N/A,#N/A,FALSE,"masez (10)";#N/A,#N/A,FALSE,"masez (7)";#N/A,#N/A,FALSE,"masez (6)";#N/A,#N/A,FALSE,"masez (5)";#N/A,#N/A,FALSE,"masez (4)";#N/A,#N/A,FALSE,"masez (3)";#N/A,#N/A,FALSE,"masez (2)";#N/A,#N/A,FALSE,"GME";#N/A,#N/A,FALSE,"masez"}</definedName>
    <definedName name="reett" localSheetId="4" hidden="1">{#N/A,#N/A,FALSE,"masez (10)";#N/A,#N/A,FALSE,"masez (7)";#N/A,#N/A,FALSE,"masez (6)";#N/A,#N/A,FALSE,"masez (5)";#N/A,#N/A,FALSE,"masez (4)";#N/A,#N/A,FALSE,"masez (3)";#N/A,#N/A,FALSE,"masez (2)";#N/A,#N/A,FALSE,"GME";#N/A,#N/A,FALSE,"masez"}</definedName>
    <definedName name="reett" localSheetId="3" hidden="1">{#N/A,#N/A,FALSE,"masez (10)";#N/A,#N/A,FALSE,"masez (7)";#N/A,#N/A,FALSE,"masez (6)";#N/A,#N/A,FALSE,"masez (5)";#N/A,#N/A,FALSE,"masez (4)";#N/A,#N/A,FALSE,"masez (3)";#N/A,#N/A,FALSE,"masez (2)";#N/A,#N/A,FALSE,"GME";#N/A,#N/A,FALSE,"masez"}</definedName>
    <definedName name="reett" localSheetId="23" hidden="1">{#N/A,#N/A,FALSE,"masez (10)";#N/A,#N/A,FALSE,"masez (7)";#N/A,#N/A,FALSE,"masez (6)";#N/A,#N/A,FALSE,"masez (5)";#N/A,#N/A,FALSE,"masez (4)";#N/A,#N/A,FALSE,"masez (3)";#N/A,#N/A,FALSE,"masez (2)";#N/A,#N/A,FALSE,"GME";#N/A,#N/A,FALSE,"masez"}</definedName>
    <definedName name="reett" localSheetId="26" hidden="1">{#N/A,#N/A,FALSE,"masez (10)";#N/A,#N/A,FALSE,"masez (7)";#N/A,#N/A,FALSE,"masez (6)";#N/A,#N/A,FALSE,"masez (5)";#N/A,#N/A,FALSE,"masez (4)";#N/A,#N/A,FALSE,"masez (3)";#N/A,#N/A,FALSE,"masez (2)";#N/A,#N/A,FALSE,"GME";#N/A,#N/A,FALSE,"masez"}</definedName>
    <definedName name="reett" localSheetId="27" hidden="1">{#N/A,#N/A,FALSE,"masez (10)";#N/A,#N/A,FALSE,"masez (7)";#N/A,#N/A,FALSE,"masez (6)";#N/A,#N/A,FALSE,"masez (5)";#N/A,#N/A,FALSE,"masez (4)";#N/A,#N/A,FALSE,"masez (3)";#N/A,#N/A,FALSE,"masez (2)";#N/A,#N/A,FALSE,"GME";#N/A,#N/A,FALSE,"masez"}</definedName>
    <definedName name="reett" hidden="1">{#N/A,#N/A,FALSE,"masez (10)";#N/A,#N/A,FALSE,"masez (7)";#N/A,#N/A,FALSE,"masez (6)";#N/A,#N/A,FALSE,"masez (5)";#N/A,#N/A,FALSE,"masez (4)";#N/A,#N/A,FALSE,"masez (3)";#N/A,#N/A,FALSE,"masez (2)";#N/A,#N/A,FALSE,"GME";#N/A,#N/A,FALSE,"masez"}</definedName>
    <definedName name="REG">'[169]Estado Resumen'!XFC1&gt;2.5</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[174]Tablas!$M$6:$M$8</definedName>
    <definedName name="regional" localSheetId="23">[77]CARRETERAS!$A$2</definedName>
    <definedName name="regional" localSheetId="1">[77]CARRETERAS!$A$2</definedName>
    <definedName name="REGIONAL">[174]Tablas!$I$6:$I$10</definedName>
    <definedName name="RegistroCoordinador">#REF!</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'[170]ESTADO VÍA-CRIT.TECNICO'!XFC1&gt;2.5</definedName>
    <definedName name="REICIO" localSheetId="6">'1.1'!ERR</definedName>
    <definedName name="REICIO" localSheetId="7">'1.2'!ERR</definedName>
    <definedName name="REICIO" localSheetId="8">'2.1'!ERR</definedName>
    <definedName name="REICIO" localSheetId="17">'2.10'!ERR</definedName>
    <definedName name="REICIO" localSheetId="18">'2.11'!ERR</definedName>
    <definedName name="REICIO" localSheetId="9">'2.2'!ERR</definedName>
    <definedName name="REICIO" localSheetId="10">'2.3'!ERR</definedName>
    <definedName name="REICIO" localSheetId="11">'2.4'!ERR</definedName>
    <definedName name="REICIO" localSheetId="12">'2.5'!ERR</definedName>
    <definedName name="REICIO" localSheetId="13">'2.6'!ERR</definedName>
    <definedName name="REICIO" localSheetId="14">'2.7'!ERR</definedName>
    <definedName name="REICIO" localSheetId="15">'2.8'!ERR</definedName>
    <definedName name="REICIO" localSheetId="16">'2.9'!ERR</definedName>
    <definedName name="REICIO" localSheetId="19">'3.1'!ERR</definedName>
    <definedName name="REICIO" localSheetId="20">'3.2'!ERR</definedName>
    <definedName name="REICIO" localSheetId="21">'3.3'!ERR</definedName>
    <definedName name="REICIO" localSheetId="22">'3.4'!ERR</definedName>
    <definedName name="REICIO" localSheetId="5">'INDICAR CÓDIGO DEL ITEM DE PAGO'!ERR</definedName>
    <definedName name="REICIO">[0]!ERR</definedName>
    <definedName name="Reimbursement">"Reembolso"</definedName>
    <definedName name="reinicio" localSheetId="6">'1.1'!ERR</definedName>
    <definedName name="reinicio" localSheetId="7">'1.2'!ERR</definedName>
    <definedName name="reinicio" localSheetId="8">'2.1'!ERR</definedName>
    <definedName name="reinicio" localSheetId="17">'2.10'!ERR</definedName>
    <definedName name="reinicio" localSheetId="18">'2.11'!ERR</definedName>
    <definedName name="reinicio" localSheetId="9">'2.2'!ERR</definedName>
    <definedName name="reinicio" localSheetId="10">'2.3'!ERR</definedName>
    <definedName name="reinicio" localSheetId="11">'2.4'!ERR</definedName>
    <definedName name="reinicio" localSheetId="12">'2.5'!ERR</definedName>
    <definedName name="reinicio" localSheetId="13">'2.6'!ERR</definedName>
    <definedName name="reinicio" localSheetId="14">'2.7'!ERR</definedName>
    <definedName name="reinicio" localSheetId="15">'2.8'!ERR</definedName>
    <definedName name="reinicio" localSheetId="16">'2.9'!ERR</definedName>
    <definedName name="reinicio" localSheetId="19">'3.1'!ERR</definedName>
    <definedName name="reinicio" localSheetId="20">'3.2'!ERR</definedName>
    <definedName name="reinicio" localSheetId="21">'3.3'!ERR</definedName>
    <definedName name="reinicio" localSheetId="22">'3.4'!ERR</definedName>
    <definedName name="reinicio" localSheetId="5">'INDICAR CÓDIGO DEL ITEM DE PAGO'!ERR</definedName>
    <definedName name="reinicio">[0]!ERR</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JILLA" localSheetId="4">#REF!</definedName>
    <definedName name="REJILLA" localSheetId="3">#REF!</definedName>
    <definedName name="REJILLA">#REF!</definedName>
    <definedName name="rell" localSheetId="6">#REF!</definedName>
    <definedName name="rell" localSheetId="7">#REF!</definedName>
    <definedName name="rell" localSheetId="8">#REF!</definedName>
    <definedName name="rell" localSheetId="17">#REF!</definedName>
    <definedName name="rell" localSheetId="1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9">#REF!</definedName>
    <definedName name="rell" localSheetId="20">#REF!</definedName>
    <definedName name="rell" localSheetId="21">#REF!</definedName>
    <definedName name="rell" localSheetId="22">#REF!</definedName>
    <definedName name="rell" localSheetId="5">#REF!</definedName>
    <definedName name="rell" localSheetId="23">#REF!</definedName>
    <definedName name="rell" localSheetId="1">#REF!</definedName>
    <definedName name="rell">#REF!</definedName>
    <definedName name="RELLG">#REF!</definedName>
    <definedName name="remanentes">'[40]Reservas de Petróleo'!$A$2,'[40]Reservas de Petróleo'!$A$1,'[40]Reservas de Petróleo'!$D$4,'[40]Reservas de Petróleo'!$H$1:$H$65536</definedName>
    <definedName name="RENATO" localSheetId="28" hidden="1">{#N/A,#N/A,FALSE,"masez (10)";#N/A,#N/A,FALSE,"masez (7)";#N/A,#N/A,FALSE,"masez (6)";#N/A,#N/A,FALSE,"masez (5)";#N/A,#N/A,FALSE,"masez (4)";#N/A,#N/A,FALSE,"masez (3)";#N/A,#N/A,FALSE,"masez (2)";#N/A,#N/A,FALSE,"GME";#N/A,#N/A,FALSE,"masez"}</definedName>
    <definedName name="RENATO" localSheetId="25" hidden="1">{#N/A,#N/A,FALSE,"masez (10)";#N/A,#N/A,FALSE,"masez (7)";#N/A,#N/A,FALSE,"masez (6)";#N/A,#N/A,FALSE,"masez (5)";#N/A,#N/A,FALSE,"masez (4)";#N/A,#N/A,FALSE,"masez (3)";#N/A,#N/A,FALSE,"masez (2)";#N/A,#N/A,FALSE,"GME";#N/A,#N/A,FALSE,"masez"}</definedName>
    <definedName name="RENATO" localSheetId="24" hidden="1">{#N/A,#N/A,FALSE,"masez (10)";#N/A,#N/A,FALSE,"masez (7)";#N/A,#N/A,FALSE,"masez (6)";#N/A,#N/A,FALSE,"masez (5)";#N/A,#N/A,FALSE,"masez (4)";#N/A,#N/A,FALSE,"masez (3)";#N/A,#N/A,FALSE,"masez (2)";#N/A,#N/A,FALSE,"GME";#N/A,#N/A,FALSE,"masez"}</definedName>
    <definedName name="RENATO" localSheetId="4" hidden="1">{#N/A,#N/A,FALSE,"masez (10)";#N/A,#N/A,FALSE,"masez (7)";#N/A,#N/A,FALSE,"masez (6)";#N/A,#N/A,FALSE,"masez (5)";#N/A,#N/A,FALSE,"masez (4)";#N/A,#N/A,FALSE,"masez (3)";#N/A,#N/A,FALSE,"masez (2)";#N/A,#N/A,FALSE,"GME";#N/A,#N/A,FALSE,"masez"}</definedName>
    <definedName name="RENATO" localSheetId="3" hidden="1">{#N/A,#N/A,FALSE,"masez (10)";#N/A,#N/A,FALSE,"masez (7)";#N/A,#N/A,FALSE,"masez (6)";#N/A,#N/A,FALSE,"masez (5)";#N/A,#N/A,FALSE,"masez (4)";#N/A,#N/A,FALSE,"masez (3)";#N/A,#N/A,FALSE,"masez (2)";#N/A,#N/A,FALSE,"GME";#N/A,#N/A,FALSE,"masez"}</definedName>
    <definedName name="RENATO" localSheetId="23" hidden="1">{#N/A,#N/A,FALSE,"masez (10)";#N/A,#N/A,FALSE,"masez (7)";#N/A,#N/A,FALSE,"masez (6)";#N/A,#N/A,FALSE,"masez (5)";#N/A,#N/A,FALSE,"masez (4)";#N/A,#N/A,FALSE,"masez (3)";#N/A,#N/A,FALSE,"masez (2)";#N/A,#N/A,FALSE,"GME";#N/A,#N/A,FALSE,"masez"}</definedName>
    <definedName name="RENATO" localSheetId="26" hidden="1">{#N/A,#N/A,FALSE,"masez (10)";#N/A,#N/A,FALSE,"masez (7)";#N/A,#N/A,FALSE,"masez (6)";#N/A,#N/A,FALSE,"masez (5)";#N/A,#N/A,FALSE,"masez (4)";#N/A,#N/A,FALSE,"masez (3)";#N/A,#N/A,FALSE,"masez (2)";#N/A,#N/A,FALSE,"GME";#N/A,#N/A,FALSE,"masez"}</definedName>
    <definedName name="RENATO" localSheetId="27" hidden="1">{#N/A,#N/A,FALSE,"masez (10)";#N/A,#N/A,FALSE,"masez (7)";#N/A,#N/A,FALSE,"masez (6)";#N/A,#N/A,FALSE,"masez (5)";#N/A,#N/A,FALSE,"masez (4)";#N/A,#N/A,FALSE,"masez (3)";#N/A,#N/A,FALSE,"masez (2)";#N/A,#N/A,FALSE,"GME";#N/A,#N/A,FALSE,"masez"}</definedName>
    <definedName name="RENATO" hidden="1">{#N/A,#N/A,FALSE,"masez (10)";#N/A,#N/A,FALSE,"masez (7)";#N/A,#N/A,FALSE,"masez (6)";#N/A,#N/A,FALSE,"masez (5)";#N/A,#N/A,FALSE,"masez (4)";#N/A,#N/A,FALSE,"masez (3)";#N/A,#N/A,FALSE,"masez (2)";#N/A,#N/A,FALSE,"GME";#N/A,#N/A,FALSE,"masez"}</definedName>
    <definedName name="rendimiento">#REF!</definedName>
    <definedName name="RENDIMIENTO____CARGA">#REF!</definedName>
    <definedName name="repetido" localSheetId="4" hidden="1">#REF!</definedName>
    <definedName name="repetido" localSheetId="3" hidden="1">#REF!</definedName>
    <definedName name="repetido" hidden="1">#REF!</definedName>
    <definedName name="REPLANTEO" localSheetId="4">[28]PRESUPUESTO!#REF!</definedName>
    <definedName name="REPLANTEO" localSheetId="3">[28]PRESUPUESTO!#REF!</definedName>
    <definedName name="REPLANTEO">[28]PRESUPUESTO!#REF!</definedName>
    <definedName name="REPXXX">#REF!</definedName>
    <definedName name="Requerimiento">#REF!</definedName>
    <definedName name="Requerimientos">#REF!</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8" hidden="1">{#N/A,#N/A,FALSE,"masez (10)";#N/A,#N/A,FALSE,"masez (7)";#N/A,#N/A,FALSE,"masez (6)";#N/A,#N/A,FALSE,"masez (5)";#N/A,#N/A,FALSE,"masez (4)";#N/A,#N/A,FALSE,"masez (3)";#N/A,#N/A,FALSE,"masez (2)";#N/A,#N/A,FALSE,"GME";#N/A,#N/A,FALSE,"masez"}</definedName>
    <definedName name="rer" localSheetId="25" hidden="1">{#N/A,#N/A,FALSE,"masez (10)";#N/A,#N/A,FALSE,"masez (7)";#N/A,#N/A,FALSE,"masez (6)";#N/A,#N/A,FALSE,"masez (5)";#N/A,#N/A,FALSE,"masez (4)";#N/A,#N/A,FALSE,"masez (3)";#N/A,#N/A,FALSE,"masez (2)";#N/A,#N/A,FALSE,"GME";#N/A,#N/A,FALSE,"masez"}</definedName>
    <definedName name="rer" localSheetId="24" hidden="1">{#N/A,#N/A,FALSE,"masez (10)";#N/A,#N/A,FALSE,"masez (7)";#N/A,#N/A,FALSE,"masez (6)";#N/A,#N/A,FALSE,"masez (5)";#N/A,#N/A,FALSE,"masez (4)";#N/A,#N/A,FALSE,"masez (3)";#N/A,#N/A,FALSE,"masez (2)";#N/A,#N/A,FALSE,"GME";#N/A,#N/A,FALSE,"masez"}</definedName>
    <definedName name="rer" localSheetId="4" hidden="1">{#N/A,#N/A,FALSE,"masez (10)";#N/A,#N/A,FALSE,"masez (7)";#N/A,#N/A,FALSE,"masez (6)";#N/A,#N/A,FALSE,"masez (5)";#N/A,#N/A,FALSE,"masez (4)";#N/A,#N/A,FALSE,"masez (3)";#N/A,#N/A,FALSE,"masez (2)";#N/A,#N/A,FALSE,"GME";#N/A,#N/A,FALSE,"masez"}</definedName>
    <definedName name="rer" localSheetId="3" hidden="1">{#N/A,#N/A,FALSE,"masez (10)";#N/A,#N/A,FALSE,"masez (7)";#N/A,#N/A,FALSE,"masez (6)";#N/A,#N/A,FALSE,"masez (5)";#N/A,#N/A,FALSE,"masez (4)";#N/A,#N/A,FALSE,"masez (3)";#N/A,#N/A,FALSE,"masez (2)";#N/A,#N/A,FALSE,"GME";#N/A,#N/A,FALSE,"masez"}</definedName>
    <definedName name="rer" localSheetId="5" hidden="1">{"via1",#N/A,TRUE,"general";"via2",#N/A,TRUE,"general";"via3",#N/A,TRUE,"general"}</definedName>
    <definedName name="rer" localSheetId="23" hidden="1">{#N/A,#N/A,FALSE,"masez (10)";#N/A,#N/A,FALSE,"masez (7)";#N/A,#N/A,FALSE,"masez (6)";#N/A,#N/A,FALSE,"masez (5)";#N/A,#N/A,FALSE,"masez (4)";#N/A,#N/A,FALSE,"masez (3)";#N/A,#N/A,FALSE,"masez (2)";#N/A,#N/A,FALSE,"GME";#N/A,#N/A,FALSE,"masez"}</definedName>
    <definedName name="rer" localSheetId="1" hidden="1">{#N/A,#N/A,FALSE,"masez (10)";#N/A,#N/A,FALSE,"masez (7)";#N/A,#N/A,FALSE,"masez (6)";#N/A,#N/A,FALSE,"masez (5)";#N/A,#N/A,FALSE,"masez (4)";#N/A,#N/A,FALSE,"masez (3)";#N/A,#N/A,FALSE,"masez (2)";#N/A,#N/A,FALSE,"GME";#N/A,#N/A,FALSE,"masez"}</definedName>
    <definedName name="rer" localSheetId="26" hidden="1">{#N/A,#N/A,FALSE,"masez (10)";#N/A,#N/A,FALSE,"masez (7)";#N/A,#N/A,FALSE,"masez (6)";#N/A,#N/A,FALSE,"masez (5)";#N/A,#N/A,FALSE,"masez (4)";#N/A,#N/A,FALSE,"masez (3)";#N/A,#N/A,FALSE,"masez (2)";#N/A,#N/A,FALSE,"GME";#N/A,#N/A,FALSE,"masez"}</definedName>
    <definedName name="rer" localSheetId="27" hidden="1">{#N/A,#N/A,FALSE,"masez (10)";#N/A,#N/A,FALSE,"masez (7)";#N/A,#N/A,FALSE,"masez (6)";#N/A,#N/A,FALSE,"masez (5)";#N/A,#N/A,FALSE,"masez (4)";#N/A,#N/A,FALSE,"masez (3)";#N/A,#N/A,FALSE,"masez (2)";#N/A,#N/A,FALSE,"GME";#N/A,#N/A,FALSE,"masez"}</definedName>
    <definedName name="rer" hidden="1">{"via1",#N/A,TRUE,"general";"via2",#N/A,TRUE,"general";"via3",#N/A,TRUE,"general"}</definedName>
    <definedName name="rer_1" hidden="1">{"via1",#N/A,TRUE,"general";"via2",#N/A,TRUE,"general";"via3",#N/A,TRUE,"general"}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'[77]GENERALIDADES '!$E$9</definedName>
    <definedName name="Resistenciaconductor" localSheetId="4">[108]Modelo!#REF!</definedName>
    <definedName name="Resistenciaconductor" localSheetId="3">[108]Modelo!#REF!</definedName>
    <definedName name="Resistenciaconductor">[108]Modelo!#REF!</definedName>
    <definedName name="Resistividad">#REF!</definedName>
    <definedName name="resu" localSheetId="6">[187]original_sist!$B$1:$L$167</definedName>
    <definedName name="resu" localSheetId="7">[187]original_sist!$B$1:$L$167</definedName>
    <definedName name="resu" localSheetId="8">[187]original_sist!$B$1:$L$167</definedName>
    <definedName name="resu" localSheetId="17">[187]original_sist!$B$1:$L$167</definedName>
    <definedName name="resu" localSheetId="18">[187]original_sist!$B$1:$L$167</definedName>
    <definedName name="resu" localSheetId="9">[187]original_sist!$B$1:$L$167</definedName>
    <definedName name="resu" localSheetId="10">[187]original_sist!$B$1:$L$167</definedName>
    <definedName name="resu" localSheetId="11">[187]original_sist!$B$1:$L$167</definedName>
    <definedName name="resu" localSheetId="12">[187]original_sist!$B$1:$L$167</definedName>
    <definedName name="resu" localSheetId="13">[187]original_sist!$B$1:$L$167</definedName>
    <definedName name="resu" localSheetId="14">[187]original_sist!$B$1:$L$167</definedName>
    <definedName name="resu" localSheetId="15">[187]original_sist!$B$1:$L$167</definedName>
    <definedName name="resu" localSheetId="16">[187]original_sist!$B$1:$L$167</definedName>
    <definedName name="resu" localSheetId="19">[187]original_sist!$B$1:$L$167</definedName>
    <definedName name="resu" localSheetId="20">[187]original_sist!$B$1:$L$167</definedName>
    <definedName name="resu" localSheetId="21">[187]original_sist!$B$1:$L$167</definedName>
    <definedName name="resu" localSheetId="22">[187]original_sist!$B$1:$L$167</definedName>
    <definedName name="RESU" localSheetId="4">#REF!</definedName>
    <definedName name="RESU" localSheetId="3">#REF!</definedName>
    <definedName name="resu" localSheetId="5">[187]original_sist!$B$1:$L$167</definedName>
    <definedName name="RESU" localSheetId="23">#REF!</definedName>
    <definedName name="RESU" localSheetId="1">#REF!</definedName>
    <definedName name="RESU">#REF!</definedName>
    <definedName name="resu8" localSheetId="6">[13]!resu8</definedName>
    <definedName name="resu8" localSheetId="7">[13]!resu8</definedName>
    <definedName name="resu8" localSheetId="8">[13]!resu8</definedName>
    <definedName name="resu8" localSheetId="17">[13]!resu8</definedName>
    <definedName name="resu8" localSheetId="18">[13]!resu8</definedName>
    <definedName name="resu8" localSheetId="9">[13]!resu8</definedName>
    <definedName name="resu8" localSheetId="10">[13]!resu8</definedName>
    <definedName name="resu8" localSheetId="11">[13]!resu8</definedName>
    <definedName name="resu8" localSheetId="12">[13]!resu8</definedName>
    <definedName name="resu8" localSheetId="13">[13]!resu8</definedName>
    <definedName name="resu8" localSheetId="14">[13]!resu8</definedName>
    <definedName name="resu8" localSheetId="15">[13]!resu8</definedName>
    <definedName name="resu8" localSheetId="16">[13]!resu8</definedName>
    <definedName name="resu8" localSheetId="19">[13]!resu8</definedName>
    <definedName name="resu8" localSheetId="20">[13]!resu8</definedName>
    <definedName name="resu8" localSheetId="21">[13]!resu8</definedName>
    <definedName name="resu8" localSheetId="22">[13]!resu8</definedName>
    <definedName name="resu8" localSheetId="4">[13]!resu8</definedName>
    <definedName name="resu8" localSheetId="2">[13]!resu8</definedName>
    <definedName name="resu8">[13]!resu8</definedName>
    <definedName name="resufi">#REF!</definedName>
    <definedName name="resufi1">#REF!</definedName>
    <definedName name="resumen" localSheetId="23">#REF!</definedName>
    <definedName name="resumen" localSheetId="1">#REF!</definedName>
    <definedName name="resumen">#REF!</definedName>
    <definedName name="resumen_final">#REF!</definedName>
    <definedName name="resumen_final1">#REF!</definedName>
    <definedName name="Retenc">[57]BASES!$E$31</definedName>
    <definedName name="RETIROV">#REF!</definedName>
    <definedName name="RETRO">[28]BASE!$D$417</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VEST_ESP_ITEM" localSheetId="4">[46]Presupuesto!#REF!</definedName>
    <definedName name="REVEST_ESP_ITEM" localSheetId="3">[46]Presupuesto!#REF!</definedName>
    <definedName name="REVEST_ESP_ITEM">[46]Presupuesto!#REF!</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 localSheetId="4">'[188]Tabla 1.1'!#REF!</definedName>
    <definedName name="REY" localSheetId="3">'[188]Tabla 1.1'!#REF!</definedName>
    <definedName name="REY">'[188]Tabla 1.1'!#REF!</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 localSheetId="3">#REF!</definedName>
    <definedName name="rfref">#REF!</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FV">#REF!</definedName>
    <definedName name="RG">#REF!</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[189]Ingenieria!#REF!</definedName>
    <definedName name="RISP">'[5]7422CW00'!#REF!</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f">[100]Datos!$D$12</definedName>
    <definedName name="rñ">#REF!</definedName>
    <definedName name="RO" localSheetId="23" hidden="1">#REF!</definedName>
    <definedName name="RO" localSheetId="1" hidden="1">#REF!</definedName>
    <definedName name="Ro">#REF!,#REF!,#REF!</definedName>
    <definedName name="rr" localSheetId="6">'1.1'!ERR</definedName>
    <definedName name="rr" localSheetId="7">'1.2'!ERR</definedName>
    <definedName name="rr" localSheetId="8">'2.1'!ERR</definedName>
    <definedName name="rr" localSheetId="17">'2.10'!ERR</definedName>
    <definedName name="rr" localSheetId="18">'2.11'!ERR</definedName>
    <definedName name="rr" localSheetId="9">'2.2'!ERR</definedName>
    <definedName name="rr" localSheetId="10">'2.3'!ERR</definedName>
    <definedName name="rr" localSheetId="11">'2.4'!ERR</definedName>
    <definedName name="rr" localSheetId="12">'2.5'!ERR</definedName>
    <definedName name="rr" localSheetId="13">'2.6'!ERR</definedName>
    <definedName name="rr" localSheetId="14">'2.7'!ERR</definedName>
    <definedName name="rr" localSheetId="15">'2.8'!ERR</definedName>
    <definedName name="rr" localSheetId="16">'2.9'!ERR</definedName>
    <definedName name="rr" localSheetId="19">'3.1'!ERR</definedName>
    <definedName name="rr" localSheetId="20">'3.2'!ERR</definedName>
    <definedName name="rr" localSheetId="21">'3.3'!ERR</definedName>
    <definedName name="rr" localSheetId="22">'3.4'!ERR</definedName>
    <definedName name="rr" localSheetId="5">'INDICAR CÓDIGO DEL ITEM DE PAGO'!ERR</definedName>
    <definedName name="rr" localSheetId="23">#REF!</definedName>
    <definedName name="rr" localSheetId="1">#REF!</definedName>
    <definedName name="rr">[0]!ERR</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 localSheetId="23">#REF!</definedName>
    <definedName name="rrrr" localSheetId="1">#REF!</definedName>
    <definedName name="rrrr">'[190]Form5 _Pág_ 1'!#REF!</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5" hidden="1">{"TAB1",#N/A,TRUE,"GENERAL";"TAB2",#N/A,TRUE,"GENERAL";"TAB3",#N/A,TRUE,"GENERAL";"TAB4",#N/A,TRUE,"GENERAL";"TAB5",#N/A,TRUE,"GENERAL"}</definedName>
    <definedName name="rt" localSheetId="23">#REF!</definedName>
    <definedName name="rt" localSheetId="1">#REF!</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5" hidden="1">{"TAB1",#N/A,TRUE,"GENERAL";"TAB2",#N/A,TRUE,"GENERAL";"TAB3",#N/A,TRUE,"GENERAL";"TAB4",#N/A,TRUE,"GENERAL";"TAB5",#N/A,TRUE,"GENERAL"}</definedName>
    <definedName name="rte" localSheetId="23">#REF!</definedName>
    <definedName name="rte" localSheetId="1">#REF!</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#REF!</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[191]items!$C$4:$J$248</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4">#REF!</definedName>
    <definedName name="ry" localSheetId="3">#REF!</definedName>
    <definedName name="ry" localSheetId="5" hidden="1">{"via1",#N/A,TRUE,"general";"via2",#N/A,TRUE,"general";"via3",#N/A,TRUE,"general"}</definedName>
    <definedName name="ry" localSheetId="23">#REF!</definedName>
    <definedName name="ry" localSheetId="1">#REF!</definedName>
    <definedName name="ry" hidden="1">{"via1",#N/A,TRUE,"general";"via2",#N/A,TRUE,"general";"via3",#N/A,TRUE,"general"}</definedName>
    <definedName name="ry_1" hidden="1">{"via1",#N/A,TRUE,"general";"via2",#N/A,TRUE,"general";"via3",#N/A,TRUE,"general"}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 localSheetId="6">'1.1'!ERR</definedName>
    <definedName name="s" localSheetId="7">'1.2'!ERR</definedName>
    <definedName name="s" localSheetId="8">'2.1'!ERR</definedName>
    <definedName name="s" localSheetId="17">'2.10'!ERR</definedName>
    <definedName name="s" localSheetId="18">'2.11'!ERR</definedName>
    <definedName name="s" localSheetId="9">'2.2'!ERR</definedName>
    <definedName name="s" localSheetId="10">'2.3'!ERR</definedName>
    <definedName name="s" localSheetId="11">'2.4'!ERR</definedName>
    <definedName name="s" localSheetId="12">'2.5'!ERR</definedName>
    <definedName name="s" localSheetId="13">'2.6'!ERR</definedName>
    <definedName name="s" localSheetId="14">'2.7'!ERR</definedName>
    <definedName name="s" localSheetId="15">'2.8'!ERR</definedName>
    <definedName name="s" localSheetId="16">'2.9'!ERR</definedName>
    <definedName name="s" localSheetId="19">'3.1'!ERR</definedName>
    <definedName name="s" localSheetId="20">'3.2'!ERR</definedName>
    <definedName name="s" localSheetId="21">'3.3'!ERR</definedName>
    <definedName name="s" localSheetId="22">'3.4'!ERR</definedName>
    <definedName name="s" localSheetId="5">'INDICAR CÓDIGO DEL ITEM DE PAGO'!ERR</definedName>
    <definedName name="S" localSheetId="23">#REF!</definedName>
    <definedName name="S" localSheetId="1">#REF!</definedName>
    <definedName name="s">[0]!ERR</definedName>
    <definedName name="SA">[114]PRESUPUESTO!#REF!</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baneta">'[48]SABANETA 3335'!$B$7:$L$475</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dgsfgdfshgdshfdjfdhjhfjh" localSheetId="4">#REF!</definedName>
    <definedName name="sadgsfgdfshgdshfdjfdhjhfjh" localSheetId="3">#REF!</definedName>
    <definedName name="sadgsfgdfshgdshfdjfdhjhfjh">#REF!</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6">'1.1'!ERR</definedName>
    <definedName name="salarios" localSheetId="7">'1.2'!ERR</definedName>
    <definedName name="salarios" localSheetId="8">'2.1'!ERR</definedName>
    <definedName name="salarios" localSheetId="17">'2.10'!ERR</definedName>
    <definedName name="salarios" localSheetId="18">'2.11'!ERR</definedName>
    <definedName name="salarios" localSheetId="9">'2.2'!ERR</definedName>
    <definedName name="salarios" localSheetId="10">'2.3'!ERR</definedName>
    <definedName name="salarios" localSheetId="11">'2.4'!ERR</definedName>
    <definedName name="salarios" localSheetId="12">'2.5'!ERR</definedName>
    <definedName name="salarios" localSheetId="13">'2.6'!ERR</definedName>
    <definedName name="salarios" localSheetId="14">'2.7'!ERR</definedName>
    <definedName name="salarios" localSheetId="15">'2.8'!ERR</definedName>
    <definedName name="salarios" localSheetId="16">'2.9'!ERR</definedName>
    <definedName name="salarios" localSheetId="19">'3.1'!ERR</definedName>
    <definedName name="salarios" localSheetId="20">'3.2'!ERR</definedName>
    <definedName name="salarios" localSheetId="21">'3.3'!ERR</definedName>
    <definedName name="salarios" localSheetId="22">'3.4'!ERR</definedName>
    <definedName name="salarios" localSheetId="5">'INDICAR CÓDIGO DEL ITEM DE PAGO'!ERR</definedName>
    <definedName name="Salarios" localSheetId="23">#REF!</definedName>
    <definedName name="Salarios" localSheetId="1">#REF!</definedName>
    <definedName name="salarios">[0]!ERR</definedName>
    <definedName name="SalConv">'[14]DATOS CONTRATO'!$G$14</definedName>
    <definedName name="SALID1">#REF!</definedName>
    <definedName name="SalMinimo">[57]BASES!$E$41</definedName>
    <definedName name="SAOG7">#REF!</definedName>
    <definedName name="SAOG7OCTUBRE">#REF!</definedName>
    <definedName name="SARDINELV">#REF!</definedName>
    <definedName name="SB">[114]PRESUPUESTO!#REF!</definedName>
    <definedName name="sbe" localSheetId="4">#REF!</definedName>
    <definedName name="sbe" localSheetId="3">#REF!</definedName>
    <definedName name="sbe">#REF!</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5" hidden="1">{"TAB1",#N/A,TRUE,"GENERAL";"TAB2",#N/A,TRUE,"GENERAL";"TAB3",#N/A,TRUE,"GENERAL";"TAB4",#N/A,TRUE,"GENERAL";"TAB5",#N/A,TRUE,"GENERAL"}</definedName>
    <definedName name="sd" localSheetId="23">#REF!</definedName>
    <definedName name="sd" localSheetId="1">#REF!</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hidden="1">{#N/A,#N/A,TRUE,"1842CWN0"}</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 localSheetId="23">#REF!</definedName>
    <definedName name="SDFSD" localSheetId="1">#REF!</definedName>
    <definedName name="sdfsd">#REF!</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hidden="1">{#N/A,#N/A,TRUE,"1842CWN0"}</definedName>
    <definedName name="SE">'[143]1P (42)'!$AB$1:$AC$590</definedName>
    <definedName name="SECTOR" localSheetId="6">#REF!</definedName>
    <definedName name="SECTOR" localSheetId="7">#REF!</definedName>
    <definedName name="SECTOR" localSheetId="8">#REF!</definedName>
    <definedName name="SECTOR" localSheetId="17">#REF!</definedName>
    <definedName name="SECTOR" localSheetId="1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9">#REF!</definedName>
    <definedName name="SECTOR" localSheetId="20">#REF!</definedName>
    <definedName name="SECTOR" localSheetId="21">#REF!</definedName>
    <definedName name="SECTOR" localSheetId="22">#REF!</definedName>
    <definedName name="SECTOR" localSheetId="5">#REF!</definedName>
    <definedName name="SECTOR">#REF!</definedName>
    <definedName name="SEMANA_C3">#REF!</definedName>
    <definedName name="sena">[100]Hoja1!$C$14</definedName>
    <definedName name="SEP" localSheetId="4">#REF!</definedName>
    <definedName name="SEP" localSheetId="3">#REF!</definedName>
    <definedName name="SEP">#REF!</definedName>
    <definedName name="SepOct">'[129]Sep-Oct'!$A$12:$H$30</definedName>
    <definedName name="SepOct_C">'[157]Sep-Oct'!$A$31:$H$45</definedName>
    <definedName name="SEPT_25_09" localSheetId="4">[46]Presupuesto!#REF!</definedName>
    <definedName name="SEPT_25_09" localSheetId="3">[46]Presupuesto!#REF!</definedName>
    <definedName name="SEPT_25_09">[46]Presupuesto!#REF!</definedName>
    <definedName name="septico" localSheetId="4">#REF!</definedName>
    <definedName name="septico" localSheetId="3">#REF!</definedName>
    <definedName name="septico">#REF!</definedName>
    <definedName name="SERO" localSheetId="6">'1.1'!ERR</definedName>
    <definedName name="SERO" localSheetId="7">'1.2'!ERR</definedName>
    <definedName name="SERO" localSheetId="8">'2.1'!ERR</definedName>
    <definedName name="SERO" localSheetId="17">'2.10'!ERR</definedName>
    <definedName name="SERO" localSheetId="18">'2.11'!ERR</definedName>
    <definedName name="SERO" localSheetId="9">'2.2'!ERR</definedName>
    <definedName name="SERO" localSheetId="10">'2.3'!ERR</definedName>
    <definedName name="SERO" localSheetId="11">'2.4'!ERR</definedName>
    <definedName name="SERO" localSheetId="12">'2.5'!ERR</definedName>
    <definedName name="SERO" localSheetId="13">'2.6'!ERR</definedName>
    <definedName name="SERO" localSheetId="14">'2.7'!ERR</definedName>
    <definedName name="SERO" localSheetId="15">'2.8'!ERR</definedName>
    <definedName name="SERO" localSheetId="16">'2.9'!ERR</definedName>
    <definedName name="SERO" localSheetId="19">'3.1'!ERR</definedName>
    <definedName name="SERO" localSheetId="20">'3.2'!ERR</definedName>
    <definedName name="SERO" localSheetId="21">'3.3'!ERR</definedName>
    <definedName name="SERO" localSheetId="22">'3.4'!ERR</definedName>
    <definedName name="SERO" localSheetId="5">'INDICAR CÓDIGO DEL ITEM DE PAGO'!ERR</definedName>
    <definedName name="SERO">[0]!ERR</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4">'[69]CIRCUITOS CODENSA'!#REF!</definedName>
    <definedName name="SF" localSheetId="3">'[69]CIRCUITOS CODENSA'!#REF!</definedName>
    <definedName name="SF" localSheetId="23">'[69]CIRCUITOS CODENSA'!#REF!</definedName>
    <definedName name="SF" localSheetId="1">'[69]CIRCUITOS CODENSA'!#REF!</definedName>
    <definedName name="sf">[100]Hoja1!$C$12</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GAST5" localSheetId="28" hidden="1">{#N/A,#N/A,FALSE,"IC_Global";#N/A,#N/A,FALSE,"IC_Global (98-f)";#N/A,#N/A,FALSE,"Inc";#N/A,#N/A,FALSE,"CAMBIOS (2)";#N/A,#N/A,FALSE,"EXPL Inc.";#N/A,#N/A,FALSE,"HITOS98";#N/A,#N/A,FALSE,"CURVA ""S"" GLOBAL ";#N/A,#N/A,FALSE,"CURVA ""S"" 1998 "}</definedName>
    <definedName name="SFGAST5" localSheetId="25" hidden="1">{#N/A,#N/A,FALSE,"IC_Global";#N/A,#N/A,FALSE,"IC_Global (98-f)";#N/A,#N/A,FALSE,"Inc";#N/A,#N/A,FALSE,"CAMBIOS (2)";#N/A,#N/A,FALSE,"EXPL Inc.";#N/A,#N/A,FALSE,"HITOS98";#N/A,#N/A,FALSE,"CURVA ""S"" GLOBAL ";#N/A,#N/A,FALSE,"CURVA ""S"" 1998 "}</definedName>
    <definedName name="SFGAST5" localSheetId="24" hidden="1">{#N/A,#N/A,FALSE,"IC_Global";#N/A,#N/A,FALSE,"IC_Global (98-f)";#N/A,#N/A,FALSE,"Inc";#N/A,#N/A,FALSE,"CAMBIOS (2)";#N/A,#N/A,FALSE,"EXPL Inc.";#N/A,#N/A,FALSE,"HITOS98";#N/A,#N/A,FALSE,"CURVA ""S"" GLOBAL ";#N/A,#N/A,FALSE,"CURVA ""S"" 1998 "}</definedName>
    <definedName name="SFGAST5" localSheetId="4" hidden="1">{#N/A,#N/A,FALSE,"IC_Global";#N/A,#N/A,FALSE,"IC_Global (98-f)";#N/A,#N/A,FALSE,"Inc";#N/A,#N/A,FALSE,"CAMBIOS (2)";#N/A,#N/A,FALSE,"EXPL Inc.";#N/A,#N/A,FALSE,"HITOS98";#N/A,#N/A,FALSE,"CURVA ""S"" GLOBAL ";#N/A,#N/A,FALSE,"CURVA ""S"" 1998 "}</definedName>
    <definedName name="SFGAST5" localSheetId="3" hidden="1">{#N/A,#N/A,FALSE,"IC_Global";#N/A,#N/A,FALSE,"IC_Global (98-f)";#N/A,#N/A,FALSE,"Inc";#N/A,#N/A,FALSE,"CAMBIOS (2)";#N/A,#N/A,FALSE,"EXPL Inc.";#N/A,#N/A,FALSE,"HITOS98";#N/A,#N/A,FALSE,"CURVA ""S"" GLOBAL ";#N/A,#N/A,FALSE,"CURVA ""S"" 1998 "}</definedName>
    <definedName name="SFGAST5" localSheetId="23" hidden="1">{#N/A,#N/A,FALSE,"IC_Global";#N/A,#N/A,FALSE,"IC_Global (98-f)";#N/A,#N/A,FALSE,"Inc";#N/A,#N/A,FALSE,"CAMBIOS (2)";#N/A,#N/A,FALSE,"EXPL Inc.";#N/A,#N/A,FALSE,"HITOS98";#N/A,#N/A,FALSE,"CURVA ""S"" GLOBAL ";#N/A,#N/A,FALSE,"CURVA ""S"" 1998 "}</definedName>
    <definedName name="SFGAST5" localSheetId="26" hidden="1">{#N/A,#N/A,FALSE,"IC_Global";#N/A,#N/A,FALSE,"IC_Global (98-f)";#N/A,#N/A,FALSE,"Inc";#N/A,#N/A,FALSE,"CAMBIOS (2)";#N/A,#N/A,FALSE,"EXPL Inc.";#N/A,#N/A,FALSE,"HITOS98";#N/A,#N/A,FALSE,"CURVA ""S"" GLOBAL ";#N/A,#N/A,FALSE,"CURVA ""S"" 1998 "}</definedName>
    <definedName name="SFGAST5" localSheetId="27" hidden="1">{#N/A,#N/A,FALSE,"IC_Global";#N/A,#N/A,FALSE,"IC_Global (98-f)";#N/A,#N/A,FALSE,"Inc";#N/A,#N/A,FALSE,"CAMBIOS (2)";#N/A,#N/A,FALSE,"EXPL Inc.";#N/A,#N/A,FALSE,"HITOS98";#N/A,#N/A,FALSE,"CURVA ""S"" GLOBAL ";#N/A,#N/A,FALSE,"CURVA ""S"" 1998 "}</definedName>
    <definedName name="SFGAST5" hidden="1">{#N/A,#N/A,FALSE,"IC_Global";#N/A,#N/A,FALSE,"IC_Global (98-f)";#N/A,#N/A,FALSE,"Inc";#N/A,#N/A,FALSE,"CAMBIOS (2)";#N/A,#N/A,FALSE,"EXPL Inc.";#N/A,#N/A,FALSE,"HITOS98";#N/A,#N/A,FALSE,"CURVA ""S"" GLOBAL ";#N/A,#N/A,FALSE,"CURVA ""S"" 1998 "}</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FSTRT" localSheetId="28" hidden="1">{#N/A,#N/A,FALSE,"masez (10)";#N/A,#N/A,FALSE,"masez (7)";#N/A,#N/A,FALSE,"masez (6)";#N/A,#N/A,FALSE,"masez (5)";#N/A,#N/A,FALSE,"masez (4)";#N/A,#N/A,FALSE,"masez (3)";#N/A,#N/A,FALSE,"masez (2)";#N/A,#N/A,FALSE,"GME";#N/A,#N/A,FALSE,"masez"}</definedName>
    <definedName name="SFSTRT" localSheetId="25" hidden="1">{#N/A,#N/A,FALSE,"masez (10)";#N/A,#N/A,FALSE,"masez (7)";#N/A,#N/A,FALSE,"masez (6)";#N/A,#N/A,FALSE,"masez (5)";#N/A,#N/A,FALSE,"masez (4)";#N/A,#N/A,FALSE,"masez (3)";#N/A,#N/A,FALSE,"masez (2)";#N/A,#N/A,FALSE,"GME";#N/A,#N/A,FALSE,"masez"}</definedName>
    <definedName name="SFSTRT" localSheetId="24" hidden="1">{#N/A,#N/A,FALSE,"masez (10)";#N/A,#N/A,FALSE,"masez (7)";#N/A,#N/A,FALSE,"masez (6)";#N/A,#N/A,FALSE,"masez (5)";#N/A,#N/A,FALSE,"masez (4)";#N/A,#N/A,FALSE,"masez (3)";#N/A,#N/A,FALSE,"masez (2)";#N/A,#N/A,FALSE,"GME";#N/A,#N/A,FALSE,"masez"}</definedName>
    <definedName name="SFSTRT" localSheetId="4" hidden="1">{#N/A,#N/A,FALSE,"masez (10)";#N/A,#N/A,FALSE,"masez (7)";#N/A,#N/A,FALSE,"masez (6)";#N/A,#N/A,FALSE,"masez (5)";#N/A,#N/A,FALSE,"masez (4)";#N/A,#N/A,FALSE,"masez (3)";#N/A,#N/A,FALSE,"masez (2)";#N/A,#N/A,FALSE,"GME";#N/A,#N/A,FALSE,"masez"}</definedName>
    <definedName name="SFSTRT" localSheetId="3" hidden="1">{#N/A,#N/A,FALSE,"masez (10)";#N/A,#N/A,FALSE,"masez (7)";#N/A,#N/A,FALSE,"masez (6)";#N/A,#N/A,FALSE,"masez (5)";#N/A,#N/A,FALSE,"masez (4)";#N/A,#N/A,FALSE,"masez (3)";#N/A,#N/A,FALSE,"masez (2)";#N/A,#N/A,FALSE,"GME";#N/A,#N/A,FALSE,"masez"}</definedName>
    <definedName name="SFSTRT" localSheetId="23" hidden="1">{#N/A,#N/A,FALSE,"masez (10)";#N/A,#N/A,FALSE,"masez (7)";#N/A,#N/A,FALSE,"masez (6)";#N/A,#N/A,FALSE,"masez (5)";#N/A,#N/A,FALSE,"masez (4)";#N/A,#N/A,FALSE,"masez (3)";#N/A,#N/A,FALSE,"masez (2)";#N/A,#N/A,FALSE,"GME";#N/A,#N/A,FALSE,"masez"}</definedName>
    <definedName name="SFSTRT" localSheetId="26" hidden="1">{#N/A,#N/A,FALSE,"masez (10)";#N/A,#N/A,FALSE,"masez (7)";#N/A,#N/A,FALSE,"masez (6)";#N/A,#N/A,FALSE,"masez (5)";#N/A,#N/A,FALSE,"masez (4)";#N/A,#N/A,FALSE,"masez (3)";#N/A,#N/A,FALSE,"masez (2)";#N/A,#N/A,FALSE,"GME";#N/A,#N/A,FALSE,"masez"}</definedName>
    <definedName name="SFSTRT" localSheetId="27" hidden="1">{#N/A,#N/A,FALSE,"masez (10)";#N/A,#N/A,FALSE,"masez (7)";#N/A,#N/A,FALSE,"masez (6)";#N/A,#N/A,FALSE,"masez (5)";#N/A,#N/A,FALSE,"masez (4)";#N/A,#N/A,FALSE,"masez (3)";#N/A,#N/A,FALSE,"masez (2)";#N/A,#N/A,FALSE,"GME";#N/A,#N/A,FALSE,"masez"}</definedName>
    <definedName name="SFSTRT" hidden="1">{#N/A,#N/A,FALSE,"masez (10)";#N/A,#N/A,FALSE,"masez (7)";#N/A,#N/A,FALSE,"masez (6)";#N/A,#N/A,FALSE,"masez (5)";#N/A,#N/A,FALSE,"masez (4)";#N/A,#N/A,FALSE,"masez (3)";#N/A,#N/A,FALSE,"masez (2)";#N/A,#N/A,FALSE,"GME";#N/A,#N/A,FALSE,"masez"}</definedName>
    <definedName name="SGI_V_INDICES_CIRCUITO_CAUSA" localSheetId="4">#REF!</definedName>
    <definedName name="SGI_V_INDICES_CIRCUITO_CAUSA" localSheetId="3">#REF!</definedName>
    <definedName name="SGI_V_INDICES_CIRCUITO_CAUSA">#REF!</definedName>
    <definedName name="SHARED_FORMULA_21">#N/A</definedName>
    <definedName name="SHEE_INT">[79]steel!#REF!</definedName>
    <definedName name="SHEET">'[5]7422CW00'!#REF!</definedName>
    <definedName name="SHEET_KP">[79]steel!$C$7:$L$47</definedName>
    <definedName name="SHEET_MR">[79]steel!$C$7:$J$47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6">'1.1'!ERR</definedName>
    <definedName name="SI" localSheetId="7">'1.2'!ERR</definedName>
    <definedName name="SI" localSheetId="8">'2.1'!ERR</definedName>
    <definedName name="SI" localSheetId="17">'2.10'!ERR</definedName>
    <definedName name="SI" localSheetId="18">'2.11'!ERR</definedName>
    <definedName name="SI" localSheetId="9">'2.2'!ERR</definedName>
    <definedName name="SI" localSheetId="10">'2.3'!ERR</definedName>
    <definedName name="SI" localSheetId="11">'2.4'!ERR</definedName>
    <definedName name="SI" localSheetId="12">'2.5'!ERR</definedName>
    <definedName name="SI" localSheetId="13">'2.6'!ERR</definedName>
    <definedName name="SI" localSheetId="14">'2.7'!ERR</definedName>
    <definedName name="SI" localSheetId="15">'2.8'!ERR</definedName>
    <definedName name="SI" localSheetId="16">'2.9'!ERR</definedName>
    <definedName name="SI" localSheetId="19">'3.1'!ERR</definedName>
    <definedName name="SI" localSheetId="20">'3.2'!ERR</definedName>
    <definedName name="SI" localSheetId="21">'3.3'!ERR</definedName>
    <definedName name="SI" localSheetId="22">'3.4'!ERR</definedName>
    <definedName name="si" localSheetId="4">#REF!</definedName>
    <definedName name="si" localSheetId="3">#REF!</definedName>
    <definedName name="SI" localSheetId="5">'INDICAR CÓDIGO DEL ITEM DE PAGO'!ERR</definedName>
    <definedName name="si" localSheetId="23">#REF!</definedName>
    <definedName name="si" localSheetId="1">#REF!</definedName>
    <definedName name="SI">[0]!ERR</definedName>
    <definedName name="SIKAD" localSheetId="4">#REF!</definedName>
    <definedName name="SIKAD" localSheetId="3">#REF!</definedName>
    <definedName name="SIKAD">#REF!</definedName>
    <definedName name="SINGOLO">'[5]7422CW00'!#REF!</definedName>
    <definedName name="SISISIS" localSheetId="6">'1.1'!ERR</definedName>
    <definedName name="SISISIS" localSheetId="7">'1.2'!ERR</definedName>
    <definedName name="SISISIS" localSheetId="8">'2.1'!ERR</definedName>
    <definedName name="SISISIS" localSheetId="17">'2.10'!ERR</definedName>
    <definedName name="SISISIS" localSheetId="18">'2.11'!ERR</definedName>
    <definedName name="SISISIS" localSheetId="9">'2.2'!ERR</definedName>
    <definedName name="SISISIS" localSheetId="10">'2.3'!ERR</definedName>
    <definedName name="SISISIS" localSheetId="11">'2.4'!ERR</definedName>
    <definedName name="SISISIS" localSheetId="12">'2.5'!ERR</definedName>
    <definedName name="SISISIS" localSheetId="13">'2.6'!ERR</definedName>
    <definedName name="SISISIS" localSheetId="14">'2.7'!ERR</definedName>
    <definedName name="SISISIS" localSheetId="15">'2.8'!ERR</definedName>
    <definedName name="SISISIS" localSheetId="16">'2.9'!ERR</definedName>
    <definedName name="SISISIS" localSheetId="19">'3.1'!ERR</definedName>
    <definedName name="SISISIS" localSheetId="20">'3.2'!ERR</definedName>
    <definedName name="SISISIS" localSheetId="21">'3.3'!ERR</definedName>
    <definedName name="SISISIS" localSheetId="22">'3.4'!ERR</definedName>
    <definedName name="SISISIS" localSheetId="5">'INDICAR CÓDIGO DEL ITEM DE PAGO'!ERR</definedName>
    <definedName name="SISISIS">[0]!ERR</definedName>
    <definedName name="SJ" localSheetId="4">'[69]CIRCUITOS CODENSA'!#REF!</definedName>
    <definedName name="SJ" localSheetId="3">'[69]CIRCUITOS CODENSA'!#REF!</definedName>
    <definedName name="SJ">'[69]CIRCUITOS CODENSA'!#REF!</definedName>
    <definedName name="sk" localSheetId="4">#REF!</definedName>
    <definedName name="sk" localSheetId="3">#REF!</definedName>
    <definedName name="sk">#REF!</definedName>
    <definedName name="SL" localSheetId="4">[114]PRESUPUESTO!#REF!</definedName>
    <definedName name="SL" localSheetId="3">[114]PRESUPUESTO!#REF!</definedName>
    <definedName name="SL">[114]PRESUPUESTO!#REF!</definedName>
    <definedName name="SLPVC" localSheetId="4">#REF!</definedName>
    <definedName name="SLPVC" localSheetId="3">#REF!</definedName>
    <definedName name="SLPVC">#REF!</definedName>
    <definedName name="sm">#REF!</definedName>
    <definedName name="Smlv">'[14]DATOS CONTRATO'!$I$9</definedName>
    <definedName name="smlv01">[70]CONTRATO!$I$9</definedName>
    <definedName name="smlv2001">[70]CONTRATO!$H$9</definedName>
    <definedName name="SMML">'[123]ASPECTOS TECNICOS'!$O$12:$P$32</definedName>
    <definedName name="SMMLV">[28]PRESTA!$D$13</definedName>
    <definedName name="sn" localSheetId="4">#REF!</definedName>
    <definedName name="sn" localSheetId="3">#REF!</definedName>
    <definedName name="sn" localSheetId="23">#REF!</definedName>
    <definedName name="sn" localSheetId="1">#REF!</definedName>
    <definedName name="SN">[14]EMPRESA!$G$29</definedName>
    <definedName name="snw">#REF!</definedName>
    <definedName name="sñ">#REF!</definedName>
    <definedName name="so">#REF!</definedName>
    <definedName name="SOCIAL">#REF!</definedName>
    <definedName name="soladov">#REF!</definedName>
    <definedName name="SOLD._4_">#REF!</definedName>
    <definedName name="SOLD._6_">#REF!</definedName>
    <definedName name="SOLD._8_">#REF!</definedName>
    <definedName name="SOLDA">#REF!</definedName>
    <definedName name="SOLPVC">#REF!</definedName>
    <definedName name="solver_adj" localSheetId="6" hidden="1">'1.1'!#REF!</definedName>
    <definedName name="solver_adj" localSheetId="7" hidden="1">'1.2'!#REF!</definedName>
    <definedName name="solver_adj" localSheetId="8" hidden="1">'2.1'!#REF!</definedName>
    <definedName name="solver_adj" localSheetId="17" hidden="1">'2.10'!#REF!</definedName>
    <definedName name="solver_adj" localSheetId="18" hidden="1">'2.11'!#REF!</definedName>
    <definedName name="solver_adj" localSheetId="9" hidden="1">'2.2'!#REF!</definedName>
    <definedName name="solver_adj" localSheetId="10" hidden="1">'2.3'!#REF!</definedName>
    <definedName name="solver_adj" localSheetId="11" hidden="1">'2.4'!#REF!</definedName>
    <definedName name="solver_adj" localSheetId="12" hidden="1">'2.5'!#REF!</definedName>
    <definedName name="solver_adj" localSheetId="13" hidden="1">'2.6'!#REF!</definedName>
    <definedName name="solver_adj" localSheetId="14" hidden="1">'2.7'!#REF!</definedName>
    <definedName name="solver_adj" localSheetId="15" hidden="1">'2.8'!#REF!</definedName>
    <definedName name="solver_adj" localSheetId="16" hidden="1">'2.9'!#REF!</definedName>
    <definedName name="solver_adj" localSheetId="19" hidden="1">'3.1'!#REF!</definedName>
    <definedName name="solver_adj" localSheetId="20" hidden="1">'3.2'!#REF!</definedName>
    <definedName name="solver_adj" localSheetId="21" hidden="1">'3.3'!#REF!</definedName>
    <definedName name="solver_adj" localSheetId="22" hidden="1">'3.4'!#REF!</definedName>
    <definedName name="solver_adj" localSheetId="5" hidden="1">'INDICAR CÓDIGO DEL ITEM DE PAGO'!#REF!</definedName>
    <definedName name="solver_adj" localSheetId="0" hidden="1">PRESUPUESTO!#REF!</definedName>
    <definedName name="solver_adj" localSheetId="2" hidden="1">'PROPUESTA ECONOMICA (Proponente'!$K$42</definedName>
    <definedName name="solver_cvg" localSheetId="6" hidden="1">0.0001</definedName>
    <definedName name="solver_cvg" localSheetId="7" hidden="1">0.0001</definedName>
    <definedName name="solver_cvg" localSheetId="8" hidden="1">0.0001</definedName>
    <definedName name="solver_cvg" localSheetId="17" hidden="1">0.0001</definedName>
    <definedName name="solver_cvg" localSheetId="1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5" hidden="1">0.0001</definedName>
    <definedName name="solver_cvg" localSheetId="0" hidden="1">0.0001</definedName>
    <definedName name="solver_cvg" localSheetId="2" hidden="1">0.0001</definedName>
    <definedName name="solver_drv" localSheetId="6" hidden="1">1</definedName>
    <definedName name="solver_drv" localSheetId="7" hidden="1">1</definedName>
    <definedName name="solver_drv" localSheetId="8" hidden="1">1</definedName>
    <definedName name="solver_drv" localSheetId="17" hidden="1">1</definedName>
    <definedName name="solver_drv" localSheetId="1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5" hidden="1">1</definedName>
    <definedName name="solver_drv" localSheetId="0" hidden="1">1</definedName>
    <definedName name="solver_drv" localSheetId="2" hidden="1">1</definedName>
    <definedName name="solver_est" localSheetId="6" hidden="1">1</definedName>
    <definedName name="solver_est" localSheetId="7" hidden="1">1</definedName>
    <definedName name="solver_est" localSheetId="8" hidden="1">1</definedName>
    <definedName name="solver_est" localSheetId="17" hidden="1">1</definedName>
    <definedName name="solver_est" localSheetId="1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5" hidden="1">1</definedName>
    <definedName name="solver_est" localSheetId="0" hidden="1">1</definedName>
    <definedName name="solver_est" localSheetId="2" hidden="1">1</definedName>
    <definedName name="solver_itr" localSheetId="6" hidden="1">100</definedName>
    <definedName name="solver_itr" localSheetId="7" hidden="1">100</definedName>
    <definedName name="solver_itr" localSheetId="8" hidden="1">100</definedName>
    <definedName name="solver_itr" localSheetId="17" hidden="1">100</definedName>
    <definedName name="solver_itr" localSheetId="1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5" hidden="1">100</definedName>
    <definedName name="solver_itr" localSheetId="0" hidden="1">100</definedName>
    <definedName name="solver_itr" localSheetId="2" hidden="1">100</definedName>
    <definedName name="solver_lhs1" localSheetId="6" hidden="1">'1.1'!#REF!</definedName>
    <definedName name="solver_lhs1" localSheetId="7" hidden="1">'1.2'!#REF!</definedName>
    <definedName name="solver_lhs1" localSheetId="8" hidden="1">'2.1'!#REF!</definedName>
    <definedName name="solver_lhs1" localSheetId="17" hidden="1">'2.10'!#REF!</definedName>
    <definedName name="solver_lhs1" localSheetId="18" hidden="1">'2.11'!#REF!</definedName>
    <definedName name="solver_lhs1" localSheetId="9" hidden="1">'2.2'!#REF!</definedName>
    <definedName name="solver_lhs1" localSheetId="10" hidden="1">'2.3'!#REF!</definedName>
    <definedName name="solver_lhs1" localSheetId="11" hidden="1">'2.4'!#REF!</definedName>
    <definedName name="solver_lhs1" localSheetId="12" hidden="1">'2.5'!#REF!</definedName>
    <definedName name="solver_lhs1" localSheetId="13" hidden="1">'2.6'!#REF!</definedName>
    <definedName name="solver_lhs1" localSheetId="14" hidden="1">'2.7'!#REF!</definedName>
    <definedName name="solver_lhs1" localSheetId="15" hidden="1">'2.8'!#REF!</definedName>
    <definedName name="solver_lhs1" localSheetId="16" hidden="1">'2.9'!#REF!</definedName>
    <definedName name="solver_lhs1" localSheetId="19" hidden="1">'3.1'!#REF!</definedName>
    <definedName name="solver_lhs1" localSheetId="20" hidden="1">'3.2'!#REF!</definedName>
    <definedName name="solver_lhs1" localSheetId="21" hidden="1">'3.3'!#REF!</definedName>
    <definedName name="solver_lhs1" localSheetId="22" hidden="1">'3.4'!#REF!</definedName>
    <definedName name="solver_lhs1" localSheetId="5" hidden="1">'INDICAR CÓDIGO DEL ITEM DE PAGO'!#REF!</definedName>
    <definedName name="solver_lhs1" localSheetId="0" hidden="1">PRESUPUESTO!$K$44</definedName>
    <definedName name="solver_lhs1" localSheetId="2" hidden="1">'PROPUESTA ECONOMICA (Proponente'!$K$54</definedName>
    <definedName name="solver_lin" localSheetId="6" hidden="1">2</definedName>
    <definedName name="solver_lin" localSheetId="7" hidden="1">2</definedName>
    <definedName name="solver_lin" localSheetId="8" hidden="1">2</definedName>
    <definedName name="solver_lin" localSheetId="17" hidden="1">2</definedName>
    <definedName name="solver_lin" localSheetId="1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5" hidden="1">2</definedName>
    <definedName name="solver_lin" localSheetId="0" hidden="1">2</definedName>
    <definedName name="solver_lin" localSheetId="2" hidden="1">2</definedName>
    <definedName name="solver_neg" localSheetId="6" hidden="1">2</definedName>
    <definedName name="solver_neg" localSheetId="7" hidden="1">2</definedName>
    <definedName name="solver_neg" localSheetId="8" hidden="1">2</definedName>
    <definedName name="solver_neg" localSheetId="17" hidden="1">2</definedName>
    <definedName name="solver_neg" localSheetId="1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5" hidden="1">2</definedName>
    <definedName name="solver_neg" localSheetId="0" hidden="1">2</definedName>
    <definedName name="solver_neg" localSheetId="2" hidden="1">2</definedName>
    <definedName name="solver_num" localSheetId="6" hidden="1">1</definedName>
    <definedName name="solver_num" localSheetId="7" hidden="1">1</definedName>
    <definedName name="solver_num" localSheetId="8" hidden="1">1</definedName>
    <definedName name="solver_num" localSheetId="17" hidden="1">1</definedName>
    <definedName name="solver_num" localSheetId="1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5" hidden="1">1</definedName>
    <definedName name="solver_num" localSheetId="0" hidden="1">1</definedName>
    <definedName name="solver_num" localSheetId="2" hidden="1">1</definedName>
    <definedName name="solver_nwt" localSheetId="6" hidden="1">1</definedName>
    <definedName name="solver_nwt" localSheetId="7" hidden="1">1</definedName>
    <definedName name="solver_nwt" localSheetId="8" hidden="1">1</definedName>
    <definedName name="solver_nwt" localSheetId="17" hidden="1">1</definedName>
    <definedName name="solver_nwt" localSheetId="1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5" hidden="1">1</definedName>
    <definedName name="solver_nwt" localSheetId="0" hidden="1">1</definedName>
    <definedName name="solver_nwt" localSheetId="2" hidden="1">1</definedName>
    <definedName name="solver_opt" localSheetId="6" hidden="1">'1.1'!#REF!</definedName>
    <definedName name="solver_opt" localSheetId="7" hidden="1">'1.2'!#REF!</definedName>
    <definedName name="solver_opt" localSheetId="8" hidden="1">'2.1'!#REF!</definedName>
    <definedName name="solver_opt" localSheetId="17" hidden="1">'2.10'!#REF!</definedName>
    <definedName name="solver_opt" localSheetId="18" hidden="1">'2.11'!#REF!</definedName>
    <definedName name="solver_opt" localSheetId="9" hidden="1">'2.2'!#REF!</definedName>
    <definedName name="solver_opt" localSheetId="10" hidden="1">'2.3'!#REF!</definedName>
    <definedName name="solver_opt" localSheetId="11" hidden="1">'2.4'!#REF!</definedName>
    <definedName name="solver_opt" localSheetId="12" hidden="1">'2.5'!#REF!</definedName>
    <definedName name="solver_opt" localSheetId="13" hidden="1">'2.6'!#REF!</definedName>
    <definedName name="solver_opt" localSheetId="14" hidden="1">'2.7'!#REF!</definedName>
    <definedName name="solver_opt" localSheetId="15" hidden="1">'2.8'!#REF!</definedName>
    <definedName name="solver_opt" localSheetId="16" hidden="1">'2.9'!#REF!</definedName>
    <definedName name="solver_opt" localSheetId="19" hidden="1">'3.1'!#REF!</definedName>
    <definedName name="solver_opt" localSheetId="20" hidden="1">'3.2'!#REF!</definedName>
    <definedName name="solver_opt" localSheetId="21" hidden="1">'3.3'!#REF!</definedName>
    <definedName name="solver_opt" localSheetId="22" hidden="1">'3.4'!#REF!</definedName>
    <definedName name="solver_opt" localSheetId="5" hidden="1">'INDICAR CÓDIGO DEL ITEM DE PAGO'!#REF!</definedName>
    <definedName name="solver_opt" localSheetId="0" hidden="1">PRESUPUESTO!$K$44</definedName>
    <definedName name="solver_opt" localSheetId="2" hidden="1">'PROPUESTA ECONOMICA (Proponente'!$K$54</definedName>
    <definedName name="solver_pre" localSheetId="6" hidden="1">0.000001</definedName>
    <definedName name="solver_pre" localSheetId="7" hidden="1">0.000001</definedName>
    <definedName name="solver_pre" localSheetId="8" hidden="1">0.000001</definedName>
    <definedName name="solver_pre" localSheetId="17" hidden="1">0.000001</definedName>
    <definedName name="solver_pre" localSheetId="1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5" hidden="1">0.000001</definedName>
    <definedName name="solver_pre" localSheetId="0" hidden="1">0.000001</definedName>
    <definedName name="solver_pre" localSheetId="2" hidden="1">0.000001</definedName>
    <definedName name="solver_rel1" localSheetId="6" hidden="1">2</definedName>
    <definedName name="solver_rel1" localSheetId="7" hidden="1">2</definedName>
    <definedName name="solver_rel1" localSheetId="8" hidden="1">2</definedName>
    <definedName name="solver_rel1" localSheetId="17" hidden="1">2</definedName>
    <definedName name="solver_rel1" localSheetId="1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5" hidden="1">2</definedName>
    <definedName name="solver_rel1" localSheetId="0" hidden="1">2</definedName>
    <definedName name="solver_rel1" localSheetId="2" hidden="1">2</definedName>
    <definedName name="solver_rhs1" localSheetId="6" hidden="1">'1.1'!#REF!</definedName>
    <definedName name="solver_rhs1" localSheetId="7" hidden="1">'1.2'!#REF!</definedName>
    <definedName name="solver_rhs1" localSheetId="8" hidden="1">'2.1'!#REF!</definedName>
    <definedName name="solver_rhs1" localSheetId="17" hidden="1">'2.10'!#REF!</definedName>
    <definedName name="solver_rhs1" localSheetId="18" hidden="1">'2.11'!#REF!</definedName>
    <definedName name="solver_rhs1" localSheetId="9" hidden="1">'2.2'!#REF!</definedName>
    <definedName name="solver_rhs1" localSheetId="10" hidden="1">'2.3'!#REF!</definedName>
    <definedName name="solver_rhs1" localSheetId="11" hidden="1">'2.4'!#REF!</definedName>
    <definedName name="solver_rhs1" localSheetId="12" hidden="1">'2.5'!#REF!</definedName>
    <definedName name="solver_rhs1" localSheetId="13" hidden="1">'2.6'!#REF!</definedName>
    <definedName name="solver_rhs1" localSheetId="14" hidden="1">'2.7'!#REF!</definedName>
    <definedName name="solver_rhs1" localSheetId="15" hidden="1">'2.8'!#REF!</definedName>
    <definedName name="solver_rhs1" localSheetId="16" hidden="1">'2.9'!#REF!</definedName>
    <definedName name="solver_rhs1" localSheetId="19" hidden="1">'3.1'!#REF!</definedName>
    <definedName name="solver_rhs1" localSheetId="20" hidden="1">'3.2'!#REF!</definedName>
    <definedName name="solver_rhs1" localSheetId="21" hidden="1">'3.3'!#REF!</definedName>
    <definedName name="solver_rhs1" localSheetId="22" hidden="1">'3.4'!#REF!</definedName>
    <definedName name="solver_rhs1" localSheetId="5" hidden="1">'INDICAR CÓDIGO DEL ITEM DE PAGO'!#REF!</definedName>
    <definedName name="solver_rhs1" localSheetId="0" hidden="1">PRESUPUESTO!$K$45</definedName>
    <definedName name="solver_rhs1" localSheetId="2" hidden="1">'PROPUESTA ECONOMICA (Proponente'!$K$55</definedName>
    <definedName name="solver_scl" localSheetId="6" hidden="1">2</definedName>
    <definedName name="solver_scl" localSheetId="7" hidden="1">2</definedName>
    <definedName name="solver_scl" localSheetId="8" hidden="1">2</definedName>
    <definedName name="solver_scl" localSheetId="17" hidden="1">2</definedName>
    <definedName name="solver_scl" localSheetId="1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5" hidden="1">2</definedName>
    <definedName name="solver_scl" localSheetId="0" hidden="1">2</definedName>
    <definedName name="solver_scl" localSheetId="2" hidden="1">2</definedName>
    <definedName name="solver_sho" localSheetId="6" hidden="1">2</definedName>
    <definedName name="solver_sho" localSheetId="7" hidden="1">2</definedName>
    <definedName name="solver_sho" localSheetId="8" hidden="1">2</definedName>
    <definedName name="solver_sho" localSheetId="17" hidden="1">2</definedName>
    <definedName name="solver_sho" localSheetId="1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5" hidden="1">2</definedName>
    <definedName name="solver_sho" localSheetId="0" hidden="1">2</definedName>
    <definedName name="solver_sho" localSheetId="2" hidden="1">2</definedName>
    <definedName name="solver_tim" localSheetId="6" hidden="1">100</definedName>
    <definedName name="solver_tim" localSheetId="7" hidden="1">100</definedName>
    <definedName name="solver_tim" localSheetId="8" hidden="1">100</definedName>
    <definedName name="solver_tim" localSheetId="17" hidden="1">100</definedName>
    <definedName name="solver_tim" localSheetId="1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5" hidden="1">100</definedName>
    <definedName name="solver_tim" localSheetId="0" hidden="1">100</definedName>
    <definedName name="solver_tim" localSheetId="2" hidden="1">100</definedName>
    <definedName name="solver_tol" localSheetId="6" hidden="1">0.05</definedName>
    <definedName name="solver_tol" localSheetId="7" hidden="1">0.05</definedName>
    <definedName name="solver_tol" localSheetId="8" hidden="1">0.05</definedName>
    <definedName name="solver_tol" localSheetId="17" hidden="1">0.05</definedName>
    <definedName name="solver_tol" localSheetId="1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5" hidden="1">0.05</definedName>
    <definedName name="solver_tol" localSheetId="0" hidden="1">0.05</definedName>
    <definedName name="solver_tol" localSheetId="2" hidden="1">0.05</definedName>
    <definedName name="solver_typ" localSheetId="6" hidden="1">3</definedName>
    <definedName name="solver_typ" localSheetId="7" hidden="1">3</definedName>
    <definedName name="solver_typ" localSheetId="8" hidden="1">3</definedName>
    <definedName name="solver_typ" localSheetId="17" hidden="1">3</definedName>
    <definedName name="solver_typ" localSheetId="1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5" hidden="1">3</definedName>
    <definedName name="solver_typ" localSheetId="0" hidden="1">3</definedName>
    <definedName name="solver_typ" localSheetId="2" hidden="1">3</definedName>
    <definedName name="solver_val" localSheetId="6" hidden="1">490454</definedName>
    <definedName name="solver_val" localSheetId="7" hidden="1">490454</definedName>
    <definedName name="solver_val" localSheetId="8" hidden="1">490454</definedName>
    <definedName name="solver_val" localSheetId="17" hidden="1">490454</definedName>
    <definedName name="solver_val" localSheetId="1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5" hidden="1">490454</definedName>
    <definedName name="solver_val" localSheetId="0" hidden="1">63899000000</definedName>
    <definedName name="solver_val" localSheetId="2" hidden="1">63899000000</definedName>
    <definedName name="sr">#REF!</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7">#REF!</definedName>
    <definedName name="SS" localSheetId="8">#REF!</definedName>
    <definedName name="SS" localSheetId="17">#REF!</definedName>
    <definedName name="SS" localSheetId="1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9">#REF!</definedName>
    <definedName name="SS" localSheetId="20">#REF!</definedName>
    <definedName name="SS" localSheetId="21">#REF!</definedName>
    <definedName name="SS" localSheetId="22">#REF!</definedName>
    <definedName name="SS" localSheetId="5">#REF!</definedName>
    <definedName name="ss" localSheetId="23">#REF!</definedName>
    <definedName name="ss" localSheetId="1">#REF!</definedName>
    <definedName name="SS">#REF!</definedName>
    <definedName name="SS_AVG_SIZE">#REF!</definedName>
    <definedName name="SS_WELDING">#REF!</definedName>
    <definedName name="ssa">[100]Hoja1!$C$25</definedName>
    <definedName name="ssh">[100]Hoja1!$C$24</definedName>
    <definedName name="sss" localSheetId="6">MODULO10.auto_abrir</definedName>
    <definedName name="sss" localSheetId="7">MODULO10.auto_abrir</definedName>
    <definedName name="sss" localSheetId="8">MODULO10.auto_abrir</definedName>
    <definedName name="sss" localSheetId="17">MODULO10.auto_abrir</definedName>
    <definedName name="sss" localSheetId="1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8" hidden="1">{#N/A,#N/A,FALSE,"masez (10)";#N/A,#N/A,FALSE,"masez (7)";#N/A,#N/A,FALSE,"masez (6)";#N/A,#N/A,FALSE,"masez (5)";#N/A,#N/A,FALSE,"masez (4)";#N/A,#N/A,FALSE,"masez (3)";#N/A,#N/A,FALSE,"masez (2)";#N/A,#N/A,FALSE,"GME";#N/A,#N/A,FALSE,"masez"}</definedName>
    <definedName name="sss" localSheetId="25" hidden="1">{#N/A,#N/A,FALSE,"masez (10)";#N/A,#N/A,FALSE,"masez (7)";#N/A,#N/A,FALSE,"masez (6)";#N/A,#N/A,FALSE,"masez (5)";#N/A,#N/A,FALSE,"masez (4)";#N/A,#N/A,FALSE,"masez (3)";#N/A,#N/A,FALSE,"masez (2)";#N/A,#N/A,FALSE,"GME";#N/A,#N/A,FALSE,"masez"}</definedName>
    <definedName name="sss" localSheetId="24" hidden="1">{#N/A,#N/A,FALSE,"masez (10)";#N/A,#N/A,FALSE,"masez (7)";#N/A,#N/A,FALSE,"masez (6)";#N/A,#N/A,FALSE,"masez (5)";#N/A,#N/A,FALSE,"masez (4)";#N/A,#N/A,FALSE,"masez (3)";#N/A,#N/A,FALSE,"masez (2)";#N/A,#N/A,FALSE,"GME";#N/A,#N/A,FALSE,"masez"}</definedName>
    <definedName name="sss" localSheetId="4" hidden="1">{#N/A,#N/A,FALSE,"masez (10)";#N/A,#N/A,FALSE,"masez (7)";#N/A,#N/A,FALSE,"masez (6)";#N/A,#N/A,FALSE,"masez (5)";#N/A,#N/A,FALSE,"masez (4)";#N/A,#N/A,FALSE,"masez (3)";#N/A,#N/A,FALSE,"masez (2)";#N/A,#N/A,FALSE,"GME";#N/A,#N/A,FALSE,"masez"}</definedName>
    <definedName name="sss" localSheetId="3" hidden="1">{#N/A,#N/A,FALSE,"masez (10)";#N/A,#N/A,FALSE,"masez (7)";#N/A,#N/A,FALSE,"masez (6)";#N/A,#N/A,FALSE,"masez (5)";#N/A,#N/A,FALSE,"masez (4)";#N/A,#N/A,FALSE,"masez (3)";#N/A,#N/A,FALSE,"masez (2)";#N/A,#N/A,FALSE,"GME";#N/A,#N/A,FALSE,"masez"}</definedName>
    <definedName name="sss" localSheetId="23" hidden="1">{#N/A,#N/A,FALSE,"masez (10)";#N/A,#N/A,FALSE,"masez (7)";#N/A,#N/A,FALSE,"masez (6)";#N/A,#N/A,FALSE,"masez (5)";#N/A,#N/A,FALSE,"masez (4)";#N/A,#N/A,FALSE,"masez (3)";#N/A,#N/A,FALSE,"masez (2)";#N/A,#N/A,FALSE,"GME";#N/A,#N/A,FALSE,"masez"}</definedName>
    <definedName name="sss" localSheetId="1" hidden="1">{#N/A,#N/A,FALSE,"masez (10)";#N/A,#N/A,FALSE,"masez (7)";#N/A,#N/A,FALSE,"masez (6)";#N/A,#N/A,FALSE,"masez (5)";#N/A,#N/A,FALSE,"masez (4)";#N/A,#N/A,FALSE,"masez (3)";#N/A,#N/A,FALSE,"masez (2)";#N/A,#N/A,FALSE,"GME";#N/A,#N/A,FALSE,"masez"}</definedName>
    <definedName name="sss" localSheetId="26" hidden="1">{#N/A,#N/A,FALSE,"masez (10)";#N/A,#N/A,FALSE,"masez (7)";#N/A,#N/A,FALSE,"masez (6)";#N/A,#N/A,FALSE,"masez (5)";#N/A,#N/A,FALSE,"masez (4)";#N/A,#N/A,FALSE,"masez (3)";#N/A,#N/A,FALSE,"masez (2)";#N/A,#N/A,FALSE,"GME";#N/A,#N/A,FALSE,"masez"}</definedName>
    <definedName name="sss" localSheetId="27" hidden="1">{#N/A,#N/A,FALSE,"masez (10)";#N/A,#N/A,FALSE,"masez (7)";#N/A,#N/A,FALSE,"masez (6)";#N/A,#N/A,FALSE,"masez (5)";#N/A,#N/A,FALSE,"masez (4)";#N/A,#N/A,FALSE,"masez (3)";#N/A,#N/A,FALSE,"masez (2)";#N/A,#N/A,FALSE,"GME";#N/A,#N/A,FALSE,"masez"}</definedName>
    <definedName name="sss" localSheetId="2">MODULO10.auto_abrir</definedName>
    <definedName name="sss">MODULO10.auto_abrir</definedName>
    <definedName name="SSSS" localSheetId="6">'1.1'!ERR</definedName>
    <definedName name="SSSS" localSheetId="7">'1.2'!ERR</definedName>
    <definedName name="SSSS" localSheetId="8">'2.1'!ERR</definedName>
    <definedName name="SSSS" localSheetId="17">'2.10'!ERR</definedName>
    <definedName name="SSSS" localSheetId="18">'2.11'!ERR</definedName>
    <definedName name="SSSS" localSheetId="9">'2.2'!ERR</definedName>
    <definedName name="SSSS" localSheetId="10">'2.3'!ERR</definedName>
    <definedName name="SSSS" localSheetId="11">'2.4'!ERR</definedName>
    <definedName name="SSSS" localSheetId="12">'2.5'!ERR</definedName>
    <definedName name="SSSS" localSheetId="13">'2.6'!ERR</definedName>
    <definedName name="SSSS" localSheetId="14">'2.7'!ERR</definedName>
    <definedName name="SSSS" localSheetId="15">'2.8'!ERR</definedName>
    <definedName name="SSSS" localSheetId="16">'2.9'!ERR</definedName>
    <definedName name="SSSS" localSheetId="19">'3.1'!ERR</definedName>
    <definedName name="SSSS" localSheetId="20">'3.2'!ERR</definedName>
    <definedName name="SSSS" localSheetId="21">'3.3'!ERR</definedName>
    <definedName name="SSSS" localSheetId="22">'3.4'!ERR</definedName>
    <definedName name="SSSS" localSheetId="5">'INDICAR CÓDIGO DEL ITEM DE PAGO'!ERR</definedName>
    <definedName name="SSSS">[0]!ERR</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 localSheetId="4">#REF!</definedName>
    <definedName name="st" localSheetId="3">#REF!</definedName>
    <definedName name="st" localSheetId="23">#REF!</definedName>
    <definedName name="st" localSheetId="1">#REF!</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'[192]PxQ Cantidades'!#REF!</definedName>
    <definedName name="STONU">'[5]7422CW00'!#REF!</definedName>
    <definedName name="STRESS_RELIEVIN">#REF!</definedName>
    <definedName name="STSUMM">'[5]7422CW00'!#REF!</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 localSheetId="4">'[69]CIRCUITOS CODENSA'!#REF!</definedName>
    <definedName name="SU" localSheetId="3">'[69]CIRCUITOS CODENSA'!#REF!</definedName>
    <definedName name="SU">'[69]CIRCUITOS CODENSA'!#REF!</definedName>
    <definedName name="SUBBASE" localSheetId="4">#REF!</definedName>
    <definedName name="SUBBASE" localSheetId="3">#REF!</definedName>
    <definedName name="SUBBASE">#REF!</definedName>
    <definedName name="SUBESTACIONES" localSheetId="4">'[193]OBRAS SES'!#REF!</definedName>
    <definedName name="SUBESTACIONES" localSheetId="3">'[193]OBRAS SES'!#REF!</definedName>
    <definedName name="SUBESTACIONES">'[193]OBRAS SES'!#REF!</definedName>
    <definedName name="SUBPRODUCTOS" localSheetId="4">#REF!</definedName>
    <definedName name="SUBPRODUCTOS" localSheetId="3">#REF!</definedName>
    <definedName name="SUBPRODUCTOS">#REF!</definedName>
    <definedName name="SUBSUELO">#REF!</definedName>
    <definedName name="Subtotal">#REF!</definedName>
    <definedName name="SUBTOTALMAT">'[114]2,2,6,1 Pilotes 0,30'!$I$19</definedName>
    <definedName name="SUELDO">#REF!</definedName>
    <definedName name="SUM">'[194]Lista de precios'!$B$2:$B$301</definedName>
    <definedName name="suma">[92]Hoja1!$F$60</definedName>
    <definedName name="SUMIN" localSheetId="4">#REF!</definedName>
    <definedName name="SUMIN" localSheetId="3">#REF!</definedName>
    <definedName name="SUMIN">#REF!</definedName>
    <definedName name="Summary" localSheetId="6">#REF!</definedName>
    <definedName name="Summary" localSheetId="7">#REF!</definedName>
    <definedName name="Summary" localSheetId="8">#REF!</definedName>
    <definedName name="Summary" localSheetId="17">#REF!</definedName>
    <definedName name="Summary" localSheetId="1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9">#REF!</definedName>
    <definedName name="Summary" localSheetId="20">#REF!</definedName>
    <definedName name="Summary" localSheetId="21">#REF!</definedName>
    <definedName name="Summary" localSheetId="22">#REF!</definedName>
    <definedName name="Summary" localSheetId="5">#REF!</definedName>
    <definedName name="Summary">#REF!</definedName>
    <definedName name="SUP_ART">[79]steel!#REF!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#REF!</definedName>
    <definedName name="SUPER">[106]Tablas!$H$1:$H$65536</definedName>
    <definedName name="SUPERFICIE">#REF!</definedName>
    <definedName name="sw" localSheetId="6">'1.1'!ERR</definedName>
    <definedName name="sw" localSheetId="7">'1.2'!ERR</definedName>
    <definedName name="sw" localSheetId="8">'2.1'!ERR</definedName>
    <definedName name="sw" localSheetId="17">'2.10'!ERR</definedName>
    <definedName name="sw" localSheetId="18">'2.11'!ERR</definedName>
    <definedName name="sw" localSheetId="9">'2.2'!ERR</definedName>
    <definedName name="sw" localSheetId="10">'2.3'!ERR</definedName>
    <definedName name="sw" localSheetId="11">'2.4'!ERR</definedName>
    <definedName name="sw" localSheetId="12">'2.5'!ERR</definedName>
    <definedName name="sw" localSheetId="13">'2.6'!ERR</definedName>
    <definedName name="sw" localSheetId="14">'2.7'!ERR</definedName>
    <definedName name="sw" localSheetId="15">'2.8'!ERR</definedName>
    <definedName name="sw" localSheetId="16">'2.9'!ERR</definedName>
    <definedName name="sw" localSheetId="19">'3.1'!ERR</definedName>
    <definedName name="sw" localSheetId="20">'3.2'!ERR</definedName>
    <definedName name="sw" localSheetId="21">'3.3'!ERR</definedName>
    <definedName name="sw" localSheetId="22">'3.4'!ERR</definedName>
    <definedName name="sw" localSheetId="5">'INDICAR CÓDIGO DEL ITEM DE PAGO'!ERR</definedName>
    <definedName name="sw">[0]!ERR</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6">[30]!absc</definedName>
    <definedName name="t" localSheetId="7">[30]!absc</definedName>
    <definedName name="t" localSheetId="8">[30]!absc</definedName>
    <definedName name="t" localSheetId="17">[30]!absc</definedName>
    <definedName name="t" localSheetId="18">[30]!absc</definedName>
    <definedName name="t" localSheetId="9">[30]!absc</definedName>
    <definedName name="t" localSheetId="10">[30]!absc</definedName>
    <definedName name="t" localSheetId="11">[30]!absc</definedName>
    <definedName name="t" localSheetId="12">[30]!absc</definedName>
    <definedName name="t" localSheetId="13">[30]!absc</definedName>
    <definedName name="t" localSheetId="14">[30]!absc</definedName>
    <definedName name="t" localSheetId="15">[30]!absc</definedName>
    <definedName name="t" localSheetId="16">[30]!absc</definedName>
    <definedName name="t" localSheetId="19">[30]!absc</definedName>
    <definedName name="t" localSheetId="20">[30]!absc</definedName>
    <definedName name="t" localSheetId="21">[30]!absc</definedName>
    <definedName name="t" localSheetId="22">[30]!absc</definedName>
    <definedName name="t" localSheetId="25">[30]!absc</definedName>
    <definedName name="t" localSheetId="4">[30]!absc</definedName>
    <definedName name="t" localSheetId="3">[30]!absc</definedName>
    <definedName name="t" localSheetId="26">[30]!absc</definedName>
    <definedName name="t" localSheetId="27">[30]!absc</definedName>
    <definedName name="t" localSheetId="2">[30]!absc</definedName>
    <definedName name="t">[30]!absc</definedName>
    <definedName name="t_1" localSheetId="6">Scheduled_Payment+Extra_Payment</definedName>
    <definedName name="t_1" localSheetId="7">Scheduled_Payment+Extra_Payment</definedName>
    <definedName name="t_1" localSheetId="8">Scheduled_Payment+Extra_Payment</definedName>
    <definedName name="t_1" localSheetId="17">Scheduled_Payment+Extra_Payment</definedName>
    <definedName name="t_1" localSheetId="1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4">Scheduled_Payment+Extra_Payment</definedName>
    <definedName name="t_1" localSheetId="2">Scheduled_Payment+Extra_Payment</definedName>
    <definedName name="t_1">Scheduled_Payment+Extra_Payment</definedName>
    <definedName name="T22JH" localSheetId="4">#REF!</definedName>
    <definedName name="T22JH" localSheetId="3">#REF!</definedName>
    <definedName name="T22JH">#REF!</definedName>
    <definedName name="T32JH" localSheetId="4">#REF!</definedName>
    <definedName name="T32JH" localSheetId="3">#REF!</definedName>
    <definedName name="T32JH">#REF!</definedName>
    <definedName name="T33JH" localSheetId="4">#REF!</definedName>
    <definedName name="T33JH" localSheetId="3">#REF!</definedName>
    <definedName name="T33JH">#REF!</definedName>
    <definedName name="T42JH">#REF!</definedName>
    <definedName name="T43JH">#REF!</definedName>
    <definedName name="T44JH">#REF!</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[114]PRESUPUESTO!#REF!</definedName>
    <definedName name="TAB_FECHA">[106]Tablas!$B$1:$B$65536</definedName>
    <definedName name="TABLA" localSheetId="6">#REF!</definedName>
    <definedName name="TABLA" localSheetId="7">#REF!</definedName>
    <definedName name="TABLA" localSheetId="8">#REF!</definedName>
    <definedName name="TABLA" localSheetId="17">#REF!</definedName>
    <definedName name="TABLA" localSheetId="1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9">#REF!</definedName>
    <definedName name="TABLA" localSheetId="20">#REF!</definedName>
    <definedName name="TABLA" localSheetId="21">#REF!</definedName>
    <definedName name="TABLA" localSheetId="22">#REF!</definedName>
    <definedName name="TABLA" localSheetId="4">#REF!</definedName>
    <definedName name="TABLA" localSheetId="3">#REF!</definedName>
    <definedName name="TABLA" localSheetId="5">#REF!</definedName>
    <definedName name="TABLA" localSheetId="23">#REF!</definedName>
    <definedName name="TABLA" localSheetId="1">#REF!</definedName>
    <definedName name="TABLA">#REF!</definedName>
    <definedName name="tabla1">[195]Hoja3!$B$4:$F$28</definedName>
    <definedName name="tabla2">#REF!</definedName>
    <definedName name="TABLEKP">'[5]7422CW00'!#REF!</definedName>
    <definedName name="TABLEPRI">#REF!</definedName>
    <definedName name="TABLILLA">[87]BASE!$D$396</definedName>
    <definedName name="TACOM" localSheetId="4">#REF!</definedName>
    <definedName name="TACOM" localSheetId="3">#REF!</definedName>
    <definedName name="TACOM">#REF!</definedName>
    <definedName name="TACOM1">[196]BASE!$D$306</definedName>
    <definedName name="TACOR" localSheetId="4">#REF!</definedName>
    <definedName name="TACOR" localSheetId="3">#REF!</definedName>
    <definedName name="TACOR">#REF!</definedName>
    <definedName name="Tambores">#REF!</definedName>
    <definedName name="TANQUE">#REF!</definedName>
    <definedName name="Tanques">#REF!</definedName>
    <definedName name="TAPAM">#REF!</definedName>
    <definedName name="TAREAS_INICIALES">#REF!</definedName>
    <definedName name="TARIFA">#REF!</definedName>
    <definedName name="TARIFA_DE_ALQUILER">'[130]Formato Presupuesto Consultoria'!$AA$1134:$AA$1135</definedName>
    <definedName name="TarifaPension">[70]EMPRESA!$F$24</definedName>
    <definedName name="TARIFAS">[197]TARIFAS!$A$1:$F$52</definedName>
    <definedName name="TarifaSalud">[70]EMPRESA!$F$26</definedName>
    <definedName name="Tasa">#REF!</definedName>
    <definedName name="TASA_DE_CAMBIO">#REF!</definedName>
    <definedName name="Tasa1">'[198]Bases 2A'!$C$20</definedName>
    <definedName name="TasaCCP">#REF!</definedName>
    <definedName name="TASP1" localSheetId="4">#REF!</definedName>
    <definedName name="TASP1" localSheetId="3">#REF!</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 localSheetId="23">[114]PRESUPUESTO!#REF!</definedName>
    <definedName name="TC" localSheetId="1">[114]PRESUPUESTO!#REF!</definedName>
    <definedName name="tc">#REF!</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[114]PRESUPUESTO!#REF!</definedName>
    <definedName name="Tecnico" localSheetId="4">#REF!</definedName>
    <definedName name="Tecnico" localSheetId="3">#REF!</definedName>
    <definedName name="Tecnico">#REF!</definedName>
    <definedName name="TECNOLOGO">'[130]Formato Presupuesto Consultoria'!$Z$1043:$AA$1054</definedName>
    <definedName name="TEJAB" localSheetId="4">#REF!</definedName>
    <definedName name="TEJAB" localSheetId="3">#REF!</definedName>
    <definedName name="TEJAB">#REF!</definedName>
    <definedName name="TEJAJ">#REF!</definedName>
    <definedName name="telefono">[70]EMPRESA!$F$16</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6">'1.1'!ERR</definedName>
    <definedName name="TER" localSheetId="7">'1.2'!ERR</definedName>
    <definedName name="TER" localSheetId="8">'2.1'!ERR</definedName>
    <definedName name="TER" localSheetId="17">'2.10'!ERR</definedName>
    <definedName name="TER" localSheetId="18">'2.11'!ERR</definedName>
    <definedName name="TER" localSheetId="9">'2.2'!ERR</definedName>
    <definedName name="TER" localSheetId="10">'2.3'!ERR</definedName>
    <definedName name="TER" localSheetId="11">'2.4'!ERR</definedName>
    <definedName name="TER" localSheetId="12">'2.5'!ERR</definedName>
    <definedName name="TER" localSheetId="13">'2.6'!ERR</definedName>
    <definedName name="TER" localSheetId="14">'2.7'!ERR</definedName>
    <definedName name="TER" localSheetId="15">'2.8'!ERR</definedName>
    <definedName name="TER" localSheetId="16">'2.9'!ERR</definedName>
    <definedName name="TER" localSheetId="19">'3.1'!ERR</definedName>
    <definedName name="TER" localSheetId="20">'3.2'!ERR</definedName>
    <definedName name="TER" localSheetId="21">'3.3'!ERR</definedName>
    <definedName name="TER" localSheetId="22">'3.4'!ERR</definedName>
    <definedName name="TER" localSheetId="5">'INDICAR CÓDIGO DEL ITEM DE PAGO'!ERR</definedName>
    <definedName name="TER">[0]!ERR</definedName>
    <definedName name="TERM" localSheetId="6">'1.1'!ERR</definedName>
    <definedName name="TERM" localSheetId="7">'1.2'!ERR</definedName>
    <definedName name="TERM" localSheetId="8">'2.1'!ERR</definedName>
    <definedName name="TERM" localSheetId="17">'2.10'!ERR</definedName>
    <definedName name="TERM" localSheetId="18">'2.11'!ERR</definedName>
    <definedName name="TERM" localSheetId="9">'2.2'!ERR</definedName>
    <definedName name="TERM" localSheetId="10">'2.3'!ERR</definedName>
    <definedName name="TERM" localSheetId="11">'2.4'!ERR</definedName>
    <definedName name="TERM" localSheetId="12">'2.5'!ERR</definedName>
    <definedName name="TERM" localSheetId="13">'2.6'!ERR</definedName>
    <definedName name="TERM" localSheetId="14">'2.7'!ERR</definedName>
    <definedName name="TERM" localSheetId="15">'2.8'!ERR</definedName>
    <definedName name="TERM" localSheetId="16">'2.9'!ERR</definedName>
    <definedName name="TERM" localSheetId="19">'3.1'!ERR</definedName>
    <definedName name="TERM" localSheetId="20">'3.2'!ERR</definedName>
    <definedName name="TERM" localSheetId="21">'3.3'!ERR</definedName>
    <definedName name="TERM" localSheetId="22">'3.4'!ERR</definedName>
    <definedName name="TERM" localSheetId="5">'INDICAR CÓDIGO DEL ITEM DE PAGO'!ERR</definedName>
    <definedName name="TERM">[0]!ERR</definedName>
    <definedName name="TERMINADORA">#REF!</definedName>
    <definedName name="TÉRMINOS" localSheetId="6">'1.1'!ERR</definedName>
    <definedName name="TÉRMINOS" localSheetId="7">'1.2'!ERR</definedName>
    <definedName name="TÉRMINOS" localSheetId="8">'2.1'!ERR</definedName>
    <definedName name="TÉRMINOS" localSheetId="17">'2.10'!ERR</definedName>
    <definedName name="TÉRMINOS" localSheetId="18">'2.11'!ERR</definedName>
    <definedName name="TÉRMINOS" localSheetId="9">'2.2'!ERR</definedName>
    <definedName name="TÉRMINOS" localSheetId="10">'2.3'!ERR</definedName>
    <definedName name="TÉRMINOS" localSheetId="11">'2.4'!ERR</definedName>
    <definedName name="TÉRMINOS" localSheetId="12">'2.5'!ERR</definedName>
    <definedName name="TÉRMINOS" localSheetId="13">'2.6'!ERR</definedName>
    <definedName name="TÉRMINOS" localSheetId="14">'2.7'!ERR</definedName>
    <definedName name="TÉRMINOS" localSheetId="15">'2.8'!ERR</definedName>
    <definedName name="TÉRMINOS" localSheetId="16">'2.9'!ERR</definedName>
    <definedName name="TÉRMINOS" localSheetId="19">'3.1'!ERR</definedName>
    <definedName name="TÉRMINOS" localSheetId="20">'3.2'!ERR</definedName>
    <definedName name="TÉRMINOS" localSheetId="21">'3.3'!ERR</definedName>
    <definedName name="TÉRMINOS" localSheetId="22">'3.4'!ERR</definedName>
    <definedName name="TÉRMINOS" localSheetId="5">'INDICAR CÓDIGO DEL ITEM DE PAGO'!ERR</definedName>
    <definedName name="TÉRMINOS">[0]!ERR</definedName>
    <definedName name="TERR">[37]PRESUPUESTO!$I$7</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GALV">#REF!</definedName>
    <definedName name="TGB">#REF!</definedName>
    <definedName name="th" localSheetId="23">#REF!</definedName>
    <definedName name="th" localSheetId="1">#REF!</definedName>
    <definedName name="TH">#REF!</definedName>
    <definedName name="TH10J">#REF!</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P">#REF!</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[58]BASES!$E$27</definedName>
    <definedName name="TIPO">#REF!</definedName>
    <definedName name="TIPO_GRUPO">#REF!</definedName>
    <definedName name="TipoCosteo">#REF!</definedName>
    <definedName name="TipoCosteoNivelRiesgo">#REF!</definedName>
    <definedName name="TipoGC">[174]Tablas!$U$6:$U$15</definedName>
    <definedName name="TipoNeces">[174]Tablas!$Q$6:$Q$8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 localSheetId="6">#REF!</definedName>
    <definedName name="TITULO" localSheetId="7">#REF!</definedName>
    <definedName name="TITULO" localSheetId="8">#REF!</definedName>
    <definedName name="TITULO" localSheetId="17">#REF!</definedName>
    <definedName name="TITULO" localSheetId="1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9">#REF!</definedName>
    <definedName name="TITULO" localSheetId="20">#REF!</definedName>
    <definedName name="TITULO" localSheetId="21">#REF!</definedName>
    <definedName name="TITULO" localSheetId="22">#REF!</definedName>
    <definedName name="TITULO" localSheetId="5">#REF!</definedName>
    <definedName name="TITULO">#REF!</definedName>
    <definedName name="_xlnm.Print_Titles">#N/A</definedName>
    <definedName name="Títulos_a_imprimir_IM" localSheetId="6">#REF!</definedName>
    <definedName name="Títulos_a_imprimir_IM" localSheetId="7">#REF!</definedName>
    <definedName name="Títulos_a_imprimir_IM" localSheetId="8">#REF!</definedName>
    <definedName name="Títulos_a_imprimir_IM" localSheetId="17">#REF!</definedName>
    <definedName name="Títulos_a_imprimir_IM" localSheetId="1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5">#REF!</definedName>
    <definedName name="Títulos_a_imprimir_IM">#REF!</definedName>
    <definedName name="tj">#REF!</definedName>
    <definedName name="tk">'[14]DATOS CONTRATO'!$E$18</definedName>
    <definedName name="TK_1" hidden="1">[33]INST!#REF!</definedName>
    <definedName name="TKSLCI07">[14]EMPRESA!$F$22</definedName>
    <definedName name="tl">#REF!</definedName>
    <definedName name="tld">[100]Datos!$D$14</definedName>
    <definedName name="tn">#REF!</definedName>
    <definedName name="TNOV10">[28]BASE!$D$191</definedName>
    <definedName name="TNOV12" localSheetId="4">#REF!</definedName>
    <definedName name="TNOV12" localSheetId="3">#REF!</definedName>
    <definedName name="TNOV12">#REF!</definedName>
    <definedName name="TNOV14" localSheetId="4">#REF!</definedName>
    <definedName name="TNOV14" localSheetId="3">#REF!</definedName>
    <definedName name="TNOV14">#REF!</definedName>
    <definedName name="TNOV16" localSheetId="4">#REF!</definedName>
    <definedName name="TNOV16" localSheetId="3">#REF!</definedName>
    <definedName name="TNOV16">#REF!</definedName>
    <definedName name="TNOV18">#REF!</definedName>
    <definedName name="TNOV20">#REF!</definedName>
    <definedName name="TNOV4">[28]BASE!$D$188</definedName>
    <definedName name="TNOV6">[28]BASE!$D$189</definedName>
    <definedName name="TNOV8">[28]BASE!$D$190</definedName>
    <definedName name="To" localSheetId="4">#REF!</definedName>
    <definedName name="To" localSheetId="3">#REF!</definedName>
    <definedName name="To">#REF!</definedName>
    <definedName name="TOPGENER">#REF!</definedName>
    <definedName name="TOPGENER1">#REF!</definedName>
    <definedName name="TOPMENU">#REF!</definedName>
    <definedName name="TOPO" localSheetId="4">#REF!</definedName>
    <definedName name="TOPO" localSheetId="3">#REF!</definedName>
    <definedName name="TOPO">#REF!</definedName>
    <definedName name="TORNI" localSheetId="4">#REF!</definedName>
    <definedName name="TORNI" localSheetId="3">#REF!</definedName>
    <definedName name="TORNI">#REF!</definedName>
    <definedName name="Torres">#REF!</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 localSheetId="6">#REF!</definedName>
    <definedName name="TOTAL" localSheetId="7">#REF!</definedName>
    <definedName name="TOTAL" localSheetId="8">#REF!</definedName>
    <definedName name="TOTAL" localSheetId="17">#REF!</definedName>
    <definedName name="TOTAL" localSheetId="1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9">#REF!</definedName>
    <definedName name="TOTAL" localSheetId="20">#REF!</definedName>
    <definedName name="TOTAL" localSheetId="21">#REF!</definedName>
    <definedName name="TOTAL" localSheetId="22">#REF!</definedName>
    <definedName name="TOTAL" localSheetId="5">#REF!</definedName>
    <definedName name="TOTAL" localSheetId="23">#REF!</definedName>
    <definedName name="TOTAL" localSheetId="1">#REF!</definedName>
    <definedName name="TOTAL">#REF!</definedName>
    <definedName name="Total_Interest">#REF!</definedName>
    <definedName name="Total_Kilometro_típico_aereo_11.4_kV">'[199]c2.5y2.6'!#REF!</definedName>
    <definedName name="Total_Kilometro_típico_aereo_34.5_kV">'[199]c2.5y2.6'!#REF!</definedName>
    <definedName name="Total_Kilometro_típico_aereo_rural_11.4kV">'[199]c2.5y2.6'!#REF!</definedName>
    <definedName name="Total_Kilometro_típico_aereo_rural_34.5kV">'[199]c2.5y2.6'!#REF!</definedName>
    <definedName name="Total_Kilometro_típico_subterraneo_11.4_kV">'[199]c2.5y2.6'!#REF!</definedName>
    <definedName name="Total_Kilometro_típico_subterraneo_34.5_kV">'[199]c2.5y2.6'!#REF!</definedName>
    <definedName name="Total_Pay">#REF!</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17">Scheduled_Payment+Extra_Payment</definedName>
    <definedName name="Total_Payment" localSheetId="1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4">Scheduled_Payment+Extra_Payment</definedName>
    <definedName name="Total_Payment" localSheetId="2">Scheduled_Payment+Extra_Payment</definedName>
    <definedName name="Total_Payment">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17">Scheduled_Payment+Extra_Payment</definedName>
    <definedName name="Total_Payment1" localSheetId="1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4">Scheduled_Payment+Extra_Payment</definedName>
    <definedName name="Total_Payment1" localSheetId="2">Scheduled_Payment+Extra_Payment</definedName>
    <definedName name="Total_Payment1">Scheduled_Payment+Extra_Payment</definedName>
    <definedName name="total1">#REF!</definedName>
    <definedName name="TotalCalidad" localSheetId="4">#REF!</definedName>
    <definedName name="TotalCalidad" localSheetId="3">#REF!</definedName>
    <definedName name="TotalCalidad">#REF!</definedName>
    <definedName name="TotalCam">#REF!</definedName>
    <definedName name="TotalCesantias">'[70]NOMINA 1'!$N$38</definedName>
    <definedName name="TotalContratoConIva">'[107]COSTEO TOTAL OBRA'!$D$37</definedName>
    <definedName name="TotalContratoSinIVA">'[107]COSTEO TOTAL OBRA'!$D$33</definedName>
    <definedName name="TotalEns" localSheetId="4">#REF!</definedName>
    <definedName name="TotalEns" localSheetId="3">#REF!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Opti">#REF!</definedName>
    <definedName name="TOTALOPTIM">[200]Hoja2!$E$11:$E$704</definedName>
    <definedName name="TOTALOPTIMIZACION">[200]Hoja2!$E$11:$E$704</definedName>
    <definedName name="TotalPaginaPersonal" localSheetId="4">#REF!</definedName>
    <definedName name="TotalPaginaPersonal" localSheetId="3">#REF!</definedName>
    <definedName name="TotalPaginaPersonal">#REF!</definedName>
    <definedName name="TotalPro">#REF!</definedName>
    <definedName name="TOTALREPOS">[200]Hoja2!$E$11:$E$704</definedName>
    <definedName name="TOTALREPOSICION">[200]Hoja2!$E$11:$E$704</definedName>
    <definedName name="TotalTec" localSheetId="4">#REF!</definedName>
    <definedName name="TotalTec" localSheetId="3">#REF!</definedName>
    <definedName name="TotalTec">#REF!</definedName>
    <definedName name="TotalTram">#REF!</definedName>
    <definedName name="TotalVacaciones">'[70]NOMINA 1'!$N$37</definedName>
    <definedName name="TotalVia">#REF!</definedName>
    <definedName name="TotAuxAlim">'[14]NOMINA-1'!$E$37</definedName>
    <definedName name="TotAuxAlimentacion">'[70]NOMINA 1'!$E$38</definedName>
    <definedName name="TotAuxCom">'[14]NOMINA-1'!$E$39</definedName>
    <definedName name="TotAuxComi">'[70]NOMINA 1'!$E$40</definedName>
    <definedName name="TotAuxDotacion">'[70]NOMINA 1'!$E$41</definedName>
    <definedName name="TotAuxHab">'[70]NOMINA 1'!$E$37</definedName>
    <definedName name="TotAuxTransporte">'[70]NOMINA 1'!$E$39</definedName>
    <definedName name="TotBasico">'[70]NOMINA 1'!$E$35</definedName>
    <definedName name="TotCom">'[14]NOMINA-1'!$E$41</definedName>
    <definedName name="TotComision">'[70]NOMINA 1'!$E$42</definedName>
    <definedName name="TotExtras">'[70]NOMINA 1'!$E$36</definedName>
    <definedName name="TotIntercesantias">'[70]NOMINA 1'!$N$39</definedName>
    <definedName name="TotPrimaServicios">'[70]NOMINA 1'!$N$36</definedName>
    <definedName name="TotPrimaServicos">'[70]NOMINA 1'!$N$36</definedName>
    <definedName name="TotPrimaVacaciones">'[70]NOMINA 1'!$N$41</definedName>
    <definedName name="TotPrimConv">'[14]NOMINA-1'!$N$39</definedName>
    <definedName name="TotPrimConvencional">'[70]NOMINA 1'!$N$40</definedName>
    <definedName name="TotPrimVac">'[14]NOMINA-1'!$N$40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VCME">#REF!</definedName>
    <definedName name="TPVCP1">[28]BASE!$D$72</definedName>
    <definedName name="TPVCS3" localSheetId="4">[28]BASE!#REF!</definedName>
    <definedName name="TPVCS3" localSheetId="3">[28]BASE!#REF!</definedName>
    <definedName name="TPVCS3">[28]BASE!#REF!</definedName>
    <definedName name="TPVCS4" localSheetId="4">#REF!</definedName>
    <definedName name="TPVCS4" localSheetId="3">#REF!</definedName>
    <definedName name="TPVCS4">#REF!</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[84]TRANSPORTES!$B$13:$I$18</definedName>
    <definedName name="TRAB">[50]INSUMOS!$D$932</definedName>
    <definedName name="TrainSpec">#REF!</definedName>
    <definedName name="Tramite" localSheetId="4">#REF!</definedName>
    <definedName name="Tramite" localSheetId="3">#REF!</definedName>
    <definedName name="Tramite">#REF!</definedName>
    <definedName name="TRAMOGUIA" localSheetId="4">#REF!</definedName>
    <definedName name="TRAMOGUIA" localSheetId="3">#REF!</definedName>
    <definedName name="TRAMOGUIA">#REF!</definedName>
    <definedName name="TRANA" localSheetId="4">[28]BASE!#REF!</definedName>
    <definedName name="TRANA" localSheetId="3">[28]BASE!#REF!</definedName>
    <definedName name="TRANA">[28]BASE!#REF!</definedName>
    <definedName name="TRANAG">[28]BASE!$D$453</definedName>
    <definedName name="TRANAR" localSheetId="4">#REF!</definedName>
    <definedName name="TRANAR" localSheetId="3">#REF!</definedName>
    <definedName name="TRANAR">#REF!</definedName>
    <definedName name="TRANS" localSheetId="4">#REF!</definedName>
    <definedName name="TRANS" localSheetId="3">#REF!</definedName>
    <definedName name="TRANS">#REF!</definedName>
    <definedName name="Transmisores">#REF!</definedName>
    <definedName name="TRANSP">[135]TRANSPORTE!$B$14:$B$47</definedName>
    <definedName name="transporte" localSheetId="4">#REF!</definedName>
    <definedName name="transporte" localSheetId="3">#REF!</definedName>
    <definedName name="transporte" localSheetId="23">#REF!</definedName>
    <definedName name="transporte" localSheetId="1">#REF!</definedName>
    <definedName name="Transporte">'[14]DATOS CONTRATO'!$E$16</definedName>
    <definedName name="TRAT" localSheetId="6">[201]desmonte!$E$48</definedName>
    <definedName name="TRAT" localSheetId="7">[201]desmonte!$E$48</definedName>
    <definedName name="TRAT" localSheetId="8">[201]desmonte!$E$48</definedName>
    <definedName name="TRAT" localSheetId="17">[201]desmonte!$E$48</definedName>
    <definedName name="TRAT" localSheetId="18">[201]desmonte!$E$48</definedName>
    <definedName name="TRAT" localSheetId="9">[201]desmonte!$E$48</definedName>
    <definedName name="TRAT" localSheetId="10">[201]desmonte!$E$48</definedName>
    <definedName name="TRAT" localSheetId="11">[201]desmonte!$E$48</definedName>
    <definedName name="TRAT" localSheetId="12">[201]desmonte!$E$48</definedName>
    <definedName name="TRAT" localSheetId="13">[201]desmonte!$E$48</definedName>
    <definedName name="TRAT" localSheetId="14">[201]desmonte!$E$48</definedName>
    <definedName name="TRAT" localSheetId="15">[201]desmonte!$E$48</definedName>
    <definedName name="TRAT" localSheetId="16">[201]desmonte!$E$48</definedName>
    <definedName name="TRAT" localSheetId="19">[201]desmonte!$E$48</definedName>
    <definedName name="TRAT" localSheetId="20">[201]desmonte!$E$48</definedName>
    <definedName name="TRAT" localSheetId="21">[201]desmonte!$E$48</definedName>
    <definedName name="TRAT" localSheetId="22">[201]desmonte!$E$48</definedName>
    <definedName name="TRAT" localSheetId="5">[201]desmonte!$E$48</definedName>
    <definedName name="TRAT">[202]desmonte!$E$48</definedName>
    <definedName name="TREM">#REF!</definedName>
    <definedName name="Trenes">#REF!</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M" localSheetId="4">#REF!</definedName>
    <definedName name="TRITM" localSheetId="3">#REF!</definedName>
    <definedName name="TRITM">#REF!</definedName>
    <definedName name="TRITU">[28]BASE!$D$51</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[203]Tablas!$B$2</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 localSheetId="4">#REF!</definedName>
    <definedName name="tt" localSheetId="3">#REF!</definedName>
    <definedName name="tt">#REF!</definedName>
    <definedName name="TTA" localSheetId="4">[114]PRESUPUESTO!#REF!</definedName>
    <definedName name="TTA" localSheetId="3">[114]PRESUPUESTO!#REF!</definedName>
    <definedName name="TTA">[114]PRESUPUESTO!#REF!</definedName>
    <definedName name="TTB" localSheetId="4">[114]PRESUPUESTO!#REF!</definedName>
    <definedName name="TTB" localSheetId="3">[114]PRESUPUESTO!#REF!</definedName>
    <definedName name="TTB">[114]PRESUPUESTO!#REF!</definedName>
    <definedName name="TTC">[114]PRESUPUESTO!#REF!</definedName>
    <definedName name="TtCD" localSheetId="6">#REF!</definedName>
    <definedName name="TtCD" localSheetId="7">#REF!</definedName>
    <definedName name="TtCD" localSheetId="8">#REF!</definedName>
    <definedName name="TtCD" localSheetId="17">#REF!</definedName>
    <definedName name="TtCD" localSheetId="1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9">#REF!</definedName>
    <definedName name="TtCD" localSheetId="20">#REF!</definedName>
    <definedName name="TtCD" localSheetId="21">#REF!</definedName>
    <definedName name="TtCD" localSheetId="22">#REF!</definedName>
    <definedName name="TtCD" localSheetId="5">#REF!</definedName>
    <definedName name="TtCD">#REF!</definedName>
    <definedName name="TTE">[114]PRESUPUESTO!#REF!</definedName>
    <definedName name="TTL">[114]PRESUPUESTO!#REF!</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4">#REF!</definedName>
    <definedName name="TTT" localSheetId="3">#REF!</definedName>
    <definedName name="ttt" localSheetId="5" hidden="1">{"TAB1",#N/A,TRUE,"GENERAL";"TAB2",#N/A,TRUE,"GENERAL";"TAB3",#N/A,TRUE,"GENERAL";"TAB4",#N/A,TRUE,"GENERAL";"TAB5",#N/A,TRUE,"GENERAL"}</definedName>
    <definedName name="TTT" localSheetId="23">#REF!</definedName>
    <definedName name="TTT" localSheetId="1">#REF!</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4">'[69]CIRCUITOS CODENSA'!#REF!</definedName>
    <definedName name="TU" localSheetId="3">'[69]CIRCUITOS CODENSA'!#REF!</definedName>
    <definedName name="tu" localSheetId="5" hidden="1">{"via1",#N/A,TRUE,"general";"via2",#N/A,TRUE,"general";"via3",#N/A,TRUE,"general"}</definedName>
    <definedName name="TU" localSheetId="23">'[69]CIRCUITOS CODENSA'!#REF!</definedName>
    <definedName name="TU" localSheetId="1">'[69]CIRCUITOS CODENSA'!#REF!</definedName>
    <definedName name="tu" hidden="1">{"via1",#N/A,TRUE,"general";"via2",#N/A,TRUE,"general";"via3",#N/A,TRUE,"general"}</definedName>
    <definedName name="tu_1" hidden="1">{"via1",#N/A,TRUE,"general";"via2",#N/A,TRUE,"general";"via3",#N/A,TRUE,"general"}</definedName>
    <definedName name="TUAC12" localSheetId="4">#REF!</definedName>
    <definedName name="TUAC12" localSheetId="3">#REF!</definedName>
    <definedName name="TUAC12">#REF!</definedName>
    <definedName name="TUB8AC">#REF!</definedName>
    <definedName name="TUBERIA" hidden="1">#REF!</definedName>
    <definedName name="Tubería">#REF!</definedName>
    <definedName name="TUBERIA1" hidden="1">#REF!</definedName>
    <definedName name="TUBNE">#REF!</definedName>
    <definedName name="TUBO">#REF!</definedName>
    <definedName name="TUBS2">#REF!</definedName>
    <definedName name="TUBS3">[28]BASE!$D$168</definedName>
    <definedName name="TUBS4" localSheetId="4">#REF!</definedName>
    <definedName name="TUBS4" localSheetId="3">#REF!</definedName>
    <definedName name="TUBS4">#REF!</definedName>
    <definedName name="TUBS6" localSheetId="4">#REF!</definedName>
    <definedName name="TUBS6" localSheetId="3">#REF!</definedName>
    <definedName name="TUBS6">#REF!</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uut" localSheetId="28" hidden="1">{#N/A,#N/A,FALSE,"masez (10)";#N/A,#N/A,FALSE,"masez (7)";#N/A,#N/A,FALSE,"masez (6)";#N/A,#N/A,FALSE,"masez (5)";#N/A,#N/A,FALSE,"masez (4)";#N/A,#N/A,FALSE,"masez (3)";#N/A,#N/A,FALSE,"masez (2)";#N/A,#N/A,FALSE,"GME";#N/A,#N/A,FALSE,"masez"}</definedName>
    <definedName name="tuut" localSheetId="25" hidden="1">{#N/A,#N/A,FALSE,"masez (10)";#N/A,#N/A,FALSE,"masez (7)";#N/A,#N/A,FALSE,"masez (6)";#N/A,#N/A,FALSE,"masez (5)";#N/A,#N/A,FALSE,"masez (4)";#N/A,#N/A,FALSE,"masez (3)";#N/A,#N/A,FALSE,"masez (2)";#N/A,#N/A,FALSE,"GME";#N/A,#N/A,FALSE,"masez"}</definedName>
    <definedName name="tuut" localSheetId="24" hidden="1">{#N/A,#N/A,FALSE,"masez (10)";#N/A,#N/A,FALSE,"masez (7)";#N/A,#N/A,FALSE,"masez (6)";#N/A,#N/A,FALSE,"masez (5)";#N/A,#N/A,FALSE,"masez (4)";#N/A,#N/A,FALSE,"masez (3)";#N/A,#N/A,FALSE,"masez (2)";#N/A,#N/A,FALSE,"GME";#N/A,#N/A,FALSE,"masez"}</definedName>
    <definedName name="tuut" localSheetId="4" hidden="1">{#N/A,#N/A,FALSE,"masez (10)";#N/A,#N/A,FALSE,"masez (7)";#N/A,#N/A,FALSE,"masez (6)";#N/A,#N/A,FALSE,"masez (5)";#N/A,#N/A,FALSE,"masez (4)";#N/A,#N/A,FALSE,"masez (3)";#N/A,#N/A,FALSE,"masez (2)";#N/A,#N/A,FALSE,"GME";#N/A,#N/A,FALSE,"masez"}</definedName>
    <definedName name="tuut" localSheetId="3" hidden="1">{#N/A,#N/A,FALSE,"masez (10)";#N/A,#N/A,FALSE,"masez (7)";#N/A,#N/A,FALSE,"masez (6)";#N/A,#N/A,FALSE,"masez (5)";#N/A,#N/A,FALSE,"masez (4)";#N/A,#N/A,FALSE,"masez (3)";#N/A,#N/A,FALSE,"masez (2)";#N/A,#N/A,FALSE,"GME";#N/A,#N/A,FALSE,"masez"}</definedName>
    <definedName name="tuut" localSheetId="23" hidden="1">{#N/A,#N/A,FALSE,"masez (10)";#N/A,#N/A,FALSE,"masez (7)";#N/A,#N/A,FALSE,"masez (6)";#N/A,#N/A,FALSE,"masez (5)";#N/A,#N/A,FALSE,"masez (4)";#N/A,#N/A,FALSE,"masez (3)";#N/A,#N/A,FALSE,"masez (2)";#N/A,#N/A,FALSE,"GME";#N/A,#N/A,FALSE,"masez"}</definedName>
    <definedName name="tuut" localSheetId="26" hidden="1">{#N/A,#N/A,FALSE,"masez (10)";#N/A,#N/A,FALSE,"masez (7)";#N/A,#N/A,FALSE,"masez (6)";#N/A,#N/A,FALSE,"masez (5)";#N/A,#N/A,FALSE,"masez (4)";#N/A,#N/A,FALSE,"masez (3)";#N/A,#N/A,FALSE,"masez (2)";#N/A,#N/A,FALSE,"GME";#N/A,#N/A,FALSE,"masez"}</definedName>
    <definedName name="tuut" localSheetId="27" hidden="1">{#N/A,#N/A,FALSE,"masez (10)";#N/A,#N/A,FALSE,"masez (7)";#N/A,#N/A,FALSE,"masez (6)";#N/A,#N/A,FALSE,"masez (5)";#N/A,#N/A,FALSE,"masez (4)";#N/A,#N/A,FALSE,"masez (3)";#N/A,#N/A,FALSE,"masez (2)";#N/A,#N/A,FALSE,"GME";#N/A,#N/A,FALSE,"masez"}</definedName>
    <definedName name="tuut" hidden="1">{#N/A,#N/A,FALSE,"masez (10)";#N/A,#N/A,FALSE,"masez (7)";#N/A,#N/A,FALSE,"masez (6)";#N/A,#N/A,FALSE,"masez (5)";#N/A,#N/A,FALSE,"masez (4)";#N/A,#N/A,FALSE,"masez (3)";#N/A,#N/A,FALSE,"masez (2)";#N/A,#N/A,FALSE,"GME";#N/A,#N/A,FALSE,"masez"}</definedName>
    <definedName name="tvmenor90min">'[173]CCP,LEYES, Y DEC.'!#REF!</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4">#REF!</definedName>
    <definedName name="ty" localSheetId="3">#REF!</definedName>
    <definedName name="ty" localSheetId="5" hidden="1">{"via1",#N/A,TRUE,"general";"via2",#N/A,TRUE,"general";"via3",#N/A,TRUE,"general"}</definedName>
    <definedName name="ty" localSheetId="23">#REF!</definedName>
    <definedName name="ty" localSheetId="1">#REF!</definedName>
    <definedName name="ty" hidden="1">{"via1",#N/A,TRUE,"general";"via2",#N/A,TRUE,"general";"via3",#N/A,TRUE,"general"}</definedName>
    <definedName name="ty_1"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 localSheetId="4">#REF!</definedName>
    <definedName name="tyu" localSheetId="3">#REF!</definedName>
    <definedName name="tyu">#REF!</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6">#REF!</definedName>
    <definedName name="U" localSheetId="7">#REF!</definedName>
    <definedName name="U" localSheetId="8">#REF!</definedName>
    <definedName name="U" localSheetId="17">#REF!</definedName>
    <definedName name="U" localSheetId="1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9">#REF!</definedName>
    <definedName name="U" localSheetId="20">#REF!</definedName>
    <definedName name="U" localSheetId="21">#REF!</definedName>
    <definedName name="U" localSheetId="22">#REF!</definedName>
    <definedName name="U" localSheetId="4">#REF!</definedName>
    <definedName name="U" localSheetId="3">#REF!</definedName>
    <definedName name="U" localSheetId="5">#REF!</definedName>
    <definedName name="U" localSheetId="23">#REF!</definedName>
    <definedName name="U" localSheetId="1">#REF!</definedName>
    <definedName name="U">#REF!</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icación" localSheetId="6">#REF!</definedName>
    <definedName name="Ubicación" localSheetId="7">#REF!</definedName>
    <definedName name="Ubicación" localSheetId="8">#REF!</definedName>
    <definedName name="Ubicación" localSheetId="17">#REF!</definedName>
    <definedName name="Ubicación" localSheetId="1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9">#REF!</definedName>
    <definedName name="Ubicación" localSheetId="20">#REF!</definedName>
    <definedName name="Ubicación" localSheetId="21">#REF!</definedName>
    <definedName name="Ubicación" localSheetId="22">#REF!</definedName>
    <definedName name="Ubicación" localSheetId="5">#REF!</definedName>
    <definedName name="Ubicación">#REF!</definedName>
    <definedName name="UFrm2InUse">1</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5" hidden="1">{"via1",#N/A,TRUE,"general";"via2",#N/A,TRUE,"general";"via3",#N/A,TRUE,"general"}</definedName>
    <definedName name="ui" localSheetId="23">#REF!</definedName>
    <definedName name="ui" localSheetId="1">#REF!</definedName>
    <definedName name="UI" hidden="1">{"via1",#N/A,TRUE,"general";"via2",#N/A,TRUE,"general";"via3",#N/A,TRUE,"general"}</definedName>
    <definedName name="UI_1" hidden="1">{"via1",#N/A,TRUE,"general";"via2",#N/A,TRUE,"general";"via3",#N/A,TRUE,"general"}</definedName>
    <definedName name="UIC">[17]Tablas!#REF!</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'[69]CIRCUITOS CODENSA'!#REF!</definedName>
    <definedName name="UN_APU">IF(LEN([96]apu!XFB1)=2,"",IF([96]apu!XFB1="","",IF(ISERROR(SEARCH("-",[96]apu!$B1,3)),VLOOKUP([96]apu!$B1,[96]Insumos!XFD$1:B$65536,3,0),VLOOKUP([96]apu!XFB1,'[96]Ppto completo'!$D$1:$F$65536,3,FALSE))))</definedName>
    <definedName name="UN_AUX">IF([96]Auxiliares!$B1="","",VLOOKUP([96]Auxiliares!$B1,[96]Insumos!$D$1:$F$65536,3,FALSE))</definedName>
    <definedName name="UN_PRI">#REF!</definedName>
    <definedName name="UNIDAD1">[119]ITEMS!$C$2</definedName>
    <definedName name="UNIDAD521">[120]ITEMS!$C$522</definedName>
    <definedName name="unidades">[74]Listado!$AI$2:$AI$61</definedName>
    <definedName name="unidades_24">[74]Listado!$AI$2:$AI$61</definedName>
    <definedName name="unidades_26">[75]Listado!$AI$2:$AI$61</definedName>
    <definedName name="unidades_27">[75]Listado!$AI$2:$AI$61</definedName>
    <definedName name="unidades_5">[75]Listado!$AI$2:$AI$61</definedName>
    <definedName name="unidades_6">[75]Listado!$AI$2:$AI$61</definedName>
    <definedName name="unidades_7">[75]Listado!$AI$2:$AI$61</definedName>
    <definedName name="UNIT">'[204]Lista APU'!$A$3:$D$479</definedName>
    <definedName name="UNITARIO">[205]Unitarios!$A$3:$D$13</definedName>
    <definedName name="Unitarios" localSheetId="6">#REF!</definedName>
    <definedName name="Unitarios" localSheetId="7">#REF!</definedName>
    <definedName name="Unitarios" localSheetId="8">#REF!</definedName>
    <definedName name="Unitarios" localSheetId="17">#REF!</definedName>
    <definedName name="Unitarios" localSheetId="1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9">#REF!</definedName>
    <definedName name="Unitarios" localSheetId="20">#REF!</definedName>
    <definedName name="Unitarios" localSheetId="21">#REF!</definedName>
    <definedName name="Unitarios" localSheetId="22">#REF!</definedName>
    <definedName name="Unitarios" localSheetId="5">#REF!</definedName>
    <definedName name="Unitarios">#REF!</definedName>
    <definedName name="unj" hidden="1">[23]INST!#REF!</definedName>
    <definedName name="uno" localSheetId="6">'1.1'!ERR</definedName>
    <definedName name="uno" localSheetId="7">'1.2'!ERR</definedName>
    <definedName name="uno" localSheetId="8">'2.1'!ERR</definedName>
    <definedName name="uno" localSheetId="17">'2.10'!ERR</definedName>
    <definedName name="uno" localSheetId="18">'2.11'!ERR</definedName>
    <definedName name="uno" localSheetId="9">'2.2'!ERR</definedName>
    <definedName name="uno" localSheetId="10">'2.3'!ERR</definedName>
    <definedName name="uno" localSheetId="11">'2.4'!ERR</definedName>
    <definedName name="uno" localSheetId="12">'2.5'!ERR</definedName>
    <definedName name="uno" localSheetId="13">'2.6'!ERR</definedName>
    <definedName name="uno" localSheetId="14">'2.7'!ERR</definedName>
    <definedName name="uno" localSheetId="15">'2.8'!ERR</definedName>
    <definedName name="uno" localSheetId="16">'2.9'!ERR</definedName>
    <definedName name="uno" localSheetId="19">'3.1'!ERR</definedName>
    <definedName name="uno" localSheetId="20">'3.2'!ERR</definedName>
    <definedName name="uno" localSheetId="21">'3.3'!ERR</definedName>
    <definedName name="uno" localSheetId="22">'3.4'!ERR</definedName>
    <definedName name="uno" localSheetId="5">'INDICAR CÓDIGO DEL ITEM DE PAGO'!ERR</definedName>
    <definedName name="uno">[0]!ERR</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AP10" localSheetId="4">#REF!</definedName>
    <definedName name="URAP10" localSheetId="3">#REF!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6">'1.1'!ERR</definedName>
    <definedName name="uriel" localSheetId="7">'1.2'!ERR</definedName>
    <definedName name="uriel" localSheetId="8">'2.1'!ERR</definedName>
    <definedName name="uriel" localSheetId="17">'2.10'!ERR</definedName>
    <definedName name="uriel" localSheetId="18">'2.11'!ERR</definedName>
    <definedName name="uriel" localSheetId="9">'2.2'!ERR</definedName>
    <definedName name="uriel" localSheetId="10">'2.3'!ERR</definedName>
    <definedName name="uriel" localSheetId="11">'2.4'!ERR</definedName>
    <definedName name="uriel" localSheetId="12">'2.5'!ERR</definedName>
    <definedName name="uriel" localSheetId="13">'2.6'!ERR</definedName>
    <definedName name="uriel" localSheetId="14">'2.7'!ERR</definedName>
    <definedName name="uriel" localSheetId="15">'2.8'!ERR</definedName>
    <definedName name="uriel" localSheetId="16">'2.9'!ERR</definedName>
    <definedName name="uriel" localSheetId="19">'3.1'!ERR</definedName>
    <definedName name="uriel" localSheetId="20">'3.2'!ERR</definedName>
    <definedName name="uriel" localSheetId="21">'3.3'!ERR</definedName>
    <definedName name="uriel" localSheetId="22">'3.4'!ERR</definedName>
    <definedName name="uriel" localSheetId="5">'INDICAR CÓDIGO DEL ITEM DE PAGO'!ERR</definedName>
    <definedName name="uriel">[0]!ERR</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'[69]CIRCUITOS CODENSA'!#REF!</definedName>
    <definedName name="USxCOL">#REF!</definedName>
    <definedName name="ut" localSheetId="4">#REF!</definedName>
    <definedName name="ut" localSheetId="3">#REF!</definedName>
    <definedName name="ut" localSheetId="23">#REF!</definedName>
    <definedName name="ut" localSheetId="1">#REF!</definedName>
    <definedName name="ut">'[150]1'!$N$42</definedName>
    <definedName name="UTIL">#REF!</definedName>
    <definedName name="UtilidadObra">#REF!</definedName>
    <definedName name="UTL">[37]otros!$C$4</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5" hidden="1">{"TAB1",#N/A,TRUE,"GENERAL";"TAB2",#N/A,TRUE,"GENERAL";"TAB3",#N/A,TRUE,"GENERAL";"TAB4",#N/A,TRUE,"GENERAL";"TAB5",#N/A,TRUE,"GENERAL"}</definedName>
    <definedName name="uu" localSheetId="23">#REF!</definedName>
    <definedName name="uu" localSheetId="1">#REF!</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375000</definedName>
    <definedName name="UVT_2012">'[206]A. Profesional'!$M$3</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 localSheetId="4">#REF!</definedName>
    <definedName name="uxd" localSheetId="3">#REF!</definedName>
    <definedName name="uxd">#REF!</definedName>
    <definedName name="uy">#REF!</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5" hidden="1">{"TAB1",#N/A,TRUE,"GENERAL";"TAB2",#N/A,TRUE,"GENERAL";"TAB3",#N/A,TRUE,"GENERAL";"TAB4",#N/A,TRUE,"GENERAL";"TAB5",#N/A,TRUE,"GENERAL"}</definedName>
    <definedName name="v" localSheetId="23">#REF!</definedName>
    <definedName name="v" localSheetId="1">#REF!</definedName>
    <definedName name="v" hidden="1">{"TAB1",#N/A,TRUE,"GENERAL";"TAB2",#N/A,TRUE,"GENERAL";"TAB3",#N/A,TRUE,"GENERAL";"TAB4",#N/A,TRUE,"GENERAL";"TAB5",#N/A,TRUE,"GENERAL"}</definedName>
    <definedName name="v_1" hidden="1">{"TAB1",#N/A,TRUE,"GENERAL";"TAB2",#N/A,TRUE,"GENERAL";"TAB3",#N/A,TRUE,"GENERAL";"TAB4",#N/A,TRUE,"GENERAL";"TAB5",#N/A,TRUE,"GENERAL"}</definedName>
    <definedName name="VALDES" localSheetId="6">#REF!</definedName>
    <definedName name="VALDES" localSheetId="7">#REF!</definedName>
    <definedName name="VALDES" localSheetId="8">#REF!</definedName>
    <definedName name="VALDES" localSheetId="17">#REF!</definedName>
    <definedName name="VALDES" localSheetId="1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9">#REF!</definedName>
    <definedName name="VALDES" localSheetId="20">#REF!</definedName>
    <definedName name="VALDES" localSheetId="21">#REF!</definedName>
    <definedName name="VALDES" localSheetId="22">#REF!</definedName>
    <definedName name="VALDES" localSheetId="5">#REF!</definedName>
    <definedName name="VALDES">#REF!</definedName>
    <definedName name="VALMA3">#REF!</definedName>
    <definedName name="VALMA4">#REF!</definedName>
    <definedName name="valor1" localSheetId="6">#REF!</definedName>
    <definedName name="valor1" localSheetId="7">#REF!</definedName>
    <definedName name="valor1" localSheetId="8">#REF!</definedName>
    <definedName name="valor1" localSheetId="17">#REF!</definedName>
    <definedName name="valor1" localSheetId="1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9">#REF!</definedName>
    <definedName name="valor1" localSheetId="20">#REF!</definedName>
    <definedName name="valor1" localSheetId="21">#REF!</definedName>
    <definedName name="valor1" localSheetId="22">#REF!</definedName>
    <definedName name="valor1" localSheetId="5">#REF!</definedName>
    <definedName name="valor1">#REF!</definedName>
    <definedName name="valor2" localSheetId="6">#REF!</definedName>
    <definedName name="valor2" localSheetId="7">#REF!</definedName>
    <definedName name="valor2" localSheetId="8">#REF!</definedName>
    <definedName name="valor2" localSheetId="17">#REF!</definedName>
    <definedName name="valor2" localSheetId="1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9">#REF!</definedName>
    <definedName name="valor2" localSheetId="20">#REF!</definedName>
    <definedName name="valor2" localSheetId="21">#REF!</definedName>
    <definedName name="valor2" localSheetId="22">#REF!</definedName>
    <definedName name="valor2" localSheetId="5">#REF!</definedName>
    <definedName name="valor2">#REF!</definedName>
    <definedName name="VALOR3" localSheetId="6">#REF!</definedName>
    <definedName name="VALOR3" localSheetId="7">#REF!</definedName>
    <definedName name="VALOR3" localSheetId="8">#REF!</definedName>
    <definedName name="VALOR3" localSheetId="17">#REF!</definedName>
    <definedName name="VALOR3" localSheetId="1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9">#REF!</definedName>
    <definedName name="VALOR3" localSheetId="20">#REF!</definedName>
    <definedName name="VALOR3" localSheetId="21">#REF!</definedName>
    <definedName name="VALOR3" localSheetId="22">#REF!</definedName>
    <definedName name="VALOR3" localSheetId="5">#REF!</definedName>
    <definedName name="VALOR3">#REF!</definedName>
    <definedName name="Valoracion">#REF!</definedName>
    <definedName name="VALORACIÓN">#REF!</definedName>
    <definedName name="ValorCto">[207]CONTRATO!$E$9</definedName>
    <definedName name="ValorEjecutado">#REF!</definedName>
    <definedName name="ValorProyecto">#REF!</definedName>
    <definedName name="ValorRecursosComprometidos">#REF!</definedName>
    <definedName name="ValorTotConsultoria">#REF!</definedName>
    <definedName name="Values_Entered">IF(Loan_Amount*Interest_Rate*Loan_Years*Loan_Start&gt;0,1,0)</definedName>
    <definedName name="Válvulas">#REF!</definedName>
    <definedName name="Var" localSheetId="23">[25]Varios.!$E:$E</definedName>
    <definedName name="Var" localSheetId="1">[25]Varios.!$E:$E</definedName>
    <definedName name="Var">[26]Varios.!$E$1:$E$65536</definedName>
    <definedName name="variacion">[49]Datos!$B$8</definedName>
    <definedName name="VARIACION1">#REF!</definedName>
    <definedName name="Varios">#REF!</definedName>
    <definedName name="vb" localSheetId="4">#REF!</definedName>
    <definedName name="vb" localSheetId="3">#REF!</definedName>
    <definedName name="vb">#REF!</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 localSheetId="4">#REF!</definedName>
    <definedName name="vc" localSheetId="3">#REF!</definedName>
    <definedName name="vc" localSheetId="23">#REF!</definedName>
    <definedName name="vc" localSheetId="1">#REF!</definedName>
    <definedName name="vc">#REF!</definedName>
    <definedName name="VCBB8" localSheetId="4">#REF!</definedName>
    <definedName name="VCBB8" localSheetId="3">#REF!</definedName>
    <definedName name="VCBB8">#REF!</definedName>
    <definedName name="VCEL1">#REF!</definedName>
    <definedName name="VCEL2">#REF!</definedName>
    <definedName name="VCEL3">#REF!</definedName>
    <definedName name="VCEL4">#REF!</definedName>
    <definedName name="VCEL6">#REF!</definedName>
    <definedName name="VCEL8">[28]BASE!#REF!</definedName>
    <definedName name="VCELA2" localSheetId="4">#REF!</definedName>
    <definedName name="VCELA2" localSheetId="3">#REF!</definedName>
    <definedName name="VCELA2">#REF!</definedName>
    <definedName name="VCELA3" localSheetId="4">#REF!</definedName>
    <definedName name="VCELA3" localSheetId="3">#REF!</definedName>
    <definedName name="VCELA3">#REF!</definedName>
    <definedName name="VCELA4" localSheetId="4">#REF!</definedName>
    <definedName name="VCELA4" localSheetId="3">#REF!</definedName>
    <definedName name="VCELA4">#REF!</definedName>
    <definedName name="VCELA6">#REF!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NVJHKKLYJ" localSheetId="28" hidden="1">{#N/A,#N/A,FALSE,"masez (10)";#N/A,#N/A,FALSE,"masez (7)";#N/A,#N/A,FALSE,"masez (6)";#N/A,#N/A,FALSE,"masez (5)";#N/A,#N/A,FALSE,"masez (4)";#N/A,#N/A,FALSE,"masez (3)";#N/A,#N/A,FALSE,"masez (2)";#N/A,#N/A,FALSE,"GME";#N/A,#N/A,FALSE,"masez"}</definedName>
    <definedName name="VCXNVJHKKLYJ" localSheetId="25" hidden="1">{#N/A,#N/A,FALSE,"masez (10)";#N/A,#N/A,FALSE,"masez (7)";#N/A,#N/A,FALSE,"masez (6)";#N/A,#N/A,FALSE,"masez (5)";#N/A,#N/A,FALSE,"masez (4)";#N/A,#N/A,FALSE,"masez (3)";#N/A,#N/A,FALSE,"masez (2)";#N/A,#N/A,FALSE,"GME";#N/A,#N/A,FALSE,"masez"}</definedName>
    <definedName name="VCXNVJHKKLYJ" localSheetId="24" hidden="1">{#N/A,#N/A,FALSE,"masez (10)";#N/A,#N/A,FALSE,"masez (7)";#N/A,#N/A,FALSE,"masez (6)";#N/A,#N/A,FALSE,"masez (5)";#N/A,#N/A,FALSE,"masez (4)";#N/A,#N/A,FALSE,"masez (3)";#N/A,#N/A,FALSE,"masez (2)";#N/A,#N/A,FALSE,"GME";#N/A,#N/A,FALSE,"masez"}</definedName>
    <definedName name="VCXNVJHKKLYJ" localSheetId="4" hidden="1">{#N/A,#N/A,FALSE,"masez (10)";#N/A,#N/A,FALSE,"masez (7)";#N/A,#N/A,FALSE,"masez (6)";#N/A,#N/A,FALSE,"masez (5)";#N/A,#N/A,FALSE,"masez (4)";#N/A,#N/A,FALSE,"masez (3)";#N/A,#N/A,FALSE,"masez (2)";#N/A,#N/A,FALSE,"GME";#N/A,#N/A,FALSE,"masez"}</definedName>
    <definedName name="VCXNVJHKKLYJ" localSheetId="3" hidden="1">{#N/A,#N/A,FALSE,"masez (10)";#N/A,#N/A,FALSE,"masez (7)";#N/A,#N/A,FALSE,"masez (6)";#N/A,#N/A,FALSE,"masez (5)";#N/A,#N/A,FALSE,"masez (4)";#N/A,#N/A,FALSE,"masez (3)";#N/A,#N/A,FALSE,"masez (2)";#N/A,#N/A,FALSE,"GME";#N/A,#N/A,FALSE,"masez"}</definedName>
    <definedName name="VCXNVJHKKLYJ" localSheetId="23" hidden="1">{#N/A,#N/A,FALSE,"masez (10)";#N/A,#N/A,FALSE,"masez (7)";#N/A,#N/A,FALSE,"masez (6)";#N/A,#N/A,FALSE,"masez (5)";#N/A,#N/A,FALSE,"masez (4)";#N/A,#N/A,FALSE,"masez (3)";#N/A,#N/A,FALSE,"masez (2)";#N/A,#N/A,FALSE,"GME";#N/A,#N/A,FALSE,"masez"}</definedName>
    <definedName name="VCXNVJHKKLYJ" localSheetId="26" hidden="1">{#N/A,#N/A,FALSE,"masez (10)";#N/A,#N/A,FALSE,"masez (7)";#N/A,#N/A,FALSE,"masez (6)";#N/A,#N/A,FALSE,"masez (5)";#N/A,#N/A,FALSE,"masez (4)";#N/A,#N/A,FALSE,"masez (3)";#N/A,#N/A,FALSE,"masez (2)";#N/A,#N/A,FALSE,"GME";#N/A,#N/A,FALSE,"masez"}</definedName>
    <definedName name="VCXNVJHKKLYJ" localSheetId="27" hidden="1">{#N/A,#N/A,FALSE,"masez (10)";#N/A,#N/A,FALSE,"masez (7)";#N/A,#N/A,FALSE,"masez (6)";#N/A,#N/A,FALSE,"masez (5)";#N/A,#N/A,FALSE,"masez (4)";#N/A,#N/A,FALSE,"masez (3)";#N/A,#N/A,FALSE,"masez (2)";#N/A,#N/A,FALSE,"GME";#N/A,#N/A,FALSE,"masez"}</definedName>
    <definedName name="VCXNVJHKKLYJ" hidden="1">{#N/A,#N/A,FALSE,"masez (10)";#N/A,#N/A,FALSE,"masez (7)";#N/A,#N/A,FALSE,"masez (6)";#N/A,#N/A,FALSE,"masez (5)";#N/A,#N/A,FALSE,"masez (4)";#N/A,#N/A,FALSE,"masez (3)";#N/A,#N/A,FALSE,"masez (2)";#N/A,#N/A,FALSE,"GME";#N/A,#N/A,FALSE,"masez"}</definedName>
    <definedName name="vd" localSheetId="4">#REF!</definedName>
    <definedName name="vd" localSheetId="3">#REF!</definedName>
    <definedName name="vd">#REF!</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4">'[69]CIRCUITOS CODENSA'!#REF!</definedName>
    <definedName name="VE" localSheetId="3">'[69]CIRCUITOS CODENSA'!#REF!</definedName>
    <definedName name="VE">'[69]CIRCUITOS CODENSA'!#REF!</definedName>
    <definedName name="VentaAiu" localSheetId="6">#REF!</definedName>
    <definedName name="VentaAiu" localSheetId="7">#REF!</definedName>
    <definedName name="VentaAiu" localSheetId="8">#REF!</definedName>
    <definedName name="VentaAiu" localSheetId="17">#REF!</definedName>
    <definedName name="VentaAiu" localSheetId="1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9">#REF!</definedName>
    <definedName name="VentaAiu" localSheetId="20">#REF!</definedName>
    <definedName name="VentaAiu" localSheetId="21">#REF!</definedName>
    <definedName name="VentaAiu" localSheetId="22">#REF!</definedName>
    <definedName name="VentaAiu" localSheetId="5">#REF!</definedName>
    <definedName name="VentaAiu">#REF!</definedName>
    <definedName name="VENTANAS_ITEM" localSheetId="4">[46]Presupuesto!#REF!</definedName>
    <definedName name="VENTANAS_ITEM" localSheetId="3">[46]Presupuesto!#REF!</definedName>
    <definedName name="VENTANAS_ITEM">[46]Presupuesto!#REF!</definedName>
    <definedName name="VENTI" localSheetId="4">#REF!</definedName>
    <definedName name="VENTI" localSheetId="3">#REF!</definedName>
    <definedName name="VENTI">#REF!</definedName>
    <definedName name="VEX">[17]Tablas!#REF!</definedName>
    <definedName name="VEX_ON">#REF!</definedName>
    <definedName name="VEX1_1">[17]Tablas!#REF!</definedName>
    <definedName name="VEX1_1_1">[17]Tablas!#REF!</definedName>
    <definedName name="VEX1_1_2">[17]Tablas!#REF!</definedName>
    <definedName name="VEX1_1_3">[17]Tablas!#REF!</definedName>
    <definedName name="VEX1_1_4">[17]Tablas!#REF!</definedName>
    <definedName name="VEX1_2">[17]Tablas!#REF!</definedName>
    <definedName name="VEX1_3">[17]Tablas!#REF!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h">'[146]7422CW00'!#REF!</definedName>
    <definedName name="vfn" localSheetId="4">#REF!</definedName>
    <definedName name="vfn" localSheetId="3">#REF!</definedName>
    <definedName name="vfn">#REF!</definedName>
    <definedName name="VFR">#REF!</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 localSheetId="4">#REF!</definedName>
    <definedName name="vg" localSheetId="3">#REF!</definedName>
    <definedName name="vg">#REF!</definedName>
    <definedName name="VI" localSheetId="4">'[69]CIRCUITOS CODENSA'!#REF!</definedName>
    <definedName name="VI" localSheetId="3">'[69]CIRCUITOS CODENSA'!#REF!</definedName>
    <definedName name="VI">'[69]CIRCUITOS CODENSA'!#REF!</definedName>
    <definedName name="VIA">#REF!</definedName>
    <definedName name="VIAJE" localSheetId="4">[28]BASE!#REF!</definedName>
    <definedName name="VIAJE" localSheetId="3">[28]BASE!#REF!</definedName>
    <definedName name="VIAJE">[28]BASE!#REF!</definedName>
    <definedName name="VIAJE1" localSheetId="4">[28]BASE!#REF!</definedName>
    <definedName name="VIAJE1" localSheetId="3">[28]BASE!#REF!</definedName>
    <definedName name="VIAJE1">[28]BASE!#REF!</definedName>
    <definedName name="VIAJES">[28]BASE!$D$450</definedName>
    <definedName name="VIAS" localSheetId="4">[28]PRESUPUESTO!#REF!</definedName>
    <definedName name="VIAS" localSheetId="3">[28]PRESUPUESTO!#REF!</definedName>
    <definedName name="VIAS">[28]PRESUPUESTO!#REF!</definedName>
    <definedName name="VIBGA">[28]BASE!$D$421</definedName>
    <definedName name="VIBRA">[50]INSUMOS!$D$1404</definedName>
    <definedName name="VIBRADOR" localSheetId="4">#REF!</definedName>
    <definedName name="VIBRADOR" localSheetId="3">#REF!</definedName>
    <definedName name="VIBRADOR">#REF!</definedName>
    <definedName name="VIBRCOM" localSheetId="4">#REF!</definedName>
    <definedName name="VIBRCOM" localSheetId="3">#REF!</definedName>
    <definedName name="VIBRCOM">#REF!</definedName>
    <definedName name="VIBRE" localSheetId="4">#REF!</definedName>
    <definedName name="VIBRE" localSheetId="3">#REF!</definedName>
    <definedName name="VIBRE">#REF!</definedName>
    <definedName name="VIBRO">#REF!</definedName>
    <definedName name="VICEP_DIRECC">[174]Tablas!$A$6:$A$26</definedName>
    <definedName name="VIDRI">#REF!</definedName>
    <definedName name="VigenciaDolares">#REF!</definedName>
    <definedName name="VigenciaPesos">#REF!</definedName>
    <definedName name="VIGFUTURA">[174]Tablas!$J$6:$J$8</definedName>
    <definedName name="viio" localSheetId="28" hidden="1">{#N/A,#N/A,FALSE,"masez (10)";#N/A,#N/A,FALSE,"masez (7)";#N/A,#N/A,FALSE,"masez (6)";#N/A,#N/A,FALSE,"masez (5)";#N/A,#N/A,FALSE,"masez (4)";#N/A,#N/A,FALSE,"masez (3)";#N/A,#N/A,FALSE,"masez (2)";#N/A,#N/A,FALSE,"GME";#N/A,#N/A,FALSE,"masez"}</definedName>
    <definedName name="viio" localSheetId="25" hidden="1">{#N/A,#N/A,FALSE,"masez (10)";#N/A,#N/A,FALSE,"masez (7)";#N/A,#N/A,FALSE,"masez (6)";#N/A,#N/A,FALSE,"masez (5)";#N/A,#N/A,FALSE,"masez (4)";#N/A,#N/A,FALSE,"masez (3)";#N/A,#N/A,FALSE,"masez (2)";#N/A,#N/A,FALSE,"GME";#N/A,#N/A,FALSE,"masez"}</definedName>
    <definedName name="viio" localSheetId="24" hidden="1">{#N/A,#N/A,FALSE,"masez (10)";#N/A,#N/A,FALSE,"masez (7)";#N/A,#N/A,FALSE,"masez (6)";#N/A,#N/A,FALSE,"masez (5)";#N/A,#N/A,FALSE,"masez (4)";#N/A,#N/A,FALSE,"masez (3)";#N/A,#N/A,FALSE,"masez (2)";#N/A,#N/A,FALSE,"GME";#N/A,#N/A,FALSE,"masez"}</definedName>
    <definedName name="viio" localSheetId="4" hidden="1">{#N/A,#N/A,FALSE,"masez (10)";#N/A,#N/A,FALSE,"masez (7)";#N/A,#N/A,FALSE,"masez (6)";#N/A,#N/A,FALSE,"masez (5)";#N/A,#N/A,FALSE,"masez (4)";#N/A,#N/A,FALSE,"masez (3)";#N/A,#N/A,FALSE,"masez (2)";#N/A,#N/A,FALSE,"GME";#N/A,#N/A,FALSE,"masez"}</definedName>
    <definedName name="viio" localSheetId="3" hidden="1">{#N/A,#N/A,FALSE,"masez (10)";#N/A,#N/A,FALSE,"masez (7)";#N/A,#N/A,FALSE,"masez (6)";#N/A,#N/A,FALSE,"masez (5)";#N/A,#N/A,FALSE,"masez (4)";#N/A,#N/A,FALSE,"masez (3)";#N/A,#N/A,FALSE,"masez (2)";#N/A,#N/A,FALSE,"GME";#N/A,#N/A,FALSE,"masez"}</definedName>
    <definedName name="viio" localSheetId="23" hidden="1">{#N/A,#N/A,FALSE,"masez (10)";#N/A,#N/A,FALSE,"masez (7)";#N/A,#N/A,FALSE,"masez (6)";#N/A,#N/A,FALSE,"masez (5)";#N/A,#N/A,FALSE,"masez (4)";#N/A,#N/A,FALSE,"masez (3)";#N/A,#N/A,FALSE,"masez (2)";#N/A,#N/A,FALSE,"GME";#N/A,#N/A,FALSE,"masez"}</definedName>
    <definedName name="viio" localSheetId="26" hidden="1">{#N/A,#N/A,FALSE,"masez (10)";#N/A,#N/A,FALSE,"masez (7)";#N/A,#N/A,FALSE,"masez (6)";#N/A,#N/A,FALSE,"masez (5)";#N/A,#N/A,FALSE,"masez (4)";#N/A,#N/A,FALSE,"masez (3)";#N/A,#N/A,FALSE,"masez (2)";#N/A,#N/A,FALSE,"GME";#N/A,#N/A,FALSE,"masez"}</definedName>
    <definedName name="viio" localSheetId="27" hidden="1">{#N/A,#N/A,FALSE,"masez (10)";#N/A,#N/A,FALSE,"masez (7)";#N/A,#N/A,FALSE,"masez (6)";#N/A,#N/A,FALSE,"masez (5)";#N/A,#N/A,FALSE,"masez (4)";#N/A,#N/A,FALSE,"masez (3)";#N/A,#N/A,FALSE,"masez (2)";#N/A,#N/A,FALSE,"GME";#N/A,#N/A,FALSE,"masez"}</definedName>
    <definedName name="viio" hidden="1">{#N/A,#N/A,FALSE,"masez (10)";#N/A,#N/A,FALSE,"masez (7)";#N/A,#N/A,FALSE,"masez (6)";#N/A,#N/A,FALSE,"masez (5)";#N/A,#N/A,FALSE,"masez (4)";#N/A,#N/A,FALSE,"masez (3)";#N/A,#N/A,FALSE,"masez (2)";#N/A,#N/A,FALSE,"GME";#N/A,#N/A,FALSE,"masez"}</definedName>
    <definedName name="viscosidad" localSheetId="4">#REF!</definedName>
    <definedName name="viscosidad" localSheetId="3">#REF!</definedName>
    <definedName name="viscosidad">#REF!</definedName>
    <definedName name="VIT">[17]Tablas!#REF!</definedName>
    <definedName name="VIT1_1">[17]Tablas!#REF!</definedName>
    <definedName name="VIT1_1_1">[17]Tablas!#REF!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[90]Personalizar!$E$15</definedName>
    <definedName name="VJ" localSheetId="4">#REF!,#REF!,#REF!,#REF!,#REF!,#REF!,#REF!</definedName>
    <definedName name="VJ" localSheetId="3">#REF!,#REF!,#REF!,#REF!,#REF!,#REF!,#REF!</definedName>
    <definedName name="VJ">#REF!,#REF!,#REF!,#REF!,#REF!,#REF!,#REF!</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m" localSheetId="4">#REF!</definedName>
    <definedName name="vm" localSheetId="3">#REF!</definedName>
    <definedName name="vm">#REF!</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QUET" localSheetId="4">#REF!</definedName>
    <definedName name="VOLQUET" localSheetId="3">#REF!</definedName>
    <definedName name="VOLQUET">#REF!</definedName>
    <definedName name="VOLQUETA" localSheetId="4">#REF!</definedName>
    <definedName name="VOLQUETA" localSheetId="3">#REF!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#REF!</definedName>
    <definedName name="VPVC2">#REF!</definedName>
    <definedName name="VR_CON_IVA">[96]Insumos!$I1*(1+[96]Insumos!$H1)</definedName>
    <definedName name="VR_SIN_IVA">VLOOKUP([96]Insumos!$D1,[96]Auxiliares!$B$1:$G$65536,6,FALSE)</definedName>
    <definedName name="VR_TOT" localSheetId="6">IF(LG=2,IF(SCQ=0,"",SCQ/2),"")</definedName>
    <definedName name="VR_TOT" localSheetId="7">IF(LG=2,IF(SCQ=0,"",SCQ/2),"")</definedName>
    <definedName name="VR_TOT" localSheetId="8">IF(LG=2,IF(SCQ=0,"",SCQ/2),"")</definedName>
    <definedName name="VR_TOT" localSheetId="17">IF(LG=2,IF(SCQ=0,"",SCQ/2),"")</definedName>
    <definedName name="VR_TOT" localSheetId="18">IF(LG=2,IF(SCQ=0,"",SCQ/2),"")</definedName>
    <definedName name="VR_TOT" localSheetId="9">IF(LG=2,IF(SCQ=0,"",SCQ/2),"")</definedName>
    <definedName name="VR_TOT" localSheetId="10">IF(LG=2,IF(SCQ=0,"",SCQ/2),"")</definedName>
    <definedName name="VR_TOT" localSheetId="11">IF(LG=2,IF(SCQ=0,"",SCQ/2),"")</definedName>
    <definedName name="VR_TOT" localSheetId="12">IF(LG=2,IF(SCQ=0,"",SCQ/2),"")</definedName>
    <definedName name="VR_TOT" localSheetId="13">IF(LG=2,IF(SCQ=0,"",SCQ/2),"")</definedName>
    <definedName name="VR_TOT" localSheetId="14">IF(LG=2,IF(SCQ=0,"",SCQ/2),"")</definedName>
    <definedName name="VR_TOT" localSheetId="15">IF(LG=2,IF(SCQ=0,"",SCQ/2),"")</definedName>
    <definedName name="VR_TOT" localSheetId="16">IF(LG=2,IF(SCQ=0,"",SCQ/2),"")</definedName>
    <definedName name="VR_TOT" localSheetId="19">IF(LG=2,IF(SCQ=0,"",SCQ/2),"")</definedName>
    <definedName name="VR_TOT" localSheetId="20">IF(LG=2,IF(SCQ=0,"",SCQ/2),"")</definedName>
    <definedName name="VR_TOT" localSheetId="21">IF(LG=2,IF(SCQ=0,"",SCQ/2),"")</definedName>
    <definedName name="VR_TOT" localSheetId="22">IF(LG=2,IF(SCQ=0,"",SCQ/2),"")</definedName>
    <definedName name="VR_TOT" localSheetId="28">IF(LG=2,IF(SCQ=0,"",SCQ/2),"")</definedName>
    <definedName name="VR_TOT" localSheetId="25">IF(LG=2,IF(SCQ=0,"",SCQ/2),"")</definedName>
    <definedName name="VR_TOT" localSheetId="24">IF(LG=2,IF(SCQ=0,"",SCQ/2),"")</definedName>
    <definedName name="VR_TOT" localSheetId="4">IF(LG=2,IF(SCQ=0,"",SCQ/2),"")</definedName>
    <definedName name="VR_TOT" localSheetId="3">IF(LG=2,IF(SCQ=0,"",SCQ/2),"")</definedName>
    <definedName name="VR_TOT" localSheetId="23">IF(LG=2,IF(SCQ=0,"",SCQ/2),"")</definedName>
    <definedName name="VR_TOT" localSheetId="26">IF(LG=2,IF(SCQ=0,"",SCQ/2),"")</definedName>
    <definedName name="VR_TOT" localSheetId="27">IF(LG=2,IF(SCQ=0,"",SCQ/2),"")</definedName>
    <definedName name="VR_TOT">IF(LG=2,IF(SCQ=0,"",SCQ/2),"")</definedName>
    <definedName name="VR_TOT_APU">IF([96]apu!$E1="","",IF([96]apu!$B1=[96]apu!$A1,SUMIF([96]apu!XEY2:XEY10001,[96]apu!XEY1,[96]apu!A2:A10001),ROUNDUP([96]apu!$D1*[96]apu!$F1,0)))</definedName>
    <definedName name="VR_TOT_AUX">IF([96]Auxiliares!XFC1="","",IF([96]Auxiliares!$B1=[96]Auxiliares!$A1,SUMIF([96]Auxiliares!XEY2:XEY9997,[96]Auxiliares!XEY1,[96]Auxiliares!A2:A9997),ROUNDUP([96]Auxiliares!$D1*[96]Auxiliares!$F1,0)))</definedName>
    <definedName name="VR_UN" localSheetId="6">IF(ISERROR(V_U),"",V_U)</definedName>
    <definedName name="VR_UN" localSheetId="7">IF(ISERROR(V_U),"",V_U)</definedName>
    <definedName name="VR_UN" localSheetId="8">IF(ISERROR(V_U),"",V_U)</definedName>
    <definedName name="VR_UN" localSheetId="17">IF(ISERROR(V_U),"",V_U)</definedName>
    <definedName name="VR_UN" localSheetId="18">IF(ISERROR(V_U),"",V_U)</definedName>
    <definedName name="VR_UN" localSheetId="9">IF(ISERROR(V_U),"",V_U)</definedName>
    <definedName name="VR_UN" localSheetId="10">IF(ISERROR(V_U),"",V_U)</definedName>
    <definedName name="VR_UN" localSheetId="11">IF(ISERROR(V_U),"",V_U)</definedName>
    <definedName name="VR_UN" localSheetId="12">IF(ISERROR(V_U),"",V_U)</definedName>
    <definedName name="VR_UN" localSheetId="13">IF(ISERROR(V_U),"",V_U)</definedName>
    <definedName name="VR_UN" localSheetId="14">IF(ISERROR(V_U),"",V_U)</definedName>
    <definedName name="VR_UN" localSheetId="15">IF(ISERROR(V_U),"",V_U)</definedName>
    <definedName name="VR_UN" localSheetId="16">IF(ISERROR(V_U),"",V_U)</definedName>
    <definedName name="VR_UN" localSheetId="19">IF(ISERROR(V_U),"",V_U)</definedName>
    <definedName name="VR_UN" localSheetId="20">IF(ISERROR(V_U),"",V_U)</definedName>
    <definedName name="VR_UN" localSheetId="21">IF(ISERROR(V_U),"",V_U)</definedName>
    <definedName name="VR_UN" localSheetId="22">IF(ISERROR(V_U),"",V_U)</definedName>
    <definedName name="VR_UN" localSheetId="28">IF(ISERROR(V_U),"",V_U)</definedName>
    <definedName name="VR_UN" localSheetId="25">IF(ISERROR(V_U),"",V_U)</definedName>
    <definedName name="VR_UN" localSheetId="24">IF(ISERROR(V_U),"",V_U)</definedName>
    <definedName name="VR_UN" localSheetId="4">IF(ISERROR(V_U),"",V_U)</definedName>
    <definedName name="VR_UN" localSheetId="3">IF(ISERROR(V_U),"",V_U)</definedName>
    <definedName name="VR_UN" localSheetId="23">IF(ISERROR(V_U),"",V_U)</definedName>
    <definedName name="VR_UN" localSheetId="26">IF(ISERROR(V_U),"",V_U)</definedName>
    <definedName name="VR_UN" localSheetId="27">IF(ISERROR(V_U),"",V_U)</definedName>
    <definedName name="VR_UN">IF(ISERROR(V_U),"",V_U)</definedName>
    <definedName name="VR_UN_APU">IF(LEN([96]apu!$B1)=2,"",IF([96]apu!$B1="","",IF(ISERROR(SEARCH("-",[96]apu!$B1,3)),VLOOKUP([96]apu!$B1,[96]Insumos!$D$1:$I$65536,4,FALSE),"")))</definedName>
    <definedName name="VR_UN_AUX">IF([96]Auxiliares!$D1="","",VLOOKUP([96]Auxiliares!$B1,[96]Insumos!$D$1:$J$65536,4,0))</definedName>
    <definedName name="VR_UN_PPTO">IF(LEN('[96]Ppto completo'!$D1)=9,VLOOKUP('[96]Ppto completo'!$D1,[96]apu!$B$1:$G$65536,6,FALSE),"")</definedName>
    <definedName name="VRP">[17]Tablas!#REF!</definedName>
    <definedName name="VRP_PETROQ">#REF!</definedName>
    <definedName name="VRP1_1">[17]Tablas!#REF!</definedName>
    <definedName name="VRP1_1_1">[17]Tablas!#REF!</definedName>
    <definedName name="VRP1_1_10">[17]Tablas!#REF!</definedName>
    <definedName name="VRP1_1_11">[17]Tablas!#REF!</definedName>
    <definedName name="VRP1_1_12">[17]Tablas!#REF!</definedName>
    <definedName name="VRP1_1_13">[17]Tablas!#REF!</definedName>
    <definedName name="VRP1_1_14">[17]Tablas!#REF!</definedName>
    <definedName name="VRP1_1_15">[17]Tablas!#REF!</definedName>
    <definedName name="VRP1_1_16">[17]Tablas!#REF!</definedName>
    <definedName name="VRP1_1_17">[17]Tablas!#REF!</definedName>
    <definedName name="VRP1_1_18">[17]Tablas!#REF!</definedName>
    <definedName name="VRP1_1_19">[17]Tablas!#REF!</definedName>
    <definedName name="VRP1_1_2">[17]Tablas!#REF!</definedName>
    <definedName name="VRP1_1_20">[17]Tablas!#REF!</definedName>
    <definedName name="VRP1_1_21">[17]Tablas!#REF!</definedName>
    <definedName name="VRP1_1_22">[17]Tablas!#REF!</definedName>
    <definedName name="VRP1_1_23">[17]Tablas!#REF!</definedName>
    <definedName name="VRP1_1_3">[17]Tablas!#REF!</definedName>
    <definedName name="VRP1_1_4">[17]Tablas!#REF!</definedName>
    <definedName name="VRP1_1_5">[17]Tablas!#REF!</definedName>
    <definedName name="VRP1_1_6">[17]Tablas!#REF!</definedName>
    <definedName name="VRP1_1_7">[17]Tablas!#REF!</definedName>
    <definedName name="VRP1_1_8">[17]Tablas!#REF!</definedName>
    <definedName name="VRP1_1_9">[17]Tablas!#REF!</definedName>
    <definedName name="VRP1_2">[17]Tablas!#REF!</definedName>
    <definedName name="VRP1_3">[17]Tablas!#REF!</definedName>
    <definedName name="VRP1_4">[17]Tablas!#REF!</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#REF!</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til">#REF!</definedName>
    <definedName name="vv" localSheetId="4">#REF!</definedName>
    <definedName name="vv" localSheetId="3">#REF!</definedName>
    <definedName name="vv">#REF!</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6">#REF!</definedName>
    <definedName name="VVV" localSheetId="7">#REF!</definedName>
    <definedName name="VVV" localSheetId="8">#REF!</definedName>
    <definedName name="VVV" localSheetId="17">#REF!</definedName>
    <definedName name="VVV" localSheetId="1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9">#REF!</definedName>
    <definedName name="VVV" localSheetId="20">#REF!</definedName>
    <definedName name="VVV" localSheetId="21">#REF!</definedName>
    <definedName name="VVV" localSheetId="22">#REF!</definedName>
    <definedName name="VVV" localSheetId="5">#REF!</definedName>
    <definedName name="VVV">#REF!</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'[208]2004'!#REF!</definedName>
    <definedName name="Wcut">#REF!</definedName>
    <definedName name="WD">#REF!</definedName>
    <definedName name="WDD" hidden="1">{#N/A,#N/A,FALSE,"orthoflow";#N/A,#N/A,FALSE,"Miscelaneos";#N/A,#N/A,FALSE,"Instrumentacio";#N/A,#N/A,FALSE,"Electrico";#N/A,#N/A,FALSE,"Valv. Seguridad"}</definedName>
    <definedName name="WDFSDF" localSheetId="6">'[59]Res-Accide-10'!#REF!</definedName>
    <definedName name="WDFSDF" localSheetId="7">'[59]Res-Accide-10'!#REF!</definedName>
    <definedName name="WDFSDF" localSheetId="8">'[59]Res-Accide-10'!#REF!</definedName>
    <definedName name="WDFSDF" localSheetId="17">'[59]Res-Accide-10'!#REF!</definedName>
    <definedName name="WDFSDF" localSheetId="18">'[59]Res-Accide-10'!#REF!</definedName>
    <definedName name="WDFSDF" localSheetId="9">'[59]Res-Accide-10'!#REF!</definedName>
    <definedName name="WDFSDF" localSheetId="10">'[59]Res-Accide-10'!#REF!</definedName>
    <definedName name="WDFSDF" localSheetId="11">'[59]Res-Accide-10'!#REF!</definedName>
    <definedName name="WDFSDF" localSheetId="12">'[59]Res-Accide-10'!#REF!</definedName>
    <definedName name="WDFSDF" localSheetId="13">'[59]Res-Accide-10'!#REF!</definedName>
    <definedName name="WDFSDF" localSheetId="14">'[59]Res-Accide-10'!#REF!</definedName>
    <definedName name="WDFSDF" localSheetId="15">'[59]Res-Accide-10'!#REF!</definedName>
    <definedName name="WDFSDF" localSheetId="16">'[59]Res-Accide-10'!#REF!</definedName>
    <definedName name="WDFSDF" localSheetId="19">'[59]Res-Accide-10'!#REF!</definedName>
    <definedName name="WDFSDF" localSheetId="20">'[59]Res-Accide-10'!#REF!</definedName>
    <definedName name="WDFSDF" localSheetId="21">'[59]Res-Accide-10'!#REF!</definedName>
    <definedName name="WDFSDF" localSheetId="22">'[59]Res-Accide-10'!#REF!</definedName>
    <definedName name="WDFSDF" localSheetId="5">'[59]Res-Accide-10'!#REF!</definedName>
    <definedName name="WDFSDF">'[59]Res-Accide-10'!#REF!</definedName>
    <definedName name="we">#REF!</definedName>
    <definedName name="wedw">#REF!</definedName>
    <definedName name="WEFWE" localSheetId="6">'[59]Res-Accide-10'!#REF!</definedName>
    <definedName name="WEFWE" localSheetId="7">'[59]Res-Accide-10'!#REF!</definedName>
    <definedName name="WEFWE" localSheetId="8">'[59]Res-Accide-10'!#REF!</definedName>
    <definedName name="WEFWE" localSheetId="17">'[59]Res-Accide-10'!#REF!</definedName>
    <definedName name="WEFWE" localSheetId="18">'[59]Res-Accide-10'!#REF!</definedName>
    <definedName name="WEFWE" localSheetId="9">'[59]Res-Accide-10'!#REF!</definedName>
    <definedName name="WEFWE" localSheetId="10">'[59]Res-Accide-10'!#REF!</definedName>
    <definedName name="WEFWE" localSheetId="11">'[59]Res-Accide-10'!#REF!</definedName>
    <definedName name="WEFWE" localSheetId="12">'[59]Res-Accide-10'!#REF!</definedName>
    <definedName name="WEFWE" localSheetId="13">'[59]Res-Accide-10'!#REF!</definedName>
    <definedName name="WEFWE" localSheetId="14">'[59]Res-Accide-10'!#REF!</definedName>
    <definedName name="WEFWE" localSheetId="15">'[59]Res-Accide-10'!#REF!</definedName>
    <definedName name="WEFWE" localSheetId="16">'[59]Res-Accide-10'!#REF!</definedName>
    <definedName name="WEFWE" localSheetId="19">'[59]Res-Accide-10'!#REF!</definedName>
    <definedName name="WEFWE" localSheetId="20">'[59]Res-Accide-10'!#REF!</definedName>
    <definedName name="WEFWE" localSheetId="21">'[59]Res-Accide-10'!#REF!</definedName>
    <definedName name="WEFWE" localSheetId="22">'[59]Res-Accide-10'!#REF!</definedName>
    <definedName name="WEFWE" localSheetId="5">'[59]Res-Accide-10'!#REF!</definedName>
    <definedName name="WEFWE">'[59]Res-Accide-10'!#REF!</definedName>
    <definedName name="WER">'[59]Res-Accide-10'!$S$2:$S$7</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T" localSheetId="28" hidden="1">{#N/A,#N/A,FALSE,"masez (10)";#N/A,#N/A,FALSE,"masez (7)";#N/A,#N/A,FALSE,"masez (6)";#N/A,#N/A,FALSE,"masez (5)";#N/A,#N/A,FALSE,"masez (4)";#N/A,#N/A,FALSE,"masez (3)";#N/A,#N/A,FALSE,"masez (2)";#N/A,#N/A,FALSE,"GME";#N/A,#N/A,FALSE,"masez"}</definedName>
    <definedName name="WERT" localSheetId="25" hidden="1">{#N/A,#N/A,FALSE,"masez (10)";#N/A,#N/A,FALSE,"masez (7)";#N/A,#N/A,FALSE,"masez (6)";#N/A,#N/A,FALSE,"masez (5)";#N/A,#N/A,FALSE,"masez (4)";#N/A,#N/A,FALSE,"masez (3)";#N/A,#N/A,FALSE,"masez (2)";#N/A,#N/A,FALSE,"GME";#N/A,#N/A,FALSE,"masez"}</definedName>
    <definedName name="WERT" localSheetId="24" hidden="1">{#N/A,#N/A,FALSE,"masez (10)";#N/A,#N/A,FALSE,"masez (7)";#N/A,#N/A,FALSE,"masez (6)";#N/A,#N/A,FALSE,"masez (5)";#N/A,#N/A,FALSE,"masez (4)";#N/A,#N/A,FALSE,"masez (3)";#N/A,#N/A,FALSE,"masez (2)";#N/A,#N/A,FALSE,"GME";#N/A,#N/A,FALSE,"masez"}</definedName>
    <definedName name="WERT" localSheetId="4" hidden="1">{#N/A,#N/A,FALSE,"masez (10)";#N/A,#N/A,FALSE,"masez (7)";#N/A,#N/A,FALSE,"masez (6)";#N/A,#N/A,FALSE,"masez (5)";#N/A,#N/A,FALSE,"masez (4)";#N/A,#N/A,FALSE,"masez (3)";#N/A,#N/A,FALSE,"masez (2)";#N/A,#N/A,FALSE,"GME";#N/A,#N/A,FALSE,"masez"}</definedName>
    <definedName name="WERT" localSheetId="3" hidden="1">{#N/A,#N/A,FALSE,"masez (10)";#N/A,#N/A,FALSE,"masez (7)";#N/A,#N/A,FALSE,"masez (6)";#N/A,#N/A,FALSE,"masez (5)";#N/A,#N/A,FALSE,"masez (4)";#N/A,#N/A,FALSE,"masez (3)";#N/A,#N/A,FALSE,"masez (2)";#N/A,#N/A,FALSE,"GME";#N/A,#N/A,FALSE,"masez"}</definedName>
    <definedName name="WERT" localSheetId="23" hidden="1">{#N/A,#N/A,FALSE,"masez (10)";#N/A,#N/A,FALSE,"masez (7)";#N/A,#N/A,FALSE,"masez (6)";#N/A,#N/A,FALSE,"masez (5)";#N/A,#N/A,FALSE,"masez (4)";#N/A,#N/A,FALSE,"masez (3)";#N/A,#N/A,FALSE,"masez (2)";#N/A,#N/A,FALSE,"GME";#N/A,#N/A,FALSE,"masez"}</definedName>
    <definedName name="WERT" localSheetId="26" hidden="1">{#N/A,#N/A,FALSE,"masez (10)";#N/A,#N/A,FALSE,"masez (7)";#N/A,#N/A,FALSE,"masez (6)";#N/A,#N/A,FALSE,"masez (5)";#N/A,#N/A,FALSE,"masez (4)";#N/A,#N/A,FALSE,"masez (3)";#N/A,#N/A,FALSE,"masez (2)";#N/A,#N/A,FALSE,"GME";#N/A,#N/A,FALSE,"masez"}</definedName>
    <definedName name="WERT" localSheetId="27" hidden="1">{#N/A,#N/A,FALSE,"masez (10)";#N/A,#N/A,FALSE,"masez (7)";#N/A,#N/A,FALSE,"masez (6)";#N/A,#N/A,FALSE,"masez (5)";#N/A,#N/A,FALSE,"masez (4)";#N/A,#N/A,FALSE,"masez (3)";#N/A,#N/A,FALSE,"masez (2)";#N/A,#N/A,FALSE,"GME";#N/A,#N/A,FALSE,"masez"}</definedName>
    <definedName name="WERT" hidden="1">{#N/A,#N/A,FALSE,"masez (10)";#N/A,#N/A,FALSE,"masez (7)";#N/A,#N/A,FALSE,"masez (6)";#N/A,#N/A,FALSE,"masez (5)";#N/A,#N/A,FALSE,"masez (4)";#N/A,#N/A,FALSE,"masez (3)";#N/A,#N/A,FALSE,"masez (2)";#N/A,#N/A,FALSE,"GME";#N/A,#N/A,FALSE,"masez"}</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6">'[59]Res-Accide-10'!#REF!</definedName>
    <definedName name="WILSON" localSheetId="7">'[59]Res-Accide-10'!#REF!</definedName>
    <definedName name="WILSON" localSheetId="8">'[59]Res-Accide-10'!#REF!</definedName>
    <definedName name="WILSON" localSheetId="17">'[59]Res-Accide-10'!#REF!</definedName>
    <definedName name="WILSON" localSheetId="18">'[59]Res-Accide-10'!#REF!</definedName>
    <definedName name="WILSON" localSheetId="9">'[59]Res-Accide-10'!#REF!</definedName>
    <definedName name="WILSON" localSheetId="10">'[59]Res-Accide-10'!#REF!</definedName>
    <definedName name="WILSON" localSheetId="11">'[59]Res-Accide-10'!#REF!</definedName>
    <definedName name="WILSON" localSheetId="12">'[59]Res-Accide-10'!#REF!</definedName>
    <definedName name="WILSON" localSheetId="13">'[59]Res-Accide-10'!#REF!</definedName>
    <definedName name="WILSON" localSheetId="14">'[59]Res-Accide-10'!#REF!</definedName>
    <definedName name="WILSON" localSheetId="15">'[59]Res-Accide-10'!#REF!</definedName>
    <definedName name="WILSON" localSheetId="16">'[59]Res-Accide-10'!#REF!</definedName>
    <definedName name="WILSON" localSheetId="19">'[59]Res-Accide-10'!#REF!</definedName>
    <definedName name="WILSON" localSheetId="20">'[59]Res-Accide-10'!#REF!</definedName>
    <definedName name="WILSON" localSheetId="21">'[59]Res-Accide-10'!#REF!</definedName>
    <definedName name="WILSON" localSheetId="22">'[59]Res-Accide-10'!#REF!</definedName>
    <definedName name="WILSON" localSheetId="5">'[59]Res-Accide-10'!#REF!</definedName>
    <definedName name="WILSON">'[59]Res-Accide-10'!#REF!</definedName>
    <definedName name="wj" localSheetId="4">#REF!</definedName>
    <definedName name="wj" localSheetId="3">#REF!</definedName>
    <definedName name="wj">#REF!</definedName>
    <definedName name="wl" localSheetId="4">#REF!</definedName>
    <definedName name="wl" localSheetId="3">#REF!</definedName>
    <definedName name="wl">#REF!</definedName>
    <definedName name="WQ">#REF!</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 localSheetId="28" hidden="1">{#N/A,#N/A,TRUE,"Est. de Fact.";#N/A,#N/A,TRUE,"Capitulo 19";#N/A,#N/A,TRUE,"Proyecto P855"}</definedName>
    <definedName name="wrn" localSheetId="25" hidden="1">{#N/A,#N/A,TRUE,"Est. de Fact.";#N/A,#N/A,TRUE,"Capitulo 19";#N/A,#N/A,TRUE,"Proyecto P855"}</definedName>
    <definedName name="wrn" localSheetId="24" hidden="1">{#N/A,#N/A,TRUE,"Est. de Fact.";#N/A,#N/A,TRUE,"Capitulo 19";#N/A,#N/A,TRUE,"Proyecto P855"}</definedName>
    <definedName name="wrn" localSheetId="4" hidden="1">{#N/A,#N/A,TRUE,"Est. de Fact.";#N/A,#N/A,TRUE,"Capitulo 19";#N/A,#N/A,TRUE,"Proyecto P855"}</definedName>
    <definedName name="wrn" localSheetId="3" hidden="1">{#N/A,#N/A,TRUE,"Est. de Fact.";#N/A,#N/A,TRUE,"Capitulo 19";#N/A,#N/A,TRUE,"Proyecto P855"}</definedName>
    <definedName name="wrn" localSheetId="23" hidden="1">{#N/A,#N/A,TRUE,"Est. de Fact.";#N/A,#N/A,TRUE,"Capitulo 19";#N/A,#N/A,TRUE,"Proyecto P855"}</definedName>
    <definedName name="wrn" localSheetId="26" hidden="1">{#N/A,#N/A,TRUE,"Est. de Fact.";#N/A,#N/A,TRUE,"Capitulo 19";#N/A,#N/A,TRUE,"Proyecto P855"}</definedName>
    <definedName name="wrn" localSheetId="27" hidden="1">{#N/A,#N/A,TRUE,"Est. de Fact.";#N/A,#N/A,TRUE,"Capitulo 19";#N/A,#N/A,TRUE,"Proyecto P855"}</definedName>
    <definedName name="wrn" hidden="1">{#N/A,#N/A,TRUE,"Est. de Fact.";#N/A,#N/A,TRUE,"Capitulo 19";#N/A,#N/A,TRUE,"Proyecto P855"}</definedName>
    <definedName name="wrn.ar." localSheetId="28" hidden="1">{#N/A,#N/A,TRUE,"CODIGO DEPENDENCIA"}</definedName>
    <definedName name="wrn.ar." localSheetId="25" hidden="1">{#N/A,#N/A,TRUE,"CODIGO DEPENDENCIA"}</definedName>
    <definedName name="wrn.ar." localSheetId="24" hidden="1">{#N/A,#N/A,TRUE,"CODIGO DEPENDENCIA"}</definedName>
    <definedName name="wrn.ar." localSheetId="4" hidden="1">{#N/A,#N/A,TRUE,"CODIGO DEPENDENCIA"}</definedName>
    <definedName name="wrn.ar." localSheetId="3" hidden="1">{#N/A,#N/A,TRUE,"CODIGO DEPENDENCIA"}</definedName>
    <definedName name="wrn.ar." localSheetId="23" hidden="1">{#N/A,#N/A,TRUE,"CODIGO DEPENDENCIA"}</definedName>
    <definedName name="wrn.ar." localSheetId="26" hidden="1">{#N/A,#N/A,TRUE,"CODIGO DEPENDENCIA"}</definedName>
    <definedName name="wrn.ar." localSheetId="27" hidden="1">{#N/A,#N/A,TRUE,"CODIGO DEPENDENCIA"}</definedName>
    <definedName name="wrn.ar." hidden="1">{#N/A,#N/A,TRUE,"CODIGO DEPENDENCIA"}</definedName>
    <definedName name="wrn.civil._.works." hidden="1">{#N/A,#N/A,TRUE,"1842CWN0"}</definedName>
    <definedName name="wrn.Día._.API." localSheetId="28" hidden="1">{#N/A,#N/A,FALSE,"IC_Global";#N/A,#N/A,FALSE,"IC_Global (98-f)";#N/A,#N/A,FALSE,"Inc";#N/A,#N/A,FALSE,"CAMBIOS (2)";#N/A,#N/A,FALSE,"EXPL Inc.";#N/A,#N/A,FALSE,"HITOS98";#N/A,#N/A,FALSE,"CURVA ""S"" GLOBAL ";#N/A,#N/A,FALSE,"CURVA ""S"" 1998 "}</definedName>
    <definedName name="wrn.Día._.API." localSheetId="25" hidden="1">{#N/A,#N/A,FALSE,"IC_Global";#N/A,#N/A,FALSE,"IC_Global (98-f)";#N/A,#N/A,FALSE,"Inc";#N/A,#N/A,FALSE,"CAMBIOS (2)";#N/A,#N/A,FALSE,"EXPL Inc.";#N/A,#N/A,FALSE,"HITOS98";#N/A,#N/A,FALSE,"CURVA ""S"" GLOBAL ";#N/A,#N/A,FALSE,"CURVA ""S"" 1998 "}</definedName>
    <definedName name="wrn.Día._.API." localSheetId="24" hidden="1">{#N/A,#N/A,FALSE,"IC_Global";#N/A,#N/A,FALSE,"IC_Global (98-f)";#N/A,#N/A,FALSE,"Inc";#N/A,#N/A,FALSE,"CAMBIOS (2)";#N/A,#N/A,FALSE,"EXPL Inc.";#N/A,#N/A,FALSE,"HITOS98";#N/A,#N/A,FALSE,"CURVA ""S"" GLOBAL ";#N/A,#N/A,FALSE,"CURVA ""S"" 1998 "}</definedName>
    <definedName name="wrn.Día._.API." localSheetId="4" hidden="1">{#N/A,#N/A,FALSE,"IC_Global";#N/A,#N/A,FALSE,"IC_Global (98-f)";#N/A,#N/A,FALSE,"Inc";#N/A,#N/A,FALSE,"CAMBIOS (2)";#N/A,#N/A,FALSE,"EXPL Inc.";#N/A,#N/A,FALSE,"HITOS98";#N/A,#N/A,FALSE,"CURVA ""S"" GLOBAL ";#N/A,#N/A,FALSE,"CURVA ""S"" 1998 "}</definedName>
    <definedName name="wrn.Día._.API." localSheetId="3" hidden="1">{#N/A,#N/A,FALSE,"IC_Global";#N/A,#N/A,FALSE,"IC_Global (98-f)";#N/A,#N/A,FALSE,"Inc";#N/A,#N/A,FALSE,"CAMBIOS (2)";#N/A,#N/A,FALSE,"EXPL Inc.";#N/A,#N/A,FALSE,"HITOS98";#N/A,#N/A,FALSE,"CURVA ""S"" GLOBAL ";#N/A,#N/A,FALSE,"CURVA ""S"" 1998 "}</definedName>
    <definedName name="wrn.Día._.API." localSheetId="23" hidden="1">{#N/A,#N/A,FALSE,"IC_Global";#N/A,#N/A,FALSE,"IC_Global (98-f)";#N/A,#N/A,FALSE,"Inc";#N/A,#N/A,FALSE,"CAMBIOS (2)";#N/A,#N/A,FALSE,"EXPL Inc.";#N/A,#N/A,FALSE,"HITOS98";#N/A,#N/A,FALSE,"CURVA ""S"" GLOBAL ";#N/A,#N/A,FALSE,"CURVA ""S"" 1998 "}</definedName>
    <definedName name="wrn.Día._.API." localSheetId="26" hidden="1">{#N/A,#N/A,FALSE,"IC_Global";#N/A,#N/A,FALSE,"IC_Global (98-f)";#N/A,#N/A,FALSE,"Inc";#N/A,#N/A,FALSE,"CAMBIOS (2)";#N/A,#N/A,FALSE,"EXPL Inc.";#N/A,#N/A,FALSE,"HITOS98";#N/A,#N/A,FALSE,"CURVA ""S"" GLOBAL ";#N/A,#N/A,FALSE,"CURVA ""S"" 1998 "}</definedName>
    <definedName name="wrn.Día._.API." localSheetId="27" hidden="1">{#N/A,#N/A,FALSE,"IC_Global";#N/A,#N/A,FALSE,"IC_Global (98-f)";#N/A,#N/A,FALSE,"Inc";#N/A,#N/A,FALSE,"CAMBIOS (2)";#N/A,#N/A,FALSE,"EXPL Inc.";#N/A,#N/A,FALSE,"HITOS98";#N/A,#N/A,FALSE,"CURVA ""S"" GLOBAL ";#N/A,#N/A,FALSE,"CURVA ""S"" 1998 "}</definedName>
    <definedName name="wrn.Día._.API." hidden="1">{#N/A,#N/A,FALSE,"IC_Global";#N/A,#N/A,FALSE,"IC_Global (98-f)";#N/A,#N/A,FALSE,"Inc";#N/A,#N/A,FALSE,"CAMBIOS (2)";#N/A,#N/A,FALSE,"EXPL Inc.";#N/A,#N/A,FALSE,"HITOS98";#N/A,#N/A,FALSE,"CURVA ""S"" GLOBAL ";#N/A,#N/A,FALSE,"CURVA ""S"" 1998 "}</definedName>
    <definedName name="wrn.El._.Indio._.Production._.Summary." localSheetId="28" hidden="1">{#N/A,#N/A,FALSE,"summary";#N/A,#N/A,FALSE,"SumGraph"}</definedName>
    <definedName name="wrn.El._.Indio._.Production._.Summary." localSheetId="25" hidden="1">{#N/A,#N/A,FALSE,"summary";#N/A,#N/A,FALSE,"SumGraph"}</definedName>
    <definedName name="wrn.El._.Indio._.Production._.Summary." localSheetId="24" hidden="1">{#N/A,#N/A,FALSE,"summary";#N/A,#N/A,FALSE,"SumGraph"}</definedName>
    <definedName name="wrn.El._.Indio._.Production._.Summary." localSheetId="4" hidden="1">{#N/A,#N/A,FALSE,"summary";#N/A,#N/A,FALSE,"SumGraph"}</definedName>
    <definedName name="wrn.El._.Indio._.Production._.Summary." localSheetId="3" hidden="1">{#N/A,#N/A,FALSE,"summary";#N/A,#N/A,FALSE,"SumGraph"}</definedName>
    <definedName name="wrn.El._.Indio._.Production._.Summary." localSheetId="23" hidden="1">{#N/A,#N/A,FALSE,"summary";#N/A,#N/A,FALSE,"SumGraph"}</definedName>
    <definedName name="wrn.El._.Indio._.Production._.Summary." localSheetId="26" hidden="1">{#N/A,#N/A,FALSE,"summary";#N/A,#N/A,FALSE,"SumGraph"}</definedName>
    <definedName name="wrn.El._.Indio._.Production._.Summary." localSheetId="27" hidden="1">{#N/A,#N/A,FALSE,"summary";#N/A,#N/A,FALSE,"SumGraph"}</definedName>
    <definedName name="wrn.El._.Indio._.Production._.Summary." hidden="1">{#N/A,#N/A,FALSE,"summary";#N/A,#N/A,FALSE,"SumGraph"}</definedName>
    <definedName name="wrn.ep10." localSheetId="28" hidden="1">{#N/A,#N/A,FALSE,"masez (10)";#N/A,#N/A,FALSE,"masez (7)";#N/A,#N/A,FALSE,"masez (6)";#N/A,#N/A,FALSE,"masez (5)";#N/A,#N/A,FALSE,"masez (4)";#N/A,#N/A,FALSE,"masez (3)";#N/A,#N/A,FALSE,"masez (2)";#N/A,#N/A,FALSE,"GME";#N/A,#N/A,FALSE,"masez"}</definedName>
    <definedName name="wrn.ep10." localSheetId="25" hidden="1">{#N/A,#N/A,FALSE,"masez (10)";#N/A,#N/A,FALSE,"masez (7)";#N/A,#N/A,FALSE,"masez (6)";#N/A,#N/A,FALSE,"masez (5)";#N/A,#N/A,FALSE,"masez (4)";#N/A,#N/A,FALSE,"masez (3)";#N/A,#N/A,FALSE,"masez (2)";#N/A,#N/A,FALSE,"GME";#N/A,#N/A,FALSE,"masez"}</definedName>
    <definedName name="wrn.ep10." localSheetId="24" hidden="1">{#N/A,#N/A,FALSE,"masez (10)";#N/A,#N/A,FALSE,"masez (7)";#N/A,#N/A,FALSE,"masez (6)";#N/A,#N/A,FALSE,"masez (5)";#N/A,#N/A,FALSE,"masez (4)";#N/A,#N/A,FALSE,"masez (3)";#N/A,#N/A,FALSE,"masez (2)";#N/A,#N/A,FALSE,"GME";#N/A,#N/A,FALSE,"masez"}</definedName>
    <definedName name="wrn.ep10." localSheetId="4" hidden="1">{#N/A,#N/A,FALSE,"masez (10)";#N/A,#N/A,FALSE,"masez (7)";#N/A,#N/A,FALSE,"masez (6)";#N/A,#N/A,FALSE,"masez (5)";#N/A,#N/A,FALSE,"masez (4)";#N/A,#N/A,FALSE,"masez (3)";#N/A,#N/A,FALSE,"masez (2)";#N/A,#N/A,FALSE,"GME";#N/A,#N/A,FALSE,"masez"}</definedName>
    <definedName name="wrn.ep10." localSheetId="3" hidden="1">{#N/A,#N/A,FALSE,"masez (10)";#N/A,#N/A,FALSE,"masez (7)";#N/A,#N/A,FALSE,"masez (6)";#N/A,#N/A,FALSE,"masez (5)";#N/A,#N/A,FALSE,"masez (4)";#N/A,#N/A,FALSE,"masez (3)";#N/A,#N/A,FALSE,"masez (2)";#N/A,#N/A,FALSE,"GME";#N/A,#N/A,FALSE,"masez"}</definedName>
    <definedName name="wrn.ep10." localSheetId="23" hidden="1">{#N/A,#N/A,FALSE,"masez (10)";#N/A,#N/A,FALSE,"masez (7)";#N/A,#N/A,FALSE,"masez (6)";#N/A,#N/A,FALSE,"masez (5)";#N/A,#N/A,FALSE,"masez (4)";#N/A,#N/A,FALSE,"masez (3)";#N/A,#N/A,FALSE,"masez (2)";#N/A,#N/A,FALSE,"GME";#N/A,#N/A,FALSE,"masez"}</definedName>
    <definedName name="wrn.ep10." localSheetId="26" hidden="1">{#N/A,#N/A,FALSE,"masez (10)";#N/A,#N/A,FALSE,"masez (7)";#N/A,#N/A,FALSE,"masez (6)";#N/A,#N/A,FALSE,"masez (5)";#N/A,#N/A,FALSE,"masez (4)";#N/A,#N/A,FALSE,"masez (3)";#N/A,#N/A,FALSE,"masez (2)";#N/A,#N/A,FALSE,"GME";#N/A,#N/A,FALSE,"masez"}</definedName>
    <definedName name="wrn.ep10." localSheetId="27" hidden="1">{#N/A,#N/A,FALSE,"masez (10)";#N/A,#N/A,FALSE,"masez (7)";#N/A,#N/A,FALSE,"masez (6)";#N/A,#N/A,FALSE,"masez (5)";#N/A,#N/A,FALSE,"masez (4)";#N/A,#N/A,FALSE,"masez (3)";#N/A,#N/A,FALSE,"masez (2)";#N/A,#N/A,FALSE,"GME";#N/A,#N/A,FALSE,"masez"}</definedName>
    <definedName name="wrn.ep10." hidden="1">{#N/A,#N/A,FALSE,"masez (10)";#N/A,#N/A,FALSE,"masez (7)";#N/A,#N/A,FALSE,"masez (6)";#N/A,#N/A,FALSE,"masez (5)";#N/A,#N/A,FALSE,"masez (4)";#N/A,#N/A,FALSE,"masez (3)";#N/A,#N/A,FALSE,"masez (2)";#N/A,#N/A,FALSE,"GME";#N/A,#N/A,FALSE,"masez"}</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print1." localSheetId="28" hidden="1">{#N/A,#N/A,TRUE,"Est. de Fact.";#N/A,#N/A,TRUE,"Capitulo 19";#N/A,#N/A,TRUE,"Proyecto P855"}</definedName>
    <definedName name="wrn.print1." localSheetId="25" hidden="1">{#N/A,#N/A,TRUE,"Est. de Fact.";#N/A,#N/A,TRUE,"Capitulo 19";#N/A,#N/A,TRUE,"Proyecto P855"}</definedName>
    <definedName name="wrn.print1." localSheetId="24" hidden="1">{#N/A,#N/A,TRUE,"Est. de Fact.";#N/A,#N/A,TRUE,"Capitulo 19";#N/A,#N/A,TRUE,"Proyecto P855"}</definedName>
    <definedName name="wrn.print1." localSheetId="4" hidden="1">{#N/A,#N/A,TRUE,"Est. de Fact.";#N/A,#N/A,TRUE,"Capitulo 19";#N/A,#N/A,TRUE,"Proyecto P855"}</definedName>
    <definedName name="wrn.print1." localSheetId="3" hidden="1">{#N/A,#N/A,TRUE,"Est. de Fact.";#N/A,#N/A,TRUE,"Capitulo 19";#N/A,#N/A,TRUE,"Proyecto P855"}</definedName>
    <definedName name="wrn.print1." localSheetId="23" hidden="1">{#N/A,#N/A,TRUE,"Est. de Fact.";#N/A,#N/A,TRUE,"Capitulo 19";#N/A,#N/A,TRUE,"Proyecto P855"}</definedName>
    <definedName name="wrn.print1." localSheetId="26" hidden="1">{#N/A,#N/A,TRUE,"Est. de Fact.";#N/A,#N/A,TRUE,"Capitulo 19";#N/A,#N/A,TRUE,"Proyecto P855"}</definedName>
    <definedName name="wrn.print1." localSheetId="27" hidden="1">{#N/A,#N/A,TRUE,"Est. de Fact.";#N/A,#N/A,TRUE,"Capitulo 19";#N/A,#N/A,TRUE,"Proyecto P855"}</definedName>
    <definedName name="wrn.print1." hidden="1">{#N/A,#N/A,TRUE,"Est. de Fact.";#N/A,#N/A,TRUE,"Capitulo 19";#N/A,#N/A,TRUE,"Proyecto P855"}</definedName>
    <definedName name="wrn.PRINTBAS." localSheetId="28" hidden="1">{#N/A,#N/A,FALSE,"Total_OC015";#N/A,#N/A,FALSE,"ADMIN";#N/A,#N/A,FALSE,"PROCES";#N/A,#N/A,FALSE,"mecan";#N/A,#N/A,FALSE,"civil";#N/A,#N/A,FALSE,"CAÑER";#N/A,#N/A,FALSE,"ELEC";#N/A,#N/A,FALSE,"INSTR"}</definedName>
    <definedName name="wrn.PRINTBAS." localSheetId="25" hidden="1">{#N/A,#N/A,FALSE,"Total_OC015";#N/A,#N/A,FALSE,"ADMIN";#N/A,#N/A,FALSE,"PROCES";#N/A,#N/A,FALSE,"mecan";#N/A,#N/A,FALSE,"civil";#N/A,#N/A,FALSE,"CAÑER";#N/A,#N/A,FALSE,"ELEC";#N/A,#N/A,FALSE,"INSTR"}</definedName>
    <definedName name="wrn.PRINTBAS." localSheetId="24" hidden="1">{#N/A,#N/A,FALSE,"Total_OC015";#N/A,#N/A,FALSE,"ADMIN";#N/A,#N/A,FALSE,"PROCES";#N/A,#N/A,FALSE,"mecan";#N/A,#N/A,FALSE,"civil";#N/A,#N/A,FALSE,"CAÑER";#N/A,#N/A,FALSE,"ELEC";#N/A,#N/A,FALSE,"INSTR"}</definedName>
    <definedName name="wrn.PRINTBAS." localSheetId="4" hidden="1">{#N/A,#N/A,FALSE,"Total_OC015";#N/A,#N/A,FALSE,"ADMIN";#N/A,#N/A,FALSE,"PROCES";#N/A,#N/A,FALSE,"mecan";#N/A,#N/A,FALSE,"civil";#N/A,#N/A,FALSE,"CAÑER";#N/A,#N/A,FALSE,"ELEC";#N/A,#N/A,FALSE,"INSTR"}</definedName>
    <definedName name="wrn.PRINTBAS." localSheetId="3" hidden="1">{#N/A,#N/A,FALSE,"Total_OC015";#N/A,#N/A,FALSE,"ADMIN";#N/A,#N/A,FALSE,"PROCES";#N/A,#N/A,FALSE,"mecan";#N/A,#N/A,FALSE,"civil";#N/A,#N/A,FALSE,"CAÑER";#N/A,#N/A,FALSE,"ELEC";#N/A,#N/A,FALSE,"INSTR"}</definedName>
    <definedName name="wrn.PRINTBAS." localSheetId="23" hidden="1">{#N/A,#N/A,FALSE,"Total_OC015";#N/A,#N/A,FALSE,"ADMIN";#N/A,#N/A,FALSE,"PROCES";#N/A,#N/A,FALSE,"mecan";#N/A,#N/A,FALSE,"civil";#N/A,#N/A,FALSE,"CAÑER";#N/A,#N/A,FALSE,"ELEC";#N/A,#N/A,FALSE,"INSTR"}</definedName>
    <definedName name="wrn.PRINTBAS." localSheetId="26" hidden="1">{#N/A,#N/A,FALSE,"Total_OC015";#N/A,#N/A,FALSE,"ADMIN";#N/A,#N/A,FALSE,"PROCES";#N/A,#N/A,FALSE,"mecan";#N/A,#N/A,FALSE,"civil";#N/A,#N/A,FALSE,"CAÑER";#N/A,#N/A,FALSE,"ELEC";#N/A,#N/A,FALSE,"INSTR"}</definedName>
    <definedName name="wrn.PRINTBAS." localSheetId="27" hidden="1">{#N/A,#N/A,FALSE,"Total_OC015";#N/A,#N/A,FALSE,"ADMIN";#N/A,#N/A,FALSE,"PROCES";#N/A,#N/A,FALSE,"mecan";#N/A,#N/A,FALSE,"civil";#N/A,#N/A,FALSE,"CAÑER";#N/A,#N/A,FALSE,"ELEC";#N/A,#N/A,FALSE,"INSTR"}</definedName>
    <definedName name="wrn.PRINTBAS." hidden="1">{#N/A,#N/A,FALSE,"Total_OC015";#N/A,#N/A,FALSE,"ADMIN";#N/A,#N/A,FALSE,"PROCES";#N/A,#N/A,FALSE,"mecan";#N/A,#N/A,FALSE,"civil";#N/A,#N/A,FALSE,"CAÑER";#N/A,#N/A,FALSE,"ELEC";#N/A,#N/A,FALSE,"INSTR"}</definedName>
    <definedName name="wrn.PRINTEPRS." localSheetId="28" hidden="1">{#N/A,#N/A,FALSE,"minas";#N/A,#N/A,FALSE,"Total_OC015";#N/A,#N/A,FALSE,"ADMIN";#N/A,#N/A,FALSE,"PROCES";#N/A,#N/A,FALSE,"civil";#N/A,#N/A,FALSE,"CAÑER";#N/A,#N/A,FALSE,"ELEC";#N/A,#N/A,FALSE,"INSTR";#N/A,#N/A,FALSE,"PDS";#N/A,#N/A,FALSE,"mecan"}</definedName>
    <definedName name="wrn.PRINTEPRS." localSheetId="25" hidden="1">{#N/A,#N/A,FALSE,"minas";#N/A,#N/A,FALSE,"Total_OC015";#N/A,#N/A,FALSE,"ADMIN";#N/A,#N/A,FALSE,"PROCES";#N/A,#N/A,FALSE,"civil";#N/A,#N/A,FALSE,"CAÑER";#N/A,#N/A,FALSE,"ELEC";#N/A,#N/A,FALSE,"INSTR";#N/A,#N/A,FALSE,"PDS";#N/A,#N/A,FALSE,"mecan"}</definedName>
    <definedName name="wrn.PRINTEPRS." localSheetId="24" hidden="1">{#N/A,#N/A,FALSE,"minas";#N/A,#N/A,FALSE,"Total_OC015";#N/A,#N/A,FALSE,"ADMIN";#N/A,#N/A,FALSE,"PROCES";#N/A,#N/A,FALSE,"civil";#N/A,#N/A,FALSE,"CAÑER";#N/A,#N/A,FALSE,"ELEC";#N/A,#N/A,FALSE,"INSTR";#N/A,#N/A,FALSE,"PDS";#N/A,#N/A,FALSE,"mecan"}</definedName>
    <definedName name="wrn.PRINTEPRS." localSheetId="4" hidden="1">{#N/A,#N/A,FALSE,"minas";#N/A,#N/A,FALSE,"Total_OC015";#N/A,#N/A,FALSE,"ADMIN";#N/A,#N/A,FALSE,"PROCES";#N/A,#N/A,FALSE,"civil";#N/A,#N/A,FALSE,"CAÑER";#N/A,#N/A,FALSE,"ELEC";#N/A,#N/A,FALSE,"INSTR";#N/A,#N/A,FALSE,"PDS";#N/A,#N/A,FALSE,"mecan"}</definedName>
    <definedName name="wrn.PRINTEPRS." localSheetId="3" hidden="1">{#N/A,#N/A,FALSE,"minas";#N/A,#N/A,FALSE,"Total_OC015";#N/A,#N/A,FALSE,"ADMIN";#N/A,#N/A,FALSE,"PROCES";#N/A,#N/A,FALSE,"civil";#N/A,#N/A,FALSE,"CAÑER";#N/A,#N/A,FALSE,"ELEC";#N/A,#N/A,FALSE,"INSTR";#N/A,#N/A,FALSE,"PDS";#N/A,#N/A,FALSE,"mecan"}</definedName>
    <definedName name="wrn.PRINTEPRS." localSheetId="23" hidden="1">{#N/A,#N/A,FALSE,"minas";#N/A,#N/A,FALSE,"Total_OC015";#N/A,#N/A,FALSE,"ADMIN";#N/A,#N/A,FALSE,"PROCES";#N/A,#N/A,FALSE,"civil";#N/A,#N/A,FALSE,"CAÑER";#N/A,#N/A,FALSE,"ELEC";#N/A,#N/A,FALSE,"INSTR";#N/A,#N/A,FALSE,"PDS";#N/A,#N/A,FALSE,"mecan"}</definedName>
    <definedName name="wrn.PRINTEPRS." localSheetId="26" hidden="1">{#N/A,#N/A,FALSE,"minas";#N/A,#N/A,FALSE,"Total_OC015";#N/A,#N/A,FALSE,"ADMIN";#N/A,#N/A,FALSE,"PROCES";#N/A,#N/A,FALSE,"civil";#N/A,#N/A,FALSE,"CAÑER";#N/A,#N/A,FALSE,"ELEC";#N/A,#N/A,FALSE,"INSTR";#N/A,#N/A,FALSE,"PDS";#N/A,#N/A,FALSE,"mecan"}</definedName>
    <definedName name="wrn.PRINTEPRS." localSheetId="27" hidden="1">{#N/A,#N/A,FALSE,"minas";#N/A,#N/A,FALSE,"Total_OC015";#N/A,#N/A,FALSE,"ADMIN";#N/A,#N/A,FALSE,"PROCES";#N/A,#N/A,FALSE,"civil";#N/A,#N/A,FALSE,"CAÑER";#N/A,#N/A,FALSE,"ELEC";#N/A,#N/A,FALSE,"INSTR";#N/A,#N/A,FALSE,"PDS";#N/A,#N/A,FALSE,"mecan"}</definedName>
    <definedName name="wrn.PRINTEPRS." hidden="1">{#N/A,#N/A,FALSE,"minas";#N/A,#N/A,FALSE,"Total_OC015";#N/A,#N/A,FALSE,"ADMIN";#N/A,#N/A,FALSE,"PROCES";#N/A,#N/A,FALSE,"civil";#N/A,#N/A,FALSE,"CAÑER";#N/A,#N/A,FALSE,"ELEC";#N/A,#N/A,FALSE,"INSTR";#N/A,#N/A,FALSE,"PDS";#N/A,#N/A,FALSE,"mecan"}</definedName>
    <definedName name="wrn.printeprs1" localSheetId="28" hidden="1">{#N/A,#N/A,FALSE,"minas";#N/A,#N/A,FALSE,"Total_OC015";#N/A,#N/A,FALSE,"ADMIN";#N/A,#N/A,FALSE,"PROCES";#N/A,#N/A,FALSE,"civil";#N/A,#N/A,FALSE,"CAÑER";#N/A,#N/A,FALSE,"ELEC";#N/A,#N/A,FALSE,"INSTR";#N/A,#N/A,FALSE,"PDS";#N/A,#N/A,FALSE,"mecan"}</definedName>
    <definedName name="wrn.printeprs1" localSheetId="25" hidden="1">{#N/A,#N/A,FALSE,"minas";#N/A,#N/A,FALSE,"Total_OC015";#N/A,#N/A,FALSE,"ADMIN";#N/A,#N/A,FALSE,"PROCES";#N/A,#N/A,FALSE,"civil";#N/A,#N/A,FALSE,"CAÑER";#N/A,#N/A,FALSE,"ELEC";#N/A,#N/A,FALSE,"INSTR";#N/A,#N/A,FALSE,"PDS";#N/A,#N/A,FALSE,"mecan"}</definedName>
    <definedName name="wrn.printeprs1" localSheetId="24" hidden="1">{#N/A,#N/A,FALSE,"minas";#N/A,#N/A,FALSE,"Total_OC015";#N/A,#N/A,FALSE,"ADMIN";#N/A,#N/A,FALSE,"PROCES";#N/A,#N/A,FALSE,"civil";#N/A,#N/A,FALSE,"CAÑER";#N/A,#N/A,FALSE,"ELEC";#N/A,#N/A,FALSE,"INSTR";#N/A,#N/A,FALSE,"PDS";#N/A,#N/A,FALSE,"mecan"}</definedName>
    <definedName name="wrn.printeprs1" localSheetId="4" hidden="1">{#N/A,#N/A,FALSE,"minas";#N/A,#N/A,FALSE,"Total_OC015";#N/A,#N/A,FALSE,"ADMIN";#N/A,#N/A,FALSE,"PROCES";#N/A,#N/A,FALSE,"civil";#N/A,#N/A,FALSE,"CAÑER";#N/A,#N/A,FALSE,"ELEC";#N/A,#N/A,FALSE,"INSTR";#N/A,#N/A,FALSE,"PDS";#N/A,#N/A,FALSE,"mecan"}</definedName>
    <definedName name="wrn.printeprs1" localSheetId="3" hidden="1">{#N/A,#N/A,FALSE,"minas";#N/A,#N/A,FALSE,"Total_OC015";#N/A,#N/A,FALSE,"ADMIN";#N/A,#N/A,FALSE,"PROCES";#N/A,#N/A,FALSE,"civil";#N/A,#N/A,FALSE,"CAÑER";#N/A,#N/A,FALSE,"ELEC";#N/A,#N/A,FALSE,"INSTR";#N/A,#N/A,FALSE,"PDS";#N/A,#N/A,FALSE,"mecan"}</definedName>
    <definedName name="wrn.printeprs1" localSheetId="23" hidden="1">{#N/A,#N/A,FALSE,"minas";#N/A,#N/A,FALSE,"Total_OC015";#N/A,#N/A,FALSE,"ADMIN";#N/A,#N/A,FALSE,"PROCES";#N/A,#N/A,FALSE,"civil";#N/A,#N/A,FALSE,"CAÑER";#N/A,#N/A,FALSE,"ELEC";#N/A,#N/A,FALSE,"INSTR";#N/A,#N/A,FALSE,"PDS";#N/A,#N/A,FALSE,"mecan"}</definedName>
    <definedName name="wrn.printeprs1" localSheetId="26" hidden="1">{#N/A,#N/A,FALSE,"minas";#N/A,#N/A,FALSE,"Total_OC015";#N/A,#N/A,FALSE,"ADMIN";#N/A,#N/A,FALSE,"PROCES";#N/A,#N/A,FALSE,"civil";#N/A,#N/A,FALSE,"CAÑER";#N/A,#N/A,FALSE,"ELEC";#N/A,#N/A,FALSE,"INSTR";#N/A,#N/A,FALSE,"PDS";#N/A,#N/A,FALSE,"mecan"}</definedName>
    <definedName name="wrn.printeprs1" localSheetId="27" hidden="1">{#N/A,#N/A,FALSE,"minas";#N/A,#N/A,FALSE,"Total_OC015";#N/A,#N/A,FALSE,"ADMIN";#N/A,#N/A,FALSE,"PROCES";#N/A,#N/A,FALSE,"civil";#N/A,#N/A,FALSE,"CAÑER";#N/A,#N/A,FALSE,"ELEC";#N/A,#N/A,FALSE,"INSTR";#N/A,#N/A,FALSE,"PDS";#N/A,#N/A,FALSE,"mecan"}</definedName>
    <definedName name="wrn.printeprs1" hidden="1">{#N/A,#N/A,FALSE,"minas";#N/A,#N/A,FALSE,"Total_OC015";#N/A,#N/A,FALSE,"ADMIN";#N/A,#N/A,FALSE,"PROCES";#N/A,#N/A,FALSE,"civil";#N/A,#N/A,FALSE,"CAÑER";#N/A,#N/A,FALSE,"ELEC";#N/A,#N/A,FALSE,"INSTR";#N/A,#N/A,FALSE,"PDS";#N/A,#N/A,FALSE,"mecan"}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unidades." localSheetId="28" hidden="1">{#N/A,#N/A,FALSE,"RESUMEN";#N/A,#N/A,FALSE,"GG-GI";#N/A,#N/A,FALSE,"AMB";#N/A,#N/A,FALSE,"EyR";#N/A,#N/A,FALSE,"UCP";#N/A,#N/A,FALSE,"IND";#N/A,#N/A,FALSE,"LR";#N/A,#N/A,FALSE,"PRV";#N/A,#N/A,FALSE,"TÚNELES";#N/A,#N/A,FALSE,"IDT";#N/A,#N/A,FALSE,"ING"}</definedName>
    <definedName name="wrn.unidades." localSheetId="25" hidden="1">{#N/A,#N/A,FALSE,"RESUMEN";#N/A,#N/A,FALSE,"GG-GI";#N/A,#N/A,FALSE,"AMB";#N/A,#N/A,FALSE,"EyR";#N/A,#N/A,FALSE,"UCP";#N/A,#N/A,FALSE,"IND";#N/A,#N/A,FALSE,"LR";#N/A,#N/A,FALSE,"PRV";#N/A,#N/A,FALSE,"TÚNELES";#N/A,#N/A,FALSE,"IDT";#N/A,#N/A,FALSE,"ING"}</definedName>
    <definedName name="wrn.unidades." localSheetId="24" hidden="1">{#N/A,#N/A,FALSE,"RESUMEN";#N/A,#N/A,FALSE,"GG-GI";#N/A,#N/A,FALSE,"AMB";#N/A,#N/A,FALSE,"EyR";#N/A,#N/A,FALSE,"UCP";#N/A,#N/A,FALSE,"IND";#N/A,#N/A,FALSE,"LR";#N/A,#N/A,FALSE,"PRV";#N/A,#N/A,FALSE,"TÚNELES";#N/A,#N/A,FALSE,"IDT";#N/A,#N/A,FALSE,"ING"}</definedName>
    <definedName name="wrn.unidades." localSheetId="4" hidden="1">{#N/A,#N/A,FALSE,"RESUMEN";#N/A,#N/A,FALSE,"GG-GI";#N/A,#N/A,FALSE,"AMB";#N/A,#N/A,FALSE,"EyR";#N/A,#N/A,FALSE,"UCP";#N/A,#N/A,FALSE,"IND";#N/A,#N/A,FALSE,"LR";#N/A,#N/A,FALSE,"PRV";#N/A,#N/A,FALSE,"TÚNELES";#N/A,#N/A,FALSE,"IDT";#N/A,#N/A,FALSE,"ING"}</definedName>
    <definedName name="wrn.unidades." localSheetId="3" hidden="1">{#N/A,#N/A,FALSE,"RESUMEN";#N/A,#N/A,FALSE,"GG-GI";#N/A,#N/A,FALSE,"AMB";#N/A,#N/A,FALSE,"EyR";#N/A,#N/A,FALSE,"UCP";#N/A,#N/A,FALSE,"IND";#N/A,#N/A,FALSE,"LR";#N/A,#N/A,FALSE,"PRV";#N/A,#N/A,FALSE,"TÚNELES";#N/A,#N/A,FALSE,"IDT";#N/A,#N/A,FALSE,"ING"}</definedName>
    <definedName name="wrn.unidades." localSheetId="23" hidden="1">{#N/A,#N/A,FALSE,"RESUMEN";#N/A,#N/A,FALSE,"GG-GI";#N/A,#N/A,FALSE,"AMB";#N/A,#N/A,FALSE,"EyR";#N/A,#N/A,FALSE,"UCP";#N/A,#N/A,FALSE,"IND";#N/A,#N/A,FALSE,"LR";#N/A,#N/A,FALSE,"PRV";#N/A,#N/A,FALSE,"TÚNELES";#N/A,#N/A,FALSE,"IDT";#N/A,#N/A,FALSE,"ING"}</definedName>
    <definedName name="wrn.unidades." localSheetId="26" hidden="1">{#N/A,#N/A,FALSE,"RESUMEN";#N/A,#N/A,FALSE,"GG-GI";#N/A,#N/A,FALSE,"AMB";#N/A,#N/A,FALSE,"EyR";#N/A,#N/A,FALSE,"UCP";#N/A,#N/A,FALSE,"IND";#N/A,#N/A,FALSE,"LR";#N/A,#N/A,FALSE,"PRV";#N/A,#N/A,FALSE,"TÚNELES";#N/A,#N/A,FALSE,"IDT";#N/A,#N/A,FALSE,"ING"}</definedName>
    <definedName name="wrn.unidades." localSheetId="27" hidden="1">{#N/A,#N/A,FALSE,"RESUMEN";#N/A,#N/A,FALSE,"GG-GI";#N/A,#N/A,FALSE,"AMB";#N/A,#N/A,FALSE,"EyR";#N/A,#N/A,FALSE,"UCP";#N/A,#N/A,FALSE,"IND";#N/A,#N/A,FALSE,"LR";#N/A,#N/A,FALSE,"PRV";#N/A,#N/A,FALSE,"TÚNELES";#N/A,#N/A,FALSE,"IDT";#N/A,#N/A,FALSE,"ING"}</definedName>
    <definedName name="wrn.unidades." hidden="1">{#N/A,#N/A,FALSE,"RESUMEN";#N/A,#N/A,FALSE,"GG-GI";#N/A,#N/A,FALSE,"AMB";#N/A,#N/A,FALSE,"EyR";#N/A,#N/A,FALSE,"UCP";#N/A,#N/A,FALSE,"IND";#N/A,#N/A,FALSE,"LR";#N/A,#N/A,FALSE,"PRV";#N/A,#N/A,FALSE,"TÚNELES";#N/A,#N/A,FALSE,"IDT";#N/A,#N/A,FALSE,"ING"}</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 localSheetId="4">#REF!</definedName>
    <definedName name="ws" localSheetId="3">#REF!</definedName>
    <definedName name="ws">#REF!</definedName>
    <definedName name="WSERWEER" localSheetId="4">'[139]COSTOS OFICINA'!#REF!</definedName>
    <definedName name="WSERWEER" localSheetId="3">'[139]COSTOS OFICINA'!#REF!</definedName>
    <definedName name="WSERWEER">'[139]COSTOS OFICINA'!#REF!</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 localSheetId="4">#REF!</definedName>
    <definedName name="ww" localSheetId="3">#REF!</definedName>
    <definedName name="ww" localSheetId="23">#REF!</definedName>
    <definedName name="ww" localSheetId="1">#REF!</definedName>
    <definedName name="WW">[1]LIQUIDACION!#REF!</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#REF!</definedName>
    <definedName name="WWWW">#REF!</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 localSheetId="23">#REF!</definedName>
    <definedName name="x" localSheetId="1">#REF!</definedName>
    <definedName name="x">#REF!</definedName>
    <definedName name="xb">#REF!</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hidden="1">{#N/A,#N/A,TRUE,"1842CWN0"}</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7">#REF!</definedName>
    <definedName name="XX" localSheetId="8">#REF!</definedName>
    <definedName name="XX" localSheetId="17">#REF!</definedName>
    <definedName name="XX" localSheetId="1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9">#REF!</definedName>
    <definedName name="XX" localSheetId="20">#REF!</definedName>
    <definedName name="XX" localSheetId="21">#REF!</definedName>
    <definedName name="XX" localSheetId="22">#REF!</definedName>
    <definedName name="XX" localSheetId="5">#REF!</definedName>
    <definedName name="xx" localSheetId="23">#REF!</definedName>
    <definedName name="xx" localSheetId="1">#REF!</definedName>
    <definedName name="XX">#REF!</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#REF!</definedName>
    <definedName name="xxxx" localSheetId="28" hidden="1">{#N/A,#N/A,FALSE,"masez (10)";#N/A,#N/A,FALSE,"masez (7)";#N/A,#N/A,FALSE,"masez (6)";#N/A,#N/A,FALSE,"masez (5)";#N/A,#N/A,FALSE,"masez (4)";#N/A,#N/A,FALSE,"masez (3)";#N/A,#N/A,FALSE,"masez (2)";#N/A,#N/A,FALSE,"GME";#N/A,#N/A,FALSE,"masez"}</definedName>
    <definedName name="xxxx" localSheetId="25" hidden="1">{#N/A,#N/A,FALSE,"masez (10)";#N/A,#N/A,FALSE,"masez (7)";#N/A,#N/A,FALSE,"masez (6)";#N/A,#N/A,FALSE,"masez (5)";#N/A,#N/A,FALSE,"masez (4)";#N/A,#N/A,FALSE,"masez (3)";#N/A,#N/A,FALSE,"masez (2)";#N/A,#N/A,FALSE,"GME";#N/A,#N/A,FALSE,"masez"}</definedName>
    <definedName name="xxxx" localSheetId="24" hidden="1">{#N/A,#N/A,FALSE,"masez (10)";#N/A,#N/A,FALSE,"masez (7)";#N/A,#N/A,FALSE,"masez (6)";#N/A,#N/A,FALSE,"masez (5)";#N/A,#N/A,FALSE,"masez (4)";#N/A,#N/A,FALSE,"masez (3)";#N/A,#N/A,FALSE,"masez (2)";#N/A,#N/A,FALSE,"GME";#N/A,#N/A,FALSE,"masez"}</definedName>
    <definedName name="xxxx" localSheetId="4" hidden="1">{#N/A,#N/A,FALSE,"masez (10)";#N/A,#N/A,FALSE,"masez (7)";#N/A,#N/A,FALSE,"masez (6)";#N/A,#N/A,FALSE,"masez (5)";#N/A,#N/A,FALSE,"masez (4)";#N/A,#N/A,FALSE,"masez (3)";#N/A,#N/A,FALSE,"masez (2)";#N/A,#N/A,FALSE,"GME";#N/A,#N/A,FALSE,"masez"}</definedName>
    <definedName name="xxxx" localSheetId="3" hidden="1">{#N/A,#N/A,FALSE,"masez (10)";#N/A,#N/A,FALSE,"masez (7)";#N/A,#N/A,FALSE,"masez (6)";#N/A,#N/A,FALSE,"masez (5)";#N/A,#N/A,FALSE,"masez (4)";#N/A,#N/A,FALSE,"masez (3)";#N/A,#N/A,FALSE,"masez (2)";#N/A,#N/A,FALSE,"GME";#N/A,#N/A,FALSE,"masez"}</definedName>
    <definedName name="xxxx" localSheetId="23" hidden="1">{#N/A,#N/A,FALSE,"masez (10)";#N/A,#N/A,FALSE,"masez (7)";#N/A,#N/A,FALSE,"masez (6)";#N/A,#N/A,FALSE,"masez (5)";#N/A,#N/A,FALSE,"masez (4)";#N/A,#N/A,FALSE,"masez (3)";#N/A,#N/A,FALSE,"masez (2)";#N/A,#N/A,FALSE,"GME";#N/A,#N/A,FALSE,"masez"}</definedName>
    <definedName name="xxxx" localSheetId="1" hidden="1">{#N/A,#N/A,FALSE,"masez (10)";#N/A,#N/A,FALSE,"masez (7)";#N/A,#N/A,FALSE,"masez (6)";#N/A,#N/A,FALSE,"masez (5)";#N/A,#N/A,FALSE,"masez (4)";#N/A,#N/A,FALSE,"masez (3)";#N/A,#N/A,FALSE,"masez (2)";#N/A,#N/A,FALSE,"GME";#N/A,#N/A,FALSE,"masez"}</definedName>
    <definedName name="xxxx" localSheetId="26" hidden="1">{#N/A,#N/A,FALSE,"masez (10)";#N/A,#N/A,FALSE,"masez (7)";#N/A,#N/A,FALSE,"masez (6)";#N/A,#N/A,FALSE,"masez (5)";#N/A,#N/A,FALSE,"masez (4)";#N/A,#N/A,FALSE,"masez (3)";#N/A,#N/A,FALSE,"masez (2)";#N/A,#N/A,FALSE,"GME";#N/A,#N/A,FALSE,"masez"}</definedName>
    <definedName name="xxxx" localSheetId="27" hidden="1">{#N/A,#N/A,FALSE,"masez (10)";#N/A,#N/A,FALSE,"masez (7)";#N/A,#N/A,FALSE,"masez (6)";#N/A,#N/A,FALSE,"masez (5)";#N/A,#N/A,FALSE,"masez (4)";#N/A,#N/A,FALSE,"masez (3)";#N/A,#N/A,FALSE,"masez (2)";#N/A,#N/A,FALSE,"GME";#N/A,#N/A,FALSE,"masez"}</definedName>
    <definedName name="XXXX" hidden="1">#REF!</definedName>
    <definedName name="xxxxx" localSheetId="6">[209]!absc</definedName>
    <definedName name="xxxxx" localSheetId="7">[209]!absc</definedName>
    <definedName name="xxxxx" localSheetId="8">[209]!absc</definedName>
    <definedName name="xxxxx" localSheetId="17">[209]!absc</definedName>
    <definedName name="xxxxx" localSheetId="18">[209]!absc</definedName>
    <definedName name="xxxxx" localSheetId="9">[209]!absc</definedName>
    <definedName name="xxxxx" localSheetId="10">[209]!absc</definedName>
    <definedName name="xxxxx" localSheetId="11">[209]!absc</definedName>
    <definedName name="xxxxx" localSheetId="12">[209]!absc</definedName>
    <definedName name="xxxxx" localSheetId="13">[209]!absc</definedName>
    <definedName name="xxxxx" localSheetId="14">[209]!absc</definedName>
    <definedName name="xxxxx" localSheetId="15">[209]!absc</definedName>
    <definedName name="xxxxx" localSheetId="16">[209]!absc</definedName>
    <definedName name="xxxxx" localSheetId="19">[209]!absc</definedName>
    <definedName name="xxxxx" localSheetId="20">[209]!absc</definedName>
    <definedName name="xxxxx" localSheetId="21">[209]!absc</definedName>
    <definedName name="xxxxx" localSheetId="22">[209]!absc</definedName>
    <definedName name="xxxxx" localSheetId="28" hidden="1">{#N/A,#N/A,FALSE,"masez (10)";#N/A,#N/A,FALSE,"masez (7)";#N/A,#N/A,FALSE,"masez (6)";#N/A,#N/A,FALSE,"masez (5)";#N/A,#N/A,FALSE,"masez (4)";#N/A,#N/A,FALSE,"masez (3)";#N/A,#N/A,FALSE,"masez (2)";#N/A,#N/A,FALSE,"GME";#N/A,#N/A,FALSE,"masez"}</definedName>
    <definedName name="xxxxx" localSheetId="25" hidden="1">{#N/A,#N/A,FALSE,"masez (10)";#N/A,#N/A,FALSE,"masez (7)";#N/A,#N/A,FALSE,"masez (6)";#N/A,#N/A,FALSE,"masez (5)";#N/A,#N/A,FALSE,"masez (4)";#N/A,#N/A,FALSE,"masez (3)";#N/A,#N/A,FALSE,"masez (2)";#N/A,#N/A,FALSE,"GME";#N/A,#N/A,FALSE,"masez"}</definedName>
    <definedName name="xxxxx" localSheetId="24" hidden="1">{#N/A,#N/A,FALSE,"masez (10)";#N/A,#N/A,FALSE,"masez (7)";#N/A,#N/A,FALSE,"masez (6)";#N/A,#N/A,FALSE,"masez (5)";#N/A,#N/A,FALSE,"masez (4)";#N/A,#N/A,FALSE,"masez (3)";#N/A,#N/A,FALSE,"masez (2)";#N/A,#N/A,FALSE,"GME";#N/A,#N/A,FALSE,"masez"}</definedName>
    <definedName name="xxxxx" localSheetId="4" hidden="1">{#N/A,#N/A,FALSE,"masez (10)";#N/A,#N/A,FALSE,"masez (7)";#N/A,#N/A,FALSE,"masez (6)";#N/A,#N/A,FALSE,"masez (5)";#N/A,#N/A,FALSE,"masez (4)";#N/A,#N/A,FALSE,"masez (3)";#N/A,#N/A,FALSE,"masez (2)";#N/A,#N/A,FALSE,"GME";#N/A,#N/A,FALSE,"masez"}</definedName>
    <definedName name="xxxxx" localSheetId="3" hidden="1">{#N/A,#N/A,FALSE,"masez (10)";#N/A,#N/A,FALSE,"masez (7)";#N/A,#N/A,FALSE,"masez (6)";#N/A,#N/A,FALSE,"masez (5)";#N/A,#N/A,FALSE,"masez (4)";#N/A,#N/A,FALSE,"masez (3)";#N/A,#N/A,FALSE,"masez (2)";#N/A,#N/A,FALSE,"GME";#N/A,#N/A,FALSE,"masez"}</definedName>
    <definedName name="xxxxx" localSheetId="23" hidden="1">{#N/A,#N/A,FALSE,"masez (10)";#N/A,#N/A,FALSE,"masez (7)";#N/A,#N/A,FALSE,"masez (6)";#N/A,#N/A,FALSE,"masez (5)";#N/A,#N/A,FALSE,"masez (4)";#N/A,#N/A,FALSE,"masez (3)";#N/A,#N/A,FALSE,"masez (2)";#N/A,#N/A,FALSE,"GME";#N/A,#N/A,FALSE,"masez"}</definedName>
    <definedName name="xxxxx" localSheetId="1" hidden="1">{#N/A,#N/A,FALSE,"masez (10)";#N/A,#N/A,FALSE,"masez (7)";#N/A,#N/A,FALSE,"masez (6)";#N/A,#N/A,FALSE,"masez (5)";#N/A,#N/A,FALSE,"masez (4)";#N/A,#N/A,FALSE,"masez (3)";#N/A,#N/A,FALSE,"masez (2)";#N/A,#N/A,FALSE,"GME";#N/A,#N/A,FALSE,"masez"}</definedName>
    <definedName name="xxxxx" localSheetId="26" hidden="1">{#N/A,#N/A,FALSE,"masez (10)";#N/A,#N/A,FALSE,"masez (7)";#N/A,#N/A,FALSE,"masez (6)";#N/A,#N/A,FALSE,"masez (5)";#N/A,#N/A,FALSE,"masez (4)";#N/A,#N/A,FALSE,"masez (3)";#N/A,#N/A,FALSE,"masez (2)";#N/A,#N/A,FALSE,"GME";#N/A,#N/A,FALSE,"masez"}</definedName>
    <definedName name="xxxxx" localSheetId="27" hidden="1">{#N/A,#N/A,FALSE,"masez (10)";#N/A,#N/A,FALSE,"masez (7)";#N/A,#N/A,FALSE,"masez (6)";#N/A,#N/A,FALSE,"masez (5)";#N/A,#N/A,FALSE,"masez (4)";#N/A,#N/A,FALSE,"masez (3)";#N/A,#N/A,FALSE,"masez (2)";#N/A,#N/A,FALSE,"GME";#N/A,#N/A,FALSE,"masez"}</definedName>
    <definedName name="xxxxx" localSheetId="2">[209]!absc</definedName>
    <definedName name="xxxxx">[209]!absc</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 localSheetId="4">#REF!</definedName>
    <definedName name="XXXXXXX" localSheetId="3">#REF!</definedName>
    <definedName name="XXXXXXX">#REF!</definedName>
    <definedName name="XXXXXXXXXX" localSheetId="6">#REF!</definedName>
    <definedName name="XXXXXXXXXX" localSheetId="7">#REF!</definedName>
    <definedName name="XXXXXXXXXX" localSheetId="8">#REF!</definedName>
    <definedName name="XXXXXXXXXX" localSheetId="17">#REF!</definedName>
    <definedName name="XXXXXXXXXX" localSheetId="1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9">#REF!</definedName>
    <definedName name="XXXXXXXXXX" localSheetId="20">#REF!</definedName>
    <definedName name="XXXXXXXXXX" localSheetId="21">#REF!</definedName>
    <definedName name="XXXXXXXXXX" localSheetId="22">#REF!</definedName>
    <definedName name="XXXXXXXXXX" localSheetId="4">#REF!</definedName>
    <definedName name="XXXXXXXXXX" localSheetId="3">#REF!</definedName>
    <definedName name="XXXXXXXXXX" localSheetId="5">#REF!</definedName>
    <definedName name="XXXXXXXXXX" localSheetId="23">#REF!</definedName>
    <definedName name="XXXXXXXXXX" localSheetId="1">#REF!</definedName>
    <definedName name="XXXXXXXXXX">#REF!</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6">#REF!</definedName>
    <definedName name="XXXXXXXXXXXX" localSheetId="7">#REF!</definedName>
    <definedName name="XXXXXXXXXXXX" localSheetId="8">#REF!</definedName>
    <definedName name="XXXXXXXXXXXX" localSheetId="17">#REF!</definedName>
    <definedName name="XXXXXXXXXXXX" localSheetId="1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4">#REF!</definedName>
    <definedName name="XXXXXXXXXXXX" localSheetId="3">#REF!</definedName>
    <definedName name="XXXXXXXXXXXX" localSheetId="5">#REF!</definedName>
    <definedName name="XXXXXXXXXXXX" localSheetId="23">#REF!</definedName>
    <definedName name="XXXXXXXXXXXX" localSheetId="1">#REF!</definedName>
    <definedName name="XXXXXXXXXXXX">#REF!</definedName>
    <definedName name="XZS" hidden="1">#REF!</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6">[38]!absc</definedName>
    <definedName name="Y" localSheetId="7">[38]!absc</definedName>
    <definedName name="Y" localSheetId="8">[38]!absc</definedName>
    <definedName name="Y" localSheetId="17">[38]!absc</definedName>
    <definedName name="Y" localSheetId="18">[38]!absc</definedName>
    <definedName name="Y" localSheetId="9">[38]!absc</definedName>
    <definedName name="Y" localSheetId="10">[38]!absc</definedName>
    <definedName name="Y" localSheetId="11">[38]!absc</definedName>
    <definedName name="Y" localSheetId="12">[38]!absc</definedName>
    <definedName name="Y" localSheetId="13">[38]!absc</definedName>
    <definedName name="Y" localSheetId="14">[38]!absc</definedName>
    <definedName name="Y" localSheetId="15">[38]!absc</definedName>
    <definedName name="Y" localSheetId="16">[38]!absc</definedName>
    <definedName name="Y" localSheetId="19">[38]!absc</definedName>
    <definedName name="Y" localSheetId="20">[38]!absc</definedName>
    <definedName name="Y" localSheetId="21">[38]!absc</definedName>
    <definedName name="Y" localSheetId="22">[38]!absc</definedName>
    <definedName name="Y" localSheetId="4">[38]!absc</definedName>
    <definedName name="y" localSheetId="23">#REF!</definedName>
    <definedName name="y" localSheetId="1">#REF!</definedName>
    <definedName name="Y" localSheetId="2">[38]!absc</definedName>
    <definedName name="Y">[38]!absc</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6">#REF!</definedName>
    <definedName name="YA" localSheetId="7">#REF!</definedName>
    <definedName name="YA" localSheetId="8">#REF!</definedName>
    <definedName name="YA" localSheetId="17">#REF!</definedName>
    <definedName name="YA" localSheetId="1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9">#REF!</definedName>
    <definedName name="YA" localSheetId="20">#REF!</definedName>
    <definedName name="YA" localSheetId="21">#REF!</definedName>
    <definedName name="YA" localSheetId="22">#REF!</definedName>
    <definedName name="YA" localSheetId="5">#REF!</definedName>
    <definedName name="YA">#REF!</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N">#REF!</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'[210]AISLAMIENTO CATEGORIAS II Y III'!$G$1:$I$65536</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5" hidden="1">{"TAB1",#N/A,TRUE,"GENERAL";"TAB2",#N/A,TRUE,"GENERAL";"TAB3",#N/A,TRUE,"GENERAL";"TAB4",#N/A,TRUE,"GENERAL";"TAB5",#N/A,TRUE,"GENERAL"}</definedName>
    <definedName name="yu" localSheetId="23">#REF!</definedName>
    <definedName name="yu" localSheetId="1">#REF!</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5" hidden="1">{"via1",#N/A,TRUE,"general";"via2",#N/A,TRUE,"general";"via3",#N/A,TRUE,"general"}</definedName>
    <definedName name="yy" localSheetId="23">#REF!</definedName>
    <definedName name="yy" localSheetId="1">#REF!</definedName>
    <definedName name="yy" hidden="1">{"via1",#N/A,TRUE,"general";"via2",#N/A,TRUE,"general";"via3",#N/A,TRUE,"general"}</definedName>
    <definedName name="yy_1" hidden="1">{"via1",#N/A,TRUE,"general";"via2",#N/A,TRUE,"general";"via3",#N/A,TRUE,"general"}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#REF!</definedName>
    <definedName name="ZAQ" hidden="1">{#N/A,#N/A,TRUE,"INGENIERIA";#N/A,#N/A,TRUE,"COMPRAS";#N/A,#N/A,TRUE,"DIRECCION";#N/A,#N/A,TRUE,"RESUMEN"}</definedName>
    <definedName name="zc">#REF!</definedName>
    <definedName name="zd">#REF!</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6">#REF!</definedName>
    <definedName name="ZDF" localSheetId="7">#REF!</definedName>
    <definedName name="ZDF" localSheetId="8">#REF!</definedName>
    <definedName name="ZDF" localSheetId="17">#REF!</definedName>
    <definedName name="ZDF" localSheetId="1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9">#REF!</definedName>
    <definedName name="ZDF" localSheetId="20">#REF!</definedName>
    <definedName name="ZDF" localSheetId="21">#REF!</definedName>
    <definedName name="ZDF" localSheetId="22">#REF!</definedName>
    <definedName name="ZDF" localSheetId="5">#REF!</definedName>
    <definedName name="ZDF">#REF!</definedName>
    <definedName name="zdr">#REF!</definedName>
    <definedName name="ZONA1">#REF!</definedName>
    <definedName name="ZONA3">#REF!</definedName>
    <definedName name="ZONA4">#REF!</definedName>
    <definedName name="zx" localSheetId="6">'1.1'!ERR</definedName>
    <definedName name="zx" localSheetId="7">'1.2'!ERR</definedName>
    <definedName name="zx" localSheetId="8">'2.1'!ERR</definedName>
    <definedName name="zx" localSheetId="17">'2.10'!ERR</definedName>
    <definedName name="zx" localSheetId="18">'2.11'!ERR</definedName>
    <definedName name="zx" localSheetId="9">'2.2'!ERR</definedName>
    <definedName name="zx" localSheetId="10">'2.3'!ERR</definedName>
    <definedName name="zx" localSheetId="11">'2.4'!ERR</definedName>
    <definedName name="zx" localSheetId="12">'2.5'!ERR</definedName>
    <definedName name="zx" localSheetId="13">'2.6'!ERR</definedName>
    <definedName name="zx" localSheetId="14">'2.7'!ERR</definedName>
    <definedName name="zx" localSheetId="15">'2.8'!ERR</definedName>
    <definedName name="zx" localSheetId="16">'2.9'!ERR</definedName>
    <definedName name="zx" localSheetId="19">'3.1'!ERR</definedName>
    <definedName name="zx" localSheetId="20">'3.2'!ERR</definedName>
    <definedName name="zx" localSheetId="21">'3.3'!ERR</definedName>
    <definedName name="zx" localSheetId="22">'3.4'!ERR</definedName>
    <definedName name="zx" localSheetId="5">'INDICAR CÓDIGO DEL ITEM DE PAGO'!ERR</definedName>
    <definedName name="zx" localSheetId="23">#REF!</definedName>
    <definedName name="zx" localSheetId="1">#REF!</definedName>
    <definedName name="zx">[0]!ERR</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#REF!</definedName>
    <definedName name="ZZZZZZZZZZZ" localSheetId="6">'[91]A. P. U.'!#REF!</definedName>
    <definedName name="ZZZZZZZZZZZ" localSheetId="7">'[91]A. P. U.'!#REF!</definedName>
    <definedName name="ZZZZZZZZZZZ" localSheetId="8">'[91]A. P. U.'!#REF!</definedName>
    <definedName name="ZZZZZZZZZZZ" localSheetId="17">'[91]A. P. U.'!#REF!</definedName>
    <definedName name="ZZZZZZZZZZZ" localSheetId="18">'[91]A. P. U.'!#REF!</definedName>
    <definedName name="ZZZZZZZZZZZ" localSheetId="9">'[91]A. P. U.'!#REF!</definedName>
    <definedName name="ZZZZZZZZZZZ" localSheetId="10">'[91]A. P. U.'!#REF!</definedName>
    <definedName name="ZZZZZZZZZZZ" localSheetId="11">'[91]A. P. U.'!#REF!</definedName>
    <definedName name="ZZZZZZZZZZZ" localSheetId="12">'[91]A. P. U.'!#REF!</definedName>
    <definedName name="ZZZZZZZZZZZ" localSheetId="13">'[91]A. P. U.'!#REF!</definedName>
    <definedName name="ZZZZZZZZZZZ" localSheetId="14">'[91]A. P. U.'!#REF!</definedName>
    <definedName name="ZZZZZZZZZZZ" localSheetId="15">'[91]A. P. U.'!#REF!</definedName>
    <definedName name="ZZZZZZZZZZZ" localSheetId="16">'[91]A. P. U.'!#REF!</definedName>
    <definedName name="ZZZZZZZZZZZ" localSheetId="19">'[91]A. P. U.'!#REF!</definedName>
    <definedName name="ZZZZZZZZZZZ" localSheetId="20">'[91]A. P. U.'!#REF!</definedName>
    <definedName name="ZZZZZZZZZZZ" localSheetId="21">'[91]A. P. U.'!#REF!</definedName>
    <definedName name="ZZZZZZZZZZZ" localSheetId="22">'[91]A. P. U.'!#REF!</definedName>
    <definedName name="ZZZZZZZZZZZ" localSheetId="5">'[91]A. P. U.'!#REF!</definedName>
    <definedName name="ZZZZZZZZZZZ">'[91]A.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6" i="265" l="1"/>
  <c r="O36" i="298" l="1"/>
  <c r="O67" i="280"/>
  <c r="O66" i="280"/>
  <c r="O65" i="280"/>
  <c r="E36" i="300"/>
  <c r="D36" i="300"/>
  <c r="B36" i="300"/>
  <c r="E35" i="300"/>
  <c r="D35" i="300"/>
  <c r="B35" i="300"/>
  <c r="E34" i="300"/>
  <c r="D34" i="300"/>
  <c r="B34" i="300"/>
  <c r="E33" i="300"/>
  <c r="D33" i="300"/>
  <c r="B33" i="300"/>
  <c r="C32" i="300"/>
  <c r="E29" i="300"/>
  <c r="D29" i="300"/>
  <c r="B29" i="300"/>
  <c r="E28" i="300"/>
  <c r="D28" i="300"/>
  <c r="B28" i="300"/>
  <c r="E27" i="300"/>
  <c r="D27" i="300"/>
  <c r="B27" i="300"/>
  <c r="E26" i="300"/>
  <c r="D26" i="300"/>
  <c r="B26" i="300"/>
  <c r="E25" i="300"/>
  <c r="D25" i="300"/>
  <c r="B25" i="300"/>
  <c r="E24" i="300"/>
  <c r="D24" i="300"/>
  <c r="B24" i="300"/>
  <c r="E23" i="300"/>
  <c r="D23" i="300"/>
  <c r="B23" i="300"/>
  <c r="E22" i="300"/>
  <c r="D22" i="300"/>
  <c r="B22" i="300"/>
  <c r="E21" i="300"/>
  <c r="D21" i="300"/>
  <c r="B21" i="300"/>
  <c r="E20" i="300"/>
  <c r="D20" i="300"/>
  <c r="B20" i="300"/>
  <c r="E19" i="300"/>
  <c r="D19" i="300"/>
  <c r="B19" i="300"/>
  <c r="C18" i="300"/>
  <c r="E17" i="300"/>
  <c r="D17" i="300"/>
  <c r="E16" i="300"/>
  <c r="D16" i="300"/>
  <c r="B16" i="300"/>
  <c r="M13" i="300"/>
  <c r="B5" i="300"/>
  <c r="E34" i="298"/>
  <c r="E35" i="298"/>
  <c r="E36" i="298"/>
  <c r="E33" i="298"/>
  <c r="D34" i="298"/>
  <c r="D35" i="298"/>
  <c r="D36" i="298"/>
  <c r="D33" i="298"/>
  <c r="C32" i="298"/>
  <c r="E21" i="298"/>
  <c r="E22" i="298"/>
  <c r="E23" i="298"/>
  <c r="E24" i="298"/>
  <c r="E25" i="298"/>
  <c r="E26" i="298"/>
  <c r="E27" i="298"/>
  <c r="E28" i="298"/>
  <c r="E29" i="298"/>
  <c r="E20" i="298"/>
  <c r="E19" i="298"/>
  <c r="E17" i="298"/>
  <c r="E16" i="298"/>
  <c r="D27" i="298"/>
  <c r="D28" i="298"/>
  <c r="D29" i="298"/>
  <c r="B20" i="298"/>
  <c r="B21" i="298"/>
  <c r="B22" i="298"/>
  <c r="B23" i="298"/>
  <c r="B24" i="298"/>
  <c r="B25" i="298"/>
  <c r="B26" i="298"/>
  <c r="B27" i="298"/>
  <c r="B28" i="298"/>
  <c r="B29" i="298"/>
  <c r="B19" i="298"/>
  <c r="D23" i="298"/>
  <c r="D20" i="298"/>
  <c r="D21" i="298"/>
  <c r="D22" i="298"/>
  <c r="D24" i="298"/>
  <c r="D25" i="298"/>
  <c r="D26" i="298"/>
  <c r="D19" i="298"/>
  <c r="C18" i="298"/>
  <c r="D17" i="298"/>
  <c r="D16" i="298"/>
  <c r="B5" i="298"/>
  <c r="B36" i="298"/>
  <c r="B35" i="298"/>
  <c r="B34" i="298"/>
  <c r="B33" i="298"/>
  <c r="B16" i="298"/>
  <c r="M13" i="298"/>
  <c r="M25" i="295" l="1"/>
  <c r="D25" i="295"/>
  <c r="C25" i="295"/>
  <c r="J56" i="295"/>
  <c r="L56" i="295" s="1"/>
  <c r="O56" i="295" s="1"/>
  <c r="L55" i="295"/>
  <c r="O55" i="295" s="1"/>
  <c r="O59" i="295" s="1"/>
  <c r="J55" i="295"/>
  <c r="O48" i="295"/>
  <c r="O50" i="295" s="1"/>
  <c r="M38" i="295"/>
  <c r="O38" i="295" s="1"/>
  <c r="O43" i="295" s="1"/>
  <c r="O30" i="295"/>
  <c r="D11" i="295"/>
  <c r="M25" i="294"/>
  <c r="D25" i="294"/>
  <c r="C25" i="294"/>
  <c r="J56" i="294"/>
  <c r="L56" i="294" s="1"/>
  <c r="O56" i="294" s="1"/>
  <c r="L55" i="294"/>
  <c r="O55" i="294" s="1"/>
  <c r="J55" i="294"/>
  <c r="O50" i="294"/>
  <c r="M39" i="294"/>
  <c r="O39" i="294" s="1"/>
  <c r="M38" i="294"/>
  <c r="O38" i="294" s="1"/>
  <c r="D11" i="294"/>
  <c r="J55" i="293"/>
  <c r="L55" i="293" s="1"/>
  <c r="O55" i="293" s="1"/>
  <c r="O40" i="293"/>
  <c r="L54" i="293"/>
  <c r="O54" i="293" s="1"/>
  <c r="J54" i="293"/>
  <c r="O49" i="293"/>
  <c r="O39" i="293"/>
  <c r="M38" i="293"/>
  <c r="O38" i="293" s="1"/>
  <c r="M25" i="293"/>
  <c r="D25" i="293"/>
  <c r="C25" i="293"/>
  <c r="D11" i="293"/>
  <c r="J31" i="265"/>
  <c r="O32" i="292"/>
  <c r="M25" i="292"/>
  <c r="D25" i="292"/>
  <c r="C25" i="292"/>
  <c r="J55" i="292"/>
  <c r="L55" i="292" s="1"/>
  <c r="J54" i="292"/>
  <c r="L54" i="292" s="1"/>
  <c r="O54" i="292" s="1"/>
  <c r="O49" i="292"/>
  <c r="O42" i="292"/>
  <c r="D11" i="292"/>
  <c r="M25" i="291"/>
  <c r="D25" i="291"/>
  <c r="C25" i="291"/>
  <c r="J56" i="291"/>
  <c r="L56" i="291" s="1"/>
  <c r="O56" i="291" s="1"/>
  <c r="L55" i="291"/>
  <c r="O55" i="291" s="1"/>
  <c r="J55" i="291"/>
  <c r="O50" i="291"/>
  <c r="D11" i="291"/>
  <c r="J27" i="265"/>
  <c r="M38" i="290"/>
  <c r="O38" i="290" s="1"/>
  <c r="O43" i="290" s="1"/>
  <c r="M25" i="290"/>
  <c r="D25" i="290"/>
  <c r="C25" i="290"/>
  <c r="J56" i="290"/>
  <c r="L56" i="290" s="1"/>
  <c r="O56" i="290" s="1"/>
  <c r="L55" i="290"/>
  <c r="O55" i="290" s="1"/>
  <c r="J55" i="290"/>
  <c r="O50" i="290"/>
  <c r="D11" i="290"/>
  <c r="J26" i="265"/>
  <c r="M25" i="289"/>
  <c r="D25" i="289"/>
  <c r="C25" i="289"/>
  <c r="J56" i="289"/>
  <c r="L56" i="289" s="1"/>
  <c r="O56" i="289" s="1"/>
  <c r="L55" i="289"/>
  <c r="O55" i="289" s="1"/>
  <c r="J55" i="289"/>
  <c r="O48" i="289"/>
  <c r="O50" i="289" s="1"/>
  <c r="O38" i="289"/>
  <c r="O43" i="289" s="1"/>
  <c r="O30" i="289"/>
  <c r="D11" i="289"/>
  <c r="J25" i="265"/>
  <c r="M55" i="288"/>
  <c r="M56" i="288" s="1"/>
  <c r="J56" i="288"/>
  <c r="L56" i="288" s="1"/>
  <c r="O31" i="288"/>
  <c r="L30" i="288"/>
  <c r="O30" i="288" s="1"/>
  <c r="M25" i="288"/>
  <c r="D25" i="288"/>
  <c r="C25" i="288"/>
  <c r="L55" i="288"/>
  <c r="J55" i="288"/>
  <c r="O50" i="288"/>
  <c r="O43" i="288"/>
  <c r="D11" i="288"/>
  <c r="O48" i="287"/>
  <c r="M38" i="287"/>
  <c r="O58" i="271"/>
  <c r="O30" i="287"/>
  <c r="M25" i="287"/>
  <c r="D25" i="287"/>
  <c r="C25" i="287"/>
  <c r="G27" i="298" l="1"/>
  <c r="G27" i="300"/>
  <c r="G33" i="298"/>
  <c r="G33" i="300"/>
  <c r="G28" i="298"/>
  <c r="G28" i="300"/>
  <c r="G26" i="298"/>
  <c r="G26" i="300"/>
  <c r="O42" i="293"/>
  <c r="O32" i="295"/>
  <c r="O33" i="295" s="1"/>
  <c r="O61" i="295"/>
  <c r="O59" i="294"/>
  <c r="O32" i="294" s="1"/>
  <c r="O33" i="294" s="1"/>
  <c r="O58" i="293"/>
  <c r="O55" i="292"/>
  <c r="O58" i="292" s="1"/>
  <c r="O59" i="291"/>
  <c r="O32" i="291" s="1"/>
  <c r="O33" i="291" s="1"/>
  <c r="O59" i="290"/>
  <c r="O59" i="289"/>
  <c r="O32" i="289" s="1"/>
  <c r="O33" i="289" s="1"/>
  <c r="O61" i="289" s="1"/>
  <c r="O56" i="288"/>
  <c r="O55" i="288"/>
  <c r="O59" i="288" s="1"/>
  <c r="O32" i="288" s="1"/>
  <c r="O33" i="288" s="1"/>
  <c r="O61" i="288" s="1"/>
  <c r="O66" i="295" l="1"/>
  <c r="O68" i="295"/>
  <c r="O67" i="295"/>
  <c r="O32" i="293"/>
  <c r="O33" i="293" s="1"/>
  <c r="O60" i="293" s="1"/>
  <c r="O65" i="293" s="1"/>
  <c r="O33" i="292"/>
  <c r="O60" i="292" s="1"/>
  <c r="O32" i="290"/>
  <c r="O33" i="290" s="1"/>
  <c r="O61" i="290" s="1"/>
  <c r="O66" i="289"/>
  <c r="O68" i="289"/>
  <c r="O67" i="289"/>
  <c r="O66" i="288"/>
  <c r="O68" i="288"/>
  <c r="O67" i="288"/>
  <c r="O69" i="295" l="1"/>
  <c r="O71" i="295" s="1"/>
  <c r="J34" i="265" s="1"/>
  <c r="O67" i="293"/>
  <c r="O66" i="293"/>
  <c r="O65" i="292"/>
  <c r="O67" i="292"/>
  <c r="O66" i="292"/>
  <c r="O66" i="290"/>
  <c r="O68" i="290"/>
  <c r="O67" i="290"/>
  <c r="O69" i="289"/>
  <c r="O71" i="289" s="1"/>
  <c r="O69" i="288"/>
  <c r="O71" i="288" s="1"/>
  <c r="G36" i="300" l="1"/>
  <c r="G36" i="298"/>
  <c r="O68" i="293"/>
  <c r="O70" i="293" s="1"/>
  <c r="J32" i="265" s="1"/>
  <c r="O68" i="292"/>
  <c r="O70" i="292" s="1"/>
  <c r="O69" i="290"/>
  <c r="O71" i="290" s="1"/>
  <c r="G34" i="300" l="1"/>
  <c r="G34" i="298"/>
  <c r="O50" i="287"/>
  <c r="O38" i="287"/>
  <c r="O43" i="287" s="1"/>
  <c r="D11" i="287"/>
  <c r="M25" i="286"/>
  <c r="D25" i="286"/>
  <c r="C25" i="286"/>
  <c r="O50" i="286"/>
  <c r="M38" i="286"/>
  <c r="O38" i="286" s="1"/>
  <c r="D11" i="286"/>
  <c r="M38" i="285"/>
  <c r="O38" i="285" s="1"/>
  <c r="M25" i="285"/>
  <c r="D25" i="285"/>
  <c r="C25" i="285"/>
  <c r="O50" i="285"/>
  <c r="D11" i="285"/>
  <c r="M39" i="284"/>
  <c r="O39" i="284" s="1"/>
  <c r="M25" i="284"/>
  <c r="D25" i="284"/>
  <c r="C25" i="284"/>
  <c r="O47" i="284"/>
  <c r="O49" i="284" s="1"/>
  <c r="M38" i="284"/>
  <c r="O38" i="284" s="1"/>
  <c r="D11" i="284"/>
  <c r="O39" i="283"/>
  <c r="M38" i="283"/>
  <c r="O38" i="283" s="1"/>
  <c r="M25" i="283"/>
  <c r="D25" i="283"/>
  <c r="C25" i="283"/>
  <c r="O47" i="283"/>
  <c r="O49" i="283" s="1"/>
  <c r="D11" i="283"/>
  <c r="M25" i="282"/>
  <c r="D25" i="282"/>
  <c r="C25" i="282"/>
  <c r="M54" i="282"/>
  <c r="M55" i="282" s="1"/>
  <c r="O49" i="282"/>
  <c r="O47" i="282"/>
  <c r="O42" i="282"/>
  <c r="O31" i="282"/>
  <c r="O30" i="282"/>
  <c r="D11" i="282"/>
  <c r="O49" i="281"/>
  <c r="O42" i="280"/>
  <c r="O67" i="278"/>
  <c r="O57" i="278"/>
  <c r="O32" i="278" s="1"/>
  <c r="O33" i="278" s="1"/>
  <c r="O41" i="278"/>
  <c r="M55" i="281"/>
  <c r="M54" i="281"/>
  <c r="O47" i="281"/>
  <c r="O42" i="281"/>
  <c r="O31" i="281"/>
  <c r="O30" i="281"/>
  <c r="M25" i="281"/>
  <c r="D25" i="281"/>
  <c r="C25" i="281"/>
  <c r="D11" i="281"/>
  <c r="O38" i="280"/>
  <c r="O41" i="280"/>
  <c r="O40" i="280"/>
  <c r="O39" i="280"/>
  <c r="N38" i="280"/>
  <c r="M25" i="280"/>
  <c r="D25" i="280"/>
  <c r="M25" i="278"/>
  <c r="D25" i="278"/>
  <c r="C25" i="278"/>
  <c r="O49" i="280"/>
  <c r="D11" i="280"/>
  <c r="D11" i="278"/>
  <c r="O54" i="278"/>
  <c r="O53" i="278"/>
  <c r="L54" i="278"/>
  <c r="L53" i="278"/>
  <c r="O40" i="278"/>
  <c r="O39" i="278"/>
  <c r="O38" i="278"/>
  <c r="O48" i="278"/>
  <c r="O30" i="278"/>
  <c r="K45" i="277"/>
  <c r="N45" i="277" s="1"/>
  <c r="N48" i="277" s="1"/>
  <c r="N17" i="277" s="1"/>
  <c r="N23" i="277" s="1"/>
  <c r="K37" i="277"/>
  <c r="N37" i="277" s="1"/>
  <c r="N40" i="277" s="1"/>
  <c r="N29" i="277"/>
  <c r="L28" i="277"/>
  <c r="N28" i="277" s="1"/>
  <c r="N32" i="277" s="1"/>
  <c r="L12" i="277"/>
  <c r="B6" i="277"/>
  <c r="I48" i="276"/>
  <c r="K48" i="276" s="1"/>
  <c r="N48" i="276" s="1"/>
  <c r="I47" i="276"/>
  <c r="K47" i="276" s="1"/>
  <c r="N47" i="276" s="1"/>
  <c r="N51" i="276" s="1"/>
  <c r="N17" i="276" s="1"/>
  <c r="N23" i="276" s="1"/>
  <c r="L38" i="276"/>
  <c r="K38" i="276"/>
  <c r="L30" i="276"/>
  <c r="N30" i="276" s="1"/>
  <c r="L29" i="276"/>
  <c r="N29" i="276" s="1"/>
  <c r="N33" i="276" s="1"/>
  <c r="N28" i="276"/>
  <c r="N18" i="276"/>
  <c r="B6" i="276"/>
  <c r="I48" i="275"/>
  <c r="K48" i="275" s="1"/>
  <c r="N48" i="275" s="1"/>
  <c r="I47" i="275"/>
  <c r="K47" i="275" s="1"/>
  <c r="N47" i="275" s="1"/>
  <c r="K38" i="275"/>
  <c r="N38" i="275" s="1"/>
  <c r="N42" i="275" s="1"/>
  <c r="L30" i="275"/>
  <c r="N30" i="275" s="1"/>
  <c r="N29" i="275"/>
  <c r="N28" i="275"/>
  <c r="N18" i="275"/>
  <c r="B6" i="275"/>
  <c r="I50" i="274"/>
  <c r="K50" i="274" s="1"/>
  <c r="N50" i="274" s="1"/>
  <c r="I49" i="274"/>
  <c r="K49" i="274" s="1"/>
  <c r="L39" i="274"/>
  <c r="L40" i="274" s="1"/>
  <c r="N40" i="274" s="1"/>
  <c r="N31" i="274"/>
  <c r="L31" i="274"/>
  <c r="L30" i="274"/>
  <c r="N30" i="274" s="1"/>
  <c r="L29" i="274"/>
  <c r="N29" i="274" s="1"/>
  <c r="N28" i="274"/>
  <c r="N18" i="274"/>
  <c r="Q17" i="274"/>
  <c r="B6" i="274"/>
  <c r="I50" i="273"/>
  <c r="K50" i="273" s="1"/>
  <c r="N50" i="273" s="1"/>
  <c r="I49" i="273"/>
  <c r="K49" i="273" s="1"/>
  <c r="N49" i="273" s="1"/>
  <c r="K40" i="273"/>
  <c r="L39" i="273"/>
  <c r="L40" i="273" s="1"/>
  <c r="K39" i="273"/>
  <c r="L31" i="273"/>
  <c r="N31" i="273" s="1"/>
  <c r="L30" i="273"/>
  <c r="N30" i="273" s="1"/>
  <c r="N29" i="273"/>
  <c r="L29" i="273"/>
  <c r="N28" i="273"/>
  <c r="N18" i="273"/>
  <c r="B6" i="273"/>
  <c r="M57" i="271"/>
  <c r="O57" i="271" s="1"/>
  <c r="O56" i="271"/>
  <c r="M55" i="271"/>
  <c r="O55" i="271" s="1"/>
  <c r="M54" i="271"/>
  <c r="O54" i="271" s="1"/>
  <c r="O53" i="271"/>
  <c r="M52" i="271"/>
  <c r="O52" i="271" s="1"/>
  <c r="O51" i="271"/>
  <c r="O50" i="271"/>
  <c r="O49" i="271"/>
  <c r="O48" i="271"/>
  <c r="O47" i="271"/>
  <c r="O46" i="271"/>
  <c r="O44" i="271"/>
  <c r="M43" i="271"/>
  <c r="O43" i="271" s="1"/>
  <c r="M42" i="271"/>
  <c r="O42" i="271" s="1"/>
  <c r="M41" i="271"/>
  <c r="O41" i="271" s="1"/>
  <c r="M39" i="286" s="1"/>
  <c r="O39" i="286" s="1"/>
  <c r="M40" i="271"/>
  <c r="O40" i="271" s="1"/>
  <c r="L40" i="271"/>
  <c r="M38" i="271"/>
  <c r="M37" i="271"/>
  <c r="O37" i="271" s="1"/>
  <c r="M36" i="271"/>
  <c r="O36" i="271" s="1"/>
  <c r="J35" i="271"/>
  <c r="G35" i="271"/>
  <c r="F35" i="271"/>
  <c r="M35" i="271" s="1"/>
  <c r="O35" i="271" s="1"/>
  <c r="I34" i="271"/>
  <c r="H34" i="271"/>
  <c r="G34" i="271"/>
  <c r="M33" i="271"/>
  <c r="O33" i="271" s="1"/>
  <c r="I33" i="271"/>
  <c r="G33" i="271"/>
  <c r="K32" i="271"/>
  <c r="G32" i="271"/>
  <c r="M32" i="271" s="1"/>
  <c r="O32" i="271" s="1"/>
  <c r="J31" i="271"/>
  <c r="G31" i="271"/>
  <c r="F31" i="271"/>
  <c r="M31" i="271" s="1"/>
  <c r="O31" i="271" s="1"/>
  <c r="J30" i="271"/>
  <c r="I30" i="271"/>
  <c r="G30" i="271"/>
  <c r="J29" i="271"/>
  <c r="G29" i="271"/>
  <c r="J28" i="271"/>
  <c r="G28" i="271"/>
  <c r="F28" i="271"/>
  <c r="M26" i="271"/>
  <c r="O26" i="271" s="1"/>
  <c r="O25" i="271"/>
  <c r="O24" i="271"/>
  <c r="M23" i="271"/>
  <c r="O23" i="271" s="1"/>
  <c r="O22" i="271"/>
  <c r="M22" i="271"/>
  <c r="M21" i="271"/>
  <c r="O21" i="271" s="1"/>
  <c r="M20" i="271"/>
  <c r="O20" i="271" s="1"/>
  <c r="M19" i="271"/>
  <c r="O19" i="271" s="1"/>
  <c r="M18" i="271"/>
  <c r="O18" i="271" s="1"/>
  <c r="O17" i="271"/>
  <c r="M16" i="271"/>
  <c r="O16" i="271" s="1"/>
  <c r="M15" i="271"/>
  <c r="O15" i="271" s="1"/>
  <c r="O14" i="271"/>
  <c r="M14" i="271"/>
  <c r="M13" i="271"/>
  <c r="O13" i="271" s="1"/>
  <c r="M12" i="271"/>
  <c r="O12" i="271" s="1"/>
  <c r="M11" i="271"/>
  <c r="O11" i="271" s="1"/>
  <c r="N10" i="271"/>
  <c r="M10" i="271"/>
  <c r="O10" i="271" s="1"/>
  <c r="Q7" i="271"/>
  <c r="Q6" i="271"/>
  <c r="Q5" i="271"/>
  <c r="J56" i="285" s="1"/>
  <c r="L56" i="285" s="1"/>
  <c r="O56" i="285" s="1"/>
  <c r="Q4" i="271"/>
  <c r="J55" i="287" s="1"/>
  <c r="L55" i="287" s="1"/>
  <c r="O55" i="287" s="1"/>
  <c r="C468" i="270"/>
  <c r="I23" i="265"/>
  <c r="I22" i="265"/>
  <c r="O629" i="270"/>
  <c r="K626" i="270"/>
  <c r="C622" i="270"/>
  <c r="C620" i="270"/>
  <c r="B626" i="270" s="1"/>
  <c r="C618" i="270"/>
  <c r="N609" i="270"/>
  <c r="N626" i="270" s="1"/>
  <c r="C573" i="270"/>
  <c r="C571" i="270"/>
  <c r="C569" i="270"/>
  <c r="O561" i="270"/>
  <c r="J558" i="270"/>
  <c r="J626" i="270" s="1"/>
  <c r="C553" i="270"/>
  <c r="C551" i="270"/>
  <c r="C549" i="270"/>
  <c r="C547" i="270"/>
  <c r="N538" i="270"/>
  <c r="M538" i="270"/>
  <c r="C532" i="270"/>
  <c r="C530" i="270"/>
  <c r="C528" i="270"/>
  <c r="C526" i="270"/>
  <c r="M516" i="270"/>
  <c r="O516" i="270" s="1"/>
  <c r="O520" i="270" s="1"/>
  <c r="I28" i="265" s="1"/>
  <c r="C510" i="270"/>
  <c r="C508" i="270"/>
  <c r="C506" i="270"/>
  <c r="C504" i="270"/>
  <c r="O498" i="270"/>
  <c r="L496" i="270"/>
  <c r="L495" i="270"/>
  <c r="L494" i="270"/>
  <c r="L493" i="270"/>
  <c r="L492" i="270"/>
  <c r="L491" i="270"/>
  <c r="L490" i="270"/>
  <c r="L489" i="270"/>
  <c r="L488" i="270"/>
  <c r="L487" i="270"/>
  <c r="L486" i="270"/>
  <c r="L485" i="270"/>
  <c r="L484" i="270"/>
  <c r="L483" i="270"/>
  <c r="L482" i="270"/>
  <c r="L481" i="270"/>
  <c r="L480" i="270"/>
  <c r="L479" i="270"/>
  <c r="L478" i="270"/>
  <c r="L477" i="270"/>
  <c r="L476" i="270"/>
  <c r="L475" i="270"/>
  <c r="C466" i="270"/>
  <c r="C464" i="270"/>
  <c r="C462" i="270"/>
  <c r="L451" i="270"/>
  <c r="L450" i="270"/>
  <c r="L449" i="270"/>
  <c r="L448" i="270"/>
  <c r="L447" i="270"/>
  <c r="L446" i="270"/>
  <c r="L445" i="270"/>
  <c r="L444" i="270"/>
  <c r="L443" i="270"/>
  <c r="L442" i="270"/>
  <c r="L441" i="270"/>
  <c r="L440" i="270"/>
  <c r="L439" i="270"/>
  <c r="L438" i="270"/>
  <c r="L437" i="270"/>
  <c r="L436" i="270"/>
  <c r="L435" i="270"/>
  <c r="L434" i="270"/>
  <c r="L433" i="270"/>
  <c r="L432" i="270"/>
  <c r="L431" i="270"/>
  <c r="L430" i="270"/>
  <c r="C424" i="270"/>
  <c r="C422" i="270"/>
  <c r="C420" i="270"/>
  <c r="C418" i="270"/>
  <c r="L410" i="270"/>
  <c r="J396" i="270"/>
  <c r="J483" i="270" s="1"/>
  <c r="J395" i="270"/>
  <c r="J482" i="270" s="1"/>
  <c r="J394" i="270"/>
  <c r="J393" i="270"/>
  <c r="J480" i="270" s="1"/>
  <c r="J392" i="270"/>
  <c r="J391" i="270"/>
  <c r="J390" i="270"/>
  <c r="J389" i="270"/>
  <c r="J476" i="270" s="1"/>
  <c r="J388" i="270"/>
  <c r="C356" i="270"/>
  <c r="C354" i="270"/>
  <c r="C352" i="270"/>
  <c r="C350" i="270"/>
  <c r="O342" i="270"/>
  <c r="O341" i="270"/>
  <c r="R326" i="270"/>
  <c r="R327" i="270" s="1"/>
  <c r="C305" i="270"/>
  <c r="C303" i="270"/>
  <c r="C301" i="270"/>
  <c r="C299" i="270"/>
  <c r="O290" i="270"/>
  <c r="O291" i="270" s="1"/>
  <c r="B290" i="270"/>
  <c r="C265" i="270"/>
  <c r="C263" i="270"/>
  <c r="C261" i="270"/>
  <c r="C259" i="270"/>
  <c r="O238" i="270"/>
  <c r="O237" i="270"/>
  <c r="O236" i="270"/>
  <c r="O235" i="270"/>
  <c r="O234" i="270"/>
  <c r="O233" i="270"/>
  <c r="O232" i="270"/>
  <c r="O231" i="270"/>
  <c r="O230" i="270"/>
  <c r="C206" i="270"/>
  <c r="C204" i="270"/>
  <c r="C202" i="270"/>
  <c r="C200" i="270"/>
  <c r="O193" i="270"/>
  <c r="O195" i="270" s="1"/>
  <c r="I20" i="265" s="1"/>
  <c r="S189" i="270"/>
  <c r="S190" i="270" s="1"/>
  <c r="S191" i="270" s="1"/>
  <c r="S187" i="270"/>
  <c r="S182" i="270"/>
  <c r="S174" i="270"/>
  <c r="S176" i="270" s="1"/>
  <c r="C165" i="270"/>
  <c r="C163" i="270"/>
  <c r="C161" i="270"/>
  <c r="C119" i="270"/>
  <c r="C117" i="270"/>
  <c r="C115" i="270"/>
  <c r="Q110" i="270"/>
  <c r="L106" i="270"/>
  <c r="M106" i="270" s="1"/>
  <c r="O106" i="270" s="1"/>
  <c r="L105" i="270"/>
  <c r="M105" i="270" s="1"/>
  <c r="O105" i="270" s="1"/>
  <c r="L104" i="270"/>
  <c r="M104" i="270" s="1"/>
  <c r="O104" i="270" s="1"/>
  <c r="J103" i="270"/>
  <c r="J251" i="270" s="1"/>
  <c r="B103" i="270"/>
  <c r="B251" i="270" s="1"/>
  <c r="B409" i="270" s="1"/>
  <c r="J102" i="270"/>
  <c r="J250" i="270" s="1"/>
  <c r="B102" i="270"/>
  <c r="B250" i="270" s="1"/>
  <c r="B408" i="270" s="1"/>
  <c r="J101" i="270"/>
  <c r="B101" i="270"/>
  <c r="B249" i="270" s="1"/>
  <c r="B407" i="270" s="1"/>
  <c r="J100" i="270"/>
  <c r="J248" i="270" s="1"/>
  <c r="O248" i="270" s="1"/>
  <c r="B100" i="270"/>
  <c r="B248" i="270" s="1"/>
  <c r="B406" i="270" s="1"/>
  <c r="J99" i="270"/>
  <c r="J247" i="270" s="1"/>
  <c r="J405" i="270" s="1"/>
  <c r="J492" i="270" s="1"/>
  <c r="B99" i="270"/>
  <c r="B247" i="270" s="1"/>
  <c r="B405" i="270" s="1"/>
  <c r="J98" i="270"/>
  <c r="B98" i="270"/>
  <c r="B246" i="270" s="1"/>
  <c r="B404" i="270" s="1"/>
  <c r="J97" i="270"/>
  <c r="J245" i="270" s="1"/>
  <c r="B97" i="270"/>
  <c r="B245" i="270" s="1"/>
  <c r="B403" i="270" s="1"/>
  <c r="J96" i="270"/>
  <c r="J244" i="270" s="1"/>
  <c r="J402" i="270" s="1"/>
  <c r="B96" i="270"/>
  <c r="B244" i="270" s="1"/>
  <c r="B402" i="270" s="1"/>
  <c r="J95" i="270"/>
  <c r="J243" i="270" s="1"/>
  <c r="B95" i="270"/>
  <c r="B243" i="270" s="1"/>
  <c r="B401" i="270" s="1"/>
  <c r="J94" i="270"/>
  <c r="B94" i="270"/>
  <c r="B242" i="270" s="1"/>
  <c r="B400" i="270" s="1"/>
  <c r="J93" i="270"/>
  <c r="J241" i="270" s="1"/>
  <c r="B93" i="270"/>
  <c r="B241" i="270" s="1"/>
  <c r="B399" i="270" s="1"/>
  <c r="J92" i="270"/>
  <c r="J240" i="270" s="1"/>
  <c r="O240" i="270" s="1"/>
  <c r="B92" i="270"/>
  <c r="B240" i="270" s="1"/>
  <c r="B398" i="270" s="1"/>
  <c r="J91" i="270"/>
  <c r="J239" i="270" s="1"/>
  <c r="J397" i="270" s="1"/>
  <c r="J484" i="270" s="1"/>
  <c r="B91" i="270"/>
  <c r="B239" i="270" s="1"/>
  <c r="B397" i="270" s="1"/>
  <c r="J90" i="270"/>
  <c r="B90" i="270"/>
  <c r="B238" i="270" s="1"/>
  <c r="B396" i="270" s="1"/>
  <c r="J89" i="270"/>
  <c r="B89" i="270"/>
  <c r="B237" i="270" s="1"/>
  <c r="B395" i="270" s="1"/>
  <c r="J88" i="270"/>
  <c r="B88" i="270"/>
  <c r="B236" i="270" s="1"/>
  <c r="B394" i="270" s="1"/>
  <c r="J87" i="270"/>
  <c r="B87" i="270"/>
  <c r="B235" i="270" s="1"/>
  <c r="B393" i="270" s="1"/>
  <c r="J86" i="270"/>
  <c r="B86" i="270"/>
  <c r="B234" i="270" s="1"/>
  <c r="B392" i="270" s="1"/>
  <c r="J85" i="270"/>
  <c r="B85" i="270"/>
  <c r="B233" i="270" s="1"/>
  <c r="B391" i="270" s="1"/>
  <c r="J84" i="270"/>
  <c r="B84" i="270"/>
  <c r="B232" i="270" s="1"/>
  <c r="B390" i="270" s="1"/>
  <c r="J83" i="270"/>
  <c r="B83" i="270"/>
  <c r="B231" i="270" s="1"/>
  <c r="B389" i="270" s="1"/>
  <c r="J82" i="270"/>
  <c r="B82" i="270"/>
  <c r="B230" i="270" s="1"/>
  <c r="B388" i="270" s="1"/>
  <c r="T78" i="270"/>
  <c r="K103" i="270" s="1"/>
  <c r="M103" i="270" s="1"/>
  <c r="O103" i="270" s="1"/>
  <c r="T77" i="270"/>
  <c r="T76" i="270"/>
  <c r="I407" i="270" s="1"/>
  <c r="T75" i="270"/>
  <c r="K100" i="270" s="1"/>
  <c r="T74" i="270"/>
  <c r="K99" i="270" s="1"/>
  <c r="M99" i="270" s="1"/>
  <c r="O99" i="270" s="1"/>
  <c r="T73" i="270"/>
  <c r="K98" i="270" s="1"/>
  <c r="T72" i="270"/>
  <c r="I403" i="270" s="1"/>
  <c r="T71" i="270"/>
  <c r="R444" i="270" s="1"/>
  <c r="T70" i="270"/>
  <c r="K95" i="270" s="1"/>
  <c r="M95" i="270" s="1"/>
  <c r="O95" i="270" s="1"/>
  <c r="T69" i="270"/>
  <c r="K94" i="270" s="1"/>
  <c r="T68" i="270"/>
  <c r="I399" i="270" s="1"/>
  <c r="K399" i="270" s="1"/>
  <c r="T67" i="270"/>
  <c r="R440" i="270" s="1"/>
  <c r="T66" i="270"/>
  <c r="I397" i="270" s="1"/>
  <c r="T65" i="270"/>
  <c r="I396" i="270" s="1"/>
  <c r="K396" i="270" s="1"/>
  <c r="M396" i="270" s="1"/>
  <c r="O396" i="270" s="1"/>
  <c r="T64" i="270"/>
  <c r="I395" i="270" s="1"/>
  <c r="K395" i="270" s="1"/>
  <c r="T63" i="270"/>
  <c r="I394" i="270" s="1"/>
  <c r="T62" i="270"/>
  <c r="K87" i="270" s="1"/>
  <c r="M87" i="270" s="1"/>
  <c r="O87" i="270" s="1"/>
  <c r="T61" i="270"/>
  <c r="I392" i="270" s="1"/>
  <c r="Q392" i="270" s="1"/>
  <c r="T60" i="270"/>
  <c r="I391" i="270" s="1"/>
  <c r="T59" i="270"/>
  <c r="I390" i="270" s="1"/>
  <c r="T58" i="270"/>
  <c r="K83" i="270" s="1"/>
  <c r="M83" i="270" s="1"/>
  <c r="O83" i="270" s="1"/>
  <c r="T57" i="270"/>
  <c r="I388" i="270" s="1"/>
  <c r="Q388" i="270" s="1"/>
  <c r="C51" i="270"/>
  <c r="C49" i="270"/>
  <c r="M36" i="270"/>
  <c r="O36" i="270" s="1"/>
  <c r="O40" i="270" s="1"/>
  <c r="I15" i="265" s="1"/>
  <c r="C31" i="270"/>
  <c r="C29" i="270"/>
  <c r="B36" i="270" s="1"/>
  <c r="C27" i="270"/>
  <c r="C10" i="270"/>
  <c r="C8" i="270"/>
  <c r="C6" i="270"/>
  <c r="C4" i="270"/>
  <c r="M483" i="270" l="1"/>
  <c r="O483" i="270" s="1"/>
  <c r="O239" i="270"/>
  <c r="N34" i="273"/>
  <c r="I389" i="270"/>
  <c r="Q389" i="270" s="1"/>
  <c r="M395" i="270"/>
  <c r="O395" i="270" s="1"/>
  <c r="O538" i="270"/>
  <c r="O542" i="270" s="1"/>
  <c r="I31" i="265" s="1"/>
  <c r="F33" i="298" s="1"/>
  <c r="H33" i="298" s="1"/>
  <c r="M476" i="270"/>
  <c r="O476" i="270" s="1"/>
  <c r="O558" i="270"/>
  <c r="O562" i="270" s="1"/>
  <c r="I32" i="265" s="1"/>
  <c r="F34" i="300" s="1"/>
  <c r="H34" i="300" s="1"/>
  <c r="O25" i="293"/>
  <c r="F21" i="298"/>
  <c r="F21" i="300"/>
  <c r="O25" i="280"/>
  <c r="F17" i="300"/>
  <c r="F17" i="298"/>
  <c r="F29" i="298"/>
  <c r="F29" i="300"/>
  <c r="J406" i="270"/>
  <c r="J493" i="270" s="1"/>
  <c r="M493" i="270" s="1"/>
  <c r="O493" i="270" s="1"/>
  <c r="O25" i="292"/>
  <c r="M100" i="270"/>
  <c r="O100" i="270" s="1"/>
  <c r="K388" i="270"/>
  <c r="M388" i="270" s="1"/>
  <c r="O388" i="270" s="1"/>
  <c r="J437" i="270"/>
  <c r="R447" i="270"/>
  <c r="I27" i="265"/>
  <c r="F23" i="300"/>
  <c r="F23" i="298"/>
  <c r="O25" i="286"/>
  <c r="F24" i="300"/>
  <c r="F24" i="298"/>
  <c r="O346" i="270"/>
  <c r="O25" i="291"/>
  <c r="O25" i="283"/>
  <c r="O25" i="285"/>
  <c r="J54" i="280"/>
  <c r="L54" i="280" s="1"/>
  <c r="O54" i="280" s="1"/>
  <c r="O58" i="280" s="1"/>
  <c r="O32" i="280" s="1"/>
  <c r="J54" i="282"/>
  <c r="L54" i="282" s="1"/>
  <c r="O54" i="282" s="1"/>
  <c r="J54" i="284"/>
  <c r="L54" i="284" s="1"/>
  <c r="O54" i="284" s="1"/>
  <c r="J55" i="285"/>
  <c r="L55" i="285" s="1"/>
  <c r="O55" i="285" s="1"/>
  <c r="J55" i="286"/>
  <c r="L55" i="286" s="1"/>
  <c r="O55" i="286" s="1"/>
  <c r="O59" i="286" s="1"/>
  <c r="O32" i="286" s="1"/>
  <c r="O33" i="286" s="1"/>
  <c r="M29" i="271"/>
  <c r="O29" i="271" s="1"/>
  <c r="J55" i="280"/>
  <c r="L55" i="280" s="1"/>
  <c r="O55" i="280" s="1"/>
  <c r="J55" i="281"/>
  <c r="L55" i="281" s="1"/>
  <c r="J56" i="287"/>
  <c r="L56" i="287" s="1"/>
  <c r="O56" i="287" s="1"/>
  <c r="O59" i="287" s="1"/>
  <c r="O32" i="287" s="1"/>
  <c r="O33" i="287" s="1"/>
  <c r="O61" i="287" s="1"/>
  <c r="M30" i="271"/>
  <c r="O30" i="271" s="1"/>
  <c r="M34" i="271"/>
  <c r="O34" i="271" s="1"/>
  <c r="J55" i="282"/>
  <c r="L55" i="282" s="1"/>
  <c r="J55" i="283"/>
  <c r="L55" i="283" s="1"/>
  <c r="O55" i="283" s="1"/>
  <c r="O58" i="283" s="1"/>
  <c r="O32" i="283" s="1"/>
  <c r="M39" i="285"/>
  <c r="O39" i="285" s="1"/>
  <c r="J56" i="286"/>
  <c r="L56" i="286" s="1"/>
  <c r="O56" i="286" s="1"/>
  <c r="M28" i="271"/>
  <c r="O28" i="271" s="1"/>
  <c r="J54" i="281"/>
  <c r="L54" i="281" s="1"/>
  <c r="J54" i="283"/>
  <c r="L54" i="283" s="1"/>
  <c r="O54" i="283" s="1"/>
  <c r="J55" i="284"/>
  <c r="L55" i="284" s="1"/>
  <c r="O55" i="284" s="1"/>
  <c r="O59" i="285"/>
  <c r="O32" i="285" s="1"/>
  <c r="O33" i="285" s="1"/>
  <c r="O58" i="284"/>
  <c r="O32" i="284" s="1"/>
  <c r="O33" i="284" s="1"/>
  <c r="O42" i="284"/>
  <c r="O42" i="283"/>
  <c r="O55" i="282"/>
  <c r="O59" i="278"/>
  <c r="O65" i="278" s="1"/>
  <c r="O66" i="278"/>
  <c r="O55" i="281"/>
  <c r="O54" i="281"/>
  <c r="P49" i="274"/>
  <c r="N49" i="274"/>
  <c r="N54" i="274" s="1"/>
  <c r="N17" i="274" s="1"/>
  <c r="N23" i="274" s="1"/>
  <c r="N40" i="273"/>
  <c r="N34" i="274"/>
  <c r="N56" i="274" s="1"/>
  <c r="N39" i="273"/>
  <c r="N38" i="276"/>
  <c r="N42" i="276" s="1"/>
  <c r="N53" i="276" s="1"/>
  <c r="N54" i="273"/>
  <c r="N17" i="273" s="1"/>
  <c r="N23" i="273" s="1"/>
  <c r="N33" i="275"/>
  <c r="N51" i="275"/>
  <c r="N17" i="275" s="1"/>
  <c r="N23" i="275" s="1"/>
  <c r="N50" i="277"/>
  <c r="N39" i="274"/>
  <c r="N44" i="274" s="1"/>
  <c r="K397" i="270"/>
  <c r="M397" i="270" s="1"/>
  <c r="O397" i="270" s="1"/>
  <c r="Q397" i="270"/>
  <c r="J403" i="270"/>
  <c r="O245" i="270"/>
  <c r="B477" i="270"/>
  <c r="B432" i="270"/>
  <c r="B483" i="270"/>
  <c r="B438" i="270"/>
  <c r="B487" i="270"/>
  <c r="B442" i="270"/>
  <c r="B489" i="270"/>
  <c r="B444" i="270"/>
  <c r="B493" i="270"/>
  <c r="B448" i="270"/>
  <c r="B495" i="270"/>
  <c r="B450" i="270"/>
  <c r="O453" i="270"/>
  <c r="S183" i="270"/>
  <c r="J399" i="270"/>
  <c r="M399" i="270" s="1"/>
  <c r="O399" i="270" s="1"/>
  <c r="O241" i="270"/>
  <c r="J409" i="270"/>
  <c r="O251" i="270"/>
  <c r="K390" i="270"/>
  <c r="M390" i="270" s="1"/>
  <c r="O390" i="270" s="1"/>
  <c r="Q390" i="270"/>
  <c r="B475" i="270"/>
  <c r="B430" i="270"/>
  <c r="B481" i="270"/>
  <c r="B436" i="270"/>
  <c r="B485" i="270"/>
  <c r="B440" i="270"/>
  <c r="B491" i="270"/>
  <c r="B446" i="270"/>
  <c r="Q391" i="270"/>
  <c r="K391" i="270"/>
  <c r="M391" i="270" s="1"/>
  <c r="O391" i="270" s="1"/>
  <c r="M94" i="270"/>
  <c r="O94" i="270" s="1"/>
  <c r="M98" i="270"/>
  <c r="O98" i="270" s="1"/>
  <c r="J408" i="270"/>
  <c r="O250" i="270"/>
  <c r="J401" i="270"/>
  <c r="O243" i="270"/>
  <c r="J489" i="270"/>
  <c r="M489" i="270" s="1"/>
  <c r="O489" i="270" s="1"/>
  <c r="J444" i="270"/>
  <c r="K394" i="270"/>
  <c r="M394" i="270" s="1"/>
  <c r="O394" i="270" s="1"/>
  <c r="Q394" i="270"/>
  <c r="B479" i="270"/>
  <c r="B434" i="270"/>
  <c r="B476" i="270"/>
  <c r="B431" i="270"/>
  <c r="B478" i="270"/>
  <c r="B433" i="270"/>
  <c r="B480" i="270"/>
  <c r="B435" i="270"/>
  <c r="B437" i="270"/>
  <c r="B482" i="270"/>
  <c r="B439" i="270"/>
  <c r="B484" i="270"/>
  <c r="B443" i="270"/>
  <c r="B488" i="270"/>
  <c r="K88" i="270"/>
  <c r="M88" i="270" s="1"/>
  <c r="O88" i="270" s="1"/>
  <c r="K96" i="270"/>
  <c r="M96" i="270" s="1"/>
  <c r="O96" i="270" s="1"/>
  <c r="J478" i="270"/>
  <c r="M478" i="270" s="1"/>
  <c r="O478" i="270" s="1"/>
  <c r="J433" i="270"/>
  <c r="J398" i="270"/>
  <c r="K437" i="270"/>
  <c r="K441" i="270"/>
  <c r="Q407" i="270"/>
  <c r="K85" i="270"/>
  <c r="M85" i="270" s="1"/>
  <c r="O85" i="270" s="1"/>
  <c r="K89" i="270"/>
  <c r="M89" i="270" s="1"/>
  <c r="O89" i="270" s="1"/>
  <c r="K93" i="270"/>
  <c r="M93" i="270" s="1"/>
  <c r="O93" i="270" s="1"/>
  <c r="K97" i="270"/>
  <c r="M97" i="270" s="1"/>
  <c r="O97" i="270" s="1"/>
  <c r="B447" i="270"/>
  <c r="B492" i="270"/>
  <c r="K101" i="270"/>
  <c r="M101" i="270" s="1"/>
  <c r="O101" i="270" s="1"/>
  <c r="B451" i="270"/>
  <c r="B496" i="270"/>
  <c r="J148" i="270"/>
  <c r="M148" i="270" s="1"/>
  <c r="O148" i="270" s="1"/>
  <c r="O153" i="270" s="1"/>
  <c r="O244" i="270"/>
  <c r="O247" i="270"/>
  <c r="J249" i="270"/>
  <c r="J479" i="270"/>
  <c r="M479" i="270" s="1"/>
  <c r="O479" i="270" s="1"/>
  <c r="J434" i="270"/>
  <c r="Q395" i="270"/>
  <c r="Q399" i="270"/>
  <c r="I402" i="270"/>
  <c r="I409" i="270"/>
  <c r="R441" i="270"/>
  <c r="R449" i="270"/>
  <c r="K84" i="270"/>
  <c r="M84" i="270" s="1"/>
  <c r="O84" i="270" s="1"/>
  <c r="K92" i="270"/>
  <c r="M92" i="270" s="1"/>
  <c r="O92" i="270" s="1"/>
  <c r="K438" i="270"/>
  <c r="Q396" i="270"/>
  <c r="R450" i="270"/>
  <c r="I408" i="270"/>
  <c r="K90" i="270"/>
  <c r="M90" i="270" s="1"/>
  <c r="O90" i="270" s="1"/>
  <c r="B486" i="270"/>
  <c r="B441" i="270"/>
  <c r="J242" i="270"/>
  <c r="B490" i="270"/>
  <c r="B445" i="270"/>
  <c r="J246" i="270"/>
  <c r="K392" i="270"/>
  <c r="M392" i="270" s="1"/>
  <c r="O392" i="270" s="1"/>
  <c r="I393" i="270"/>
  <c r="I401" i="270"/>
  <c r="K403" i="270"/>
  <c r="I405" i="270"/>
  <c r="K407" i="270"/>
  <c r="R443" i="270"/>
  <c r="J447" i="270"/>
  <c r="R451" i="270"/>
  <c r="I406" i="270"/>
  <c r="R448" i="270"/>
  <c r="B494" i="270"/>
  <c r="B449" i="270"/>
  <c r="J481" i="270"/>
  <c r="M481" i="270" s="1"/>
  <c r="O481" i="270" s="1"/>
  <c r="J436" i="270"/>
  <c r="R442" i="270"/>
  <c r="I400" i="270"/>
  <c r="R446" i="270"/>
  <c r="I404" i="270"/>
  <c r="K82" i="270"/>
  <c r="M82" i="270" s="1"/>
  <c r="O82" i="270" s="1"/>
  <c r="K86" i="270"/>
  <c r="M86" i="270" s="1"/>
  <c r="O86" i="270" s="1"/>
  <c r="K102" i="270"/>
  <c r="M102" i="270" s="1"/>
  <c r="O102" i="270" s="1"/>
  <c r="K91" i="270"/>
  <c r="M91" i="270" s="1"/>
  <c r="O91" i="270" s="1"/>
  <c r="J475" i="270"/>
  <c r="M475" i="270" s="1"/>
  <c r="O475" i="270" s="1"/>
  <c r="J430" i="270"/>
  <c r="J432" i="270"/>
  <c r="J477" i="270"/>
  <c r="M477" i="270" s="1"/>
  <c r="O477" i="270" s="1"/>
  <c r="I398" i="270"/>
  <c r="Q403" i="270"/>
  <c r="R445" i="270"/>
  <c r="J431" i="270"/>
  <c r="J435" i="270"/>
  <c r="J438" i="270"/>
  <c r="J439" i="270"/>
  <c r="M626" i="270"/>
  <c r="O626" i="270" s="1"/>
  <c r="O630" i="270" s="1"/>
  <c r="I34" i="265" s="1"/>
  <c r="M480" i="270"/>
  <c r="O480" i="270" s="1"/>
  <c r="M482" i="270"/>
  <c r="O482" i="270" s="1"/>
  <c r="M484" i="270"/>
  <c r="O484" i="270" s="1"/>
  <c r="M492" i="270"/>
  <c r="O492" i="270" s="1"/>
  <c r="O609" i="270"/>
  <c r="O613" i="270" s="1"/>
  <c r="I33" i="265" s="1"/>
  <c r="K389" i="270" l="1"/>
  <c r="M389" i="270" s="1"/>
  <c r="O389" i="270" s="1"/>
  <c r="F34" i="298"/>
  <c r="H34" i="298" s="1"/>
  <c r="N34" i="298" s="1"/>
  <c r="J448" i="270"/>
  <c r="K31" i="265"/>
  <c r="F33" i="300"/>
  <c r="H33" i="300" s="1"/>
  <c r="N44" i="273"/>
  <c r="K430" i="270"/>
  <c r="M430" i="270" s="1"/>
  <c r="O430" i="270" s="1"/>
  <c r="M403" i="270"/>
  <c r="O403" i="270" s="1"/>
  <c r="M437" i="270"/>
  <c r="O437" i="270" s="1"/>
  <c r="K32" i="265"/>
  <c r="O109" i="270"/>
  <c r="O110" i="270" s="1"/>
  <c r="I18" i="265" s="1"/>
  <c r="I19" i="265"/>
  <c r="F28" i="300"/>
  <c r="H28" i="300" s="1"/>
  <c r="K27" i="265"/>
  <c r="F28" i="298"/>
  <c r="H28" i="298" s="1"/>
  <c r="M33" i="298"/>
  <c r="N33" i="298"/>
  <c r="L33" i="298"/>
  <c r="O25" i="295"/>
  <c r="F36" i="300"/>
  <c r="H36" i="300" s="1"/>
  <c r="K34" i="265"/>
  <c r="F36" i="298"/>
  <c r="H36" i="298" s="1"/>
  <c r="K436" i="270"/>
  <c r="M436" i="270" s="1"/>
  <c r="O436" i="270" s="1"/>
  <c r="O25" i="294"/>
  <c r="F35" i="300"/>
  <c r="F35" i="298"/>
  <c r="M438" i="270"/>
  <c r="O438" i="270" s="1"/>
  <c r="O25" i="290"/>
  <c r="O58" i="281"/>
  <c r="O66" i="287"/>
  <c r="O67" i="287"/>
  <c r="O68" i="287"/>
  <c r="O60" i="284"/>
  <c r="O65" i="284" s="1"/>
  <c r="O33" i="283"/>
  <c r="O60" i="283" s="1"/>
  <c r="O58" i="282"/>
  <c r="O32" i="282" s="1"/>
  <c r="O33" i="282" s="1"/>
  <c r="O60" i="282" s="1"/>
  <c r="O33" i="280"/>
  <c r="O60" i="280" s="1"/>
  <c r="O64" i="278"/>
  <c r="O69" i="278" s="1"/>
  <c r="J14" i="265" s="1"/>
  <c r="N56" i="273"/>
  <c r="N53" i="275"/>
  <c r="J404" i="270"/>
  <c r="O246" i="270"/>
  <c r="J496" i="270"/>
  <c r="M496" i="270" s="1"/>
  <c r="O496" i="270" s="1"/>
  <c r="J451" i="270"/>
  <c r="K398" i="270"/>
  <c r="M398" i="270" s="1"/>
  <c r="O398" i="270" s="1"/>
  <c r="Q398" i="270"/>
  <c r="K404" i="270"/>
  <c r="Q404" i="270"/>
  <c r="Q393" i="270"/>
  <c r="K393" i="270"/>
  <c r="M393" i="270" s="1"/>
  <c r="O393" i="270" s="1"/>
  <c r="K431" i="270"/>
  <c r="M431" i="270" s="1"/>
  <c r="O431" i="270" s="1"/>
  <c r="K409" i="270"/>
  <c r="M409" i="270" s="1"/>
  <c r="O409" i="270" s="1"/>
  <c r="Q409" i="270"/>
  <c r="K449" i="270"/>
  <c r="K434" i="270"/>
  <c r="M434" i="270" s="1"/>
  <c r="O434" i="270" s="1"/>
  <c r="K432" i="270"/>
  <c r="M432" i="270" s="1"/>
  <c r="O432" i="270" s="1"/>
  <c r="K401" i="270"/>
  <c r="M401" i="270" s="1"/>
  <c r="O401" i="270" s="1"/>
  <c r="Q401" i="270"/>
  <c r="K406" i="270"/>
  <c r="M406" i="270" s="1"/>
  <c r="O406" i="270" s="1"/>
  <c r="Q406" i="270"/>
  <c r="K405" i="270"/>
  <c r="M405" i="270" s="1"/>
  <c r="O405" i="270" s="1"/>
  <c r="Q405" i="270"/>
  <c r="K402" i="270"/>
  <c r="M402" i="270" s="1"/>
  <c r="O402" i="270" s="1"/>
  <c r="Q402" i="270"/>
  <c r="K445" i="270"/>
  <c r="J486" i="270"/>
  <c r="M486" i="270" s="1"/>
  <c r="O486" i="270" s="1"/>
  <c r="J441" i="270"/>
  <c r="M441" i="270" s="1"/>
  <c r="O441" i="270" s="1"/>
  <c r="J485" i="270"/>
  <c r="M485" i="270" s="1"/>
  <c r="O485" i="270" s="1"/>
  <c r="J440" i="270"/>
  <c r="Q400" i="270"/>
  <c r="K400" i="270"/>
  <c r="K442" i="270" s="1"/>
  <c r="J400" i="270"/>
  <c r="O242" i="270"/>
  <c r="K408" i="270"/>
  <c r="M408" i="270" s="1"/>
  <c r="O408" i="270" s="1"/>
  <c r="Q408" i="270"/>
  <c r="J407" i="270"/>
  <c r="M407" i="270" s="1"/>
  <c r="O407" i="270" s="1"/>
  <c r="O249" i="270"/>
  <c r="Q441" i="270"/>
  <c r="J488" i="270"/>
  <c r="M488" i="270" s="1"/>
  <c r="O488" i="270" s="1"/>
  <c r="J443" i="270"/>
  <c r="J495" i="270"/>
  <c r="M495" i="270" s="1"/>
  <c r="O495" i="270" s="1"/>
  <c r="J450" i="270"/>
  <c r="K433" i="270"/>
  <c r="M433" i="270" s="1"/>
  <c r="O433" i="270" s="1"/>
  <c r="J490" i="270"/>
  <c r="M490" i="270" s="1"/>
  <c r="O490" i="270" s="1"/>
  <c r="J445" i="270"/>
  <c r="K439" i="270"/>
  <c r="M439" i="270" s="1"/>
  <c r="O439" i="270" s="1"/>
  <c r="M34" i="298" l="1"/>
  <c r="L34" i="298"/>
  <c r="G16" i="300"/>
  <c r="G16" i="298"/>
  <c r="M41" i="294"/>
  <c r="O41" i="294" s="1"/>
  <c r="M41" i="286"/>
  <c r="O41" i="286" s="1"/>
  <c r="M41" i="285"/>
  <c r="O41" i="285" s="1"/>
  <c r="M40" i="294"/>
  <c r="O40" i="294" s="1"/>
  <c r="M40" i="286"/>
  <c r="O40" i="286" s="1"/>
  <c r="M40" i="285"/>
  <c r="O40" i="285" s="1"/>
  <c r="K440" i="270"/>
  <c r="K444" i="270"/>
  <c r="Q444" i="270" s="1"/>
  <c r="O25" i="281"/>
  <c r="F19" i="298"/>
  <c r="F19" i="300"/>
  <c r="M404" i="270"/>
  <c r="O404" i="270" s="1"/>
  <c r="O28" i="298"/>
  <c r="M28" i="298"/>
  <c r="L28" i="298"/>
  <c r="N28" i="298"/>
  <c r="N36" i="298"/>
  <c r="M36" i="298"/>
  <c r="K448" i="270"/>
  <c r="M448" i="270" s="1"/>
  <c r="O448" i="270" s="1"/>
  <c r="K450" i="270"/>
  <c r="M450" i="270" s="1"/>
  <c r="O450" i="270" s="1"/>
  <c r="F20" i="300"/>
  <c r="F20" i="298"/>
  <c r="O25" i="282"/>
  <c r="O32" i="281"/>
  <c r="O33" i="281" s="1"/>
  <c r="O60" i="281" s="1"/>
  <c r="O69" i="287"/>
  <c r="O71" i="287" s="1"/>
  <c r="J24" i="265" s="1"/>
  <c r="O67" i="284"/>
  <c r="O66" i="284"/>
  <c r="O65" i="283"/>
  <c r="O67" i="283"/>
  <c r="O66" i="283"/>
  <c r="O65" i="282"/>
  <c r="O67" i="282"/>
  <c r="O66" i="282"/>
  <c r="Q442" i="270"/>
  <c r="Q440" i="270"/>
  <c r="M440" i="270"/>
  <c r="O440" i="270" s="1"/>
  <c r="J494" i="270"/>
  <c r="M494" i="270" s="1"/>
  <c r="O494" i="270" s="1"/>
  <c r="J449" i="270"/>
  <c r="M449" i="270" s="1"/>
  <c r="O449" i="270" s="1"/>
  <c r="O255" i="270"/>
  <c r="I21" i="265" s="1"/>
  <c r="K447" i="270"/>
  <c r="K451" i="270"/>
  <c r="K435" i="270"/>
  <c r="M435" i="270" s="1"/>
  <c r="O435" i="270" s="1"/>
  <c r="K446" i="270"/>
  <c r="J491" i="270"/>
  <c r="M491" i="270" s="1"/>
  <c r="O491" i="270" s="1"/>
  <c r="J446" i="270"/>
  <c r="Q449" i="270"/>
  <c r="J487" i="270"/>
  <c r="M487" i="270" s="1"/>
  <c r="O487" i="270" s="1"/>
  <c r="J442" i="270"/>
  <c r="M442" i="270" s="1"/>
  <c r="O442" i="270" s="1"/>
  <c r="M444" i="270"/>
  <c r="O444" i="270" s="1"/>
  <c r="M400" i="270"/>
  <c r="O400" i="270" s="1"/>
  <c r="Q445" i="270"/>
  <c r="M445" i="270"/>
  <c r="O445" i="270" s="1"/>
  <c r="K443" i="270"/>
  <c r="O43" i="294" l="1"/>
  <c r="O61" i="294" s="1"/>
  <c r="O66" i="294" s="1"/>
  <c r="Q448" i="270"/>
  <c r="Q450" i="270"/>
  <c r="G25" i="300"/>
  <c r="G25" i="298"/>
  <c r="O43" i="285"/>
  <c r="O61" i="285" s="1"/>
  <c r="O43" i="286"/>
  <c r="O61" i="286" s="1"/>
  <c r="O499" i="270"/>
  <c r="I26" i="265" s="1"/>
  <c r="O25" i="284"/>
  <c r="F22" i="298"/>
  <c r="F22" i="300"/>
  <c r="O66" i="281"/>
  <c r="O65" i="281"/>
  <c r="O67" i="281"/>
  <c r="O68" i="280"/>
  <c r="O70" i="280" s="1"/>
  <c r="J15" i="265" s="1"/>
  <c r="O68" i="284"/>
  <c r="O70" i="284" s="1"/>
  <c r="J21" i="265" s="1"/>
  <c r="O68" i="283"/>
  <c r="O70" i="283" s="1"/>
  <c r="J20" i="265" s="1"/>
  <c r="O68" i="282"/>
  <c r="O70" i="282" s="1"/>
  <c r="J19" i="265" s="1"/>
  <c r="Q447" i="270"/>
  <c r="M447" i="270"/>
  <c r="O447" i="270" s="1"/>
  <c r="K410" i="270"/>
  <c r="O410" i="270" s="1"/>
  <c r="O413" i="270" s="1"/>
  <c r="I24" i="265" s="1"/>
  <c r="J14" i="270"/>
  <c r="M14" i="270" s="1"/>
  <c r="O14" i="270" s="1"/>
  <c r="O21" i="270" s="1"/>
  <c r="I14" i="265" s="1"/>
  <c r="Q446" i="270"/>
  <c r="M446" i="270"/>
  <c r="O446" i="270" s="1"/>
  <c r="Q443" i="270"/>
  <c r="M443" i="270"/>
  <c r="O443" i="270" s="1"/>
  <c r="Q451" i="270"/>
  <c r="M451" i="270"/>
  <c r="O451" i="270" s="1"/>
  <c r="O68" i="294" l="1"/>
  <c r="O67" i="294"/>
  <c r="G17" i="300"/>
  <c r="H17" i="300" s="1"/>
  <c r="G17" i="298"/>
  <c r="H17" i="298" s="1"/>
  <c r="K15" i="265"/>
  <c r="G20" i="300"/>
  <c r="H20" i="300" s="1"/>
  <c r="G20" i="298"/>
  <c r="H20" i="298" s="1"/>
  <c r="K19" i="265"/>
  <c r="G21" i="300"/>
  <c r="H21" i="300" s="1"/>
  <c r="G21" i="298"/>
  <c r="H21" i="298" s="1"/>
  <c r="K20" i="265"/>
  <c r="O66" i="286"/>
  <c r="O67" i="286"/>
  <c r="O68" i="286"/>
  <c r="O66" i="285"/>
  <c r="O68" i="285"/>
  <c r="O67" i="285"/>
  <c r="G22" i="300"/>
  <c r="H22" i="300" s="1"/>
  <c r="G22" i="298"/>
  <c r="H22" i="298" s="1"/>
  <c r="K21" i="265"/>
  <c r="F16" i="300"/>
  <c r="H16" i="300" s="1"/>
  <c r="K14" i="265"/>
  <c r="F16" i="298"/>
  <c r="H16" i="298" s="1"/>
  <c r="O25" i="287"/>
  <c r="F25" i="298"/>
  <c r="H25" i="298" s="1"/>
  <c r="N25" i="298" s="1"/>
  <c r="F25" i="300"/>
  <c r="H25" i="300" s="1"/>
  <c r="K24" i="265"/>
  <c r="F27" i="298"/>
  <c r="H27" i="298" s="1"/>
  <c r="F27" i="300"/>
  <c r="H27" i="300" s="1"/>
  <c r="K26" i="265"/>
  <c r="O25" i="289"/>
  <c r="O457" i="270"/>
  <c r="I25" i="265" s="1"/>
  <c r="O25" i="278"/>
  <c r="O68" i="281"/>
  <c r="O70" i="281" s="1"/>
  <c r="J18" i="265" s="1"/>
  <c r="O69" i="294" l="1"/>
  <c r="O71" i="294" s="1"/>
  <c r="J33" i="265" s="1"/>
  <c r="G35" i="300" s="1"/>
  <c r="H35" i="300" s="1"/>
  <c r="K16" i="265"/>
  <c r="M22" i="298"/>
  <c r="O22" i="298"/>
  <c r="K22" i="298"/>
  <c r="G19" i="300"/>
  <c r="H19" i="300" s="1"/>
  <c r="G19" i="298"/>
  <c r="H19" i="298" s="1"/>
  <c r="K18" i="265"/>
  <c r="J17" i="298"/>
  <c r="O17" i="298"/>
  <c r="N17" i="298"/>
  <c r="M17" i="298"/>
  <c r="L17" i="298"/>
  <c r="K17" i="298"/>
  <c r="M20" i="298"/>
  <c r="L20" i="298"/>
  <c r="K20" i="298"/>
  <c r="J22" i="298"/>
  <c r="L22" i="298"/>
  <c r="N22" i="298"/>
  <c r="M21" i="298"/>
  <c r="L21" i="298"/>
  <c r="K21" i="298"/>
  <c r="O69" i="285"/>
  <c r="O71" i="285" s="1"/>
  <c r="J22" i="265" s="1"/>
  <c r="O69" i="286"/>
  <c r="O71" i="286" s="1"/>
  <c r="J23" i="265" s="1"/>
  <c r="K25" i="265"/>
  <c r="F26" i="298"/>
  <c r="H26" i="298" s="1"/>
  <c r="F26" i="300"/>
  <c r="H26" i="300" s="1"/>
  <c r="O25" i="288"/>
  <c r="M16" i="298"/>
  <c r="N16" i="298"/>
  <c r="K16" i="298"/>
  <c r="J16" i="298"/>
  <c r="L16" i="298"/>
  <c r="M27" i="298"/>
  <c r="L27" i="298"/>
  <c r="K27" i="298"/>
  <c r="N27" i="298"/>
  <c r="J27" i="298"/>
  <c r="K33" i="265" l="1"/>
  <c r="K35" i="265" s="1"/>
  <c r="G35" i="298"/>
  <c r="H35" i="298" s="1"/>
  <c r="L19" i="298"/>
  <c r="O19" i="298"/>
  <c r="K19" i="298"/>
  <c r="N19" i="298"/>
  <c r="M19" i="298"/>
  <c r="J19" i="298"/>
  <c r="G24" i="300"/>
  <c r="H24" i="300" s="1"/>
  <c r="G24" i="298"/>
  <c r="H24" i="298" s="1"/>
  <c r="K23" i="265"/>
  <c r="G23" i="300"/>
  <c r="H23" i="300" s="1"/>
  <c r="G23" i="298"/>
  <c r="H23" i="298" s="1"/>
  <c r="K22" i="265"/>
  <c r="N35" i="298"/>
  <c r="L35" i="298"/>
  <c r="M35" i="298"/>
  <c r="N26" i="298"/>
  <c r="L26" i="298"/>
  <c r="O26" i="298"/>
  <c r="J26" i="298"/>
  <c r="M26" i="298"/>
  <c r="K26" i="298"/>
  <c r="K24" i="298" l="1"/>
  <c r="N24" i="298"/>
  <c r="O24" i="298"/>
  <c r="M24" i="298"/>
  <c r="L24" i="298"/>
  <c r="N23" i="298"/>
  <c r="K23" i="298"/>
  <c r="L23" i="298"/>
  <c r="J23" i="298"/>
  <c r="J39" i="298" s="1"/>
  <c r="M23" i="298"/>
  <c r="J41" i="298" l="1"/>
  <c r="O59" i="271" l="1"/>
  <c r="M38" i="291" s="1"/>
  <c r="O38" i="291" s="1"/>
  <c r="O43" i="291" s="1"/>
  <c r="O61" i="291" s="1"/>
  <c r="O66" i="291" l="1"/>
  <c r="O68" i="291"/>
  <c r="O67" i="291"/>
  <c r="O69" i="291" l="1"/>
  <c r="O71" i="291" s="1"/>
  <c r="J28" i="265" s="1"/>
  <c r="G29" i="300" l="1"/>
  <c r="H29" i="300" s="1"/>
  <c r="G29" i="298"/>
  <c r="H29" i="298" s="1"/>
  <c r="K28" i="265"/>
  <c r="K29" i="265" s="1"/>
  <c r="K36" i="265" s="1"/>
  <c r="K39" i="265" s="1"/>
  <c r="O29" i="298" l="1"/>
  <c r="K29" i="298"/>
  <c r="K39" i="298" s="1"/>
  <c r="N29" i="298"/>
  <c r="N39" i="298" s="1"/>
  <c r="L29" i="298"/>
  <c r="L39" i="298" s="1"/>
  <c r="M29" i="298"/>
  <c r="M39" i="298" s="1"/>
  <c r="H39" i="298"/>
  <c r="L40" i="298" l="1"/>
  <c r="M40" i="298"/>
  <c r="N40" i="298"/>
  <c r="H41" i="298"/>
  <c r="J42" i="298" s="1"/>
  <c r="J40" i="298"/>
  <c r="K40" i="298"/>
  <c r="K41" i="298"/>
  <c r="L41" i="298" s="1"/>
  <c r="M41" i="298" s="1"/>
  <c r="N41" i="298" s="1"/>
  <c r="K42" i="298" l="1"/>
  <c r="L42" i="298" s="1"/>
  <c r="M42" i="298" s="1"/>
  <c r="N42" i="298" s="1"/>
  <c r="R328" i="270" l="1"/>
  <c r="R329" i="270" s="1"/>
  <c r="O39" i="298"/>
  <c r="O41" i="298" s="1"/>
  <c r="P41" i="298" s="1"/>
  <c r="O40" i="298" l="1"/>
  <c r="O42" i="29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H33" authorId="0" shapeId="0" xr:uid="{2A921A76-ED59-4A0C-9467-02D53FAEC606}">
      <text>
        <r>
          <rPr>
            <b/>
            <sz val="9"/>
            <color indexed="81"/>
            <rFont val="Tahoma"/>
            <family val="2"/>
          </rPr>
          <t>USUARIO:</t>
        </r>
        <r>
          <rPr>
            <sz val="9"/>
            <color indexed="81"/>
            <rFont val="Tahoma"/>
            <family val="2"/>
          </rPr>
          <t xml:space="preserve">
INCLUYE TRANSPORTE</t>
        </r>
      </text>
    </comment>
    <comment ref="I33" authorId="0" shapeId="0" xr:uid="{04A7C7A1-A31D-45F2-A607-1EC77AA8C5BA}">
      <text>
        <r>
          <rPr>
            <b/>
            <sz val="9"/>
            <color indexed="81"/>
            <rFont val="Tahoma"/>
            <family val="2"/>
          </rPr>
          <t>USUARIO:</t>
        </r>
        <r>
          <rPr>
            <sz val="9"/>
            <color indexed="81"/>
            <rFont val="Tahoma"/>
            <family val="2"/>
          </rPr>
          <t xml:space="preserve">
COT. HG COMERCIAL ELECTRICOS</t>
        </r>
      </text>
    </comment>
    <comment ref="H34" authorId="0" shapeId="0" xr:uid="{F3EAE8C5-8566-4BF4-A3A5-F6B3F466232F}">
      <text>
        <r>
          <rPr>
            <b/>
            <sz val="9"/>
            <color indexed="81"/>
            <rFont val="Tahoma"/>
            <family val="2"/>
          </rPr>
          <t>USUARIO:</t>
        </r>
        <r>
          <rPr>
            <sz val="9"/>
            <color indexed="81"/>
            <rFont val="Tahoma"/>
            <family val="2"/>
          </rPr>
          <t xml:space="preserve">
CON TRASPORTE DESDE BUCARAMANGA</t>
        </r>
      </text>
    </comment>
    <comment ref="I34" authorId="0" shapeId="0" xr:uid="{4F008B47-2707-445A-92FB-7DFD5C1C0C1D}">
      <text>
        <r>
          <rPr>
            <b/>
            <sz val="9"/>
            <color indexed="81"/>
            <rFont val="Tahoma"/>
            <family val="2"/>
          </rPr>
          <t>USUARIO:</t>
        </r>
        <r>
          <rPr>
            <sz val="9"/>
            <color indexed="81"/>
            <rFont val="Tahoma"/>
            <family val="2"/>
          </rPr>
          <t xml:space="preserve">
COT. HG COMERCIAL ELECTRICOS</t>
        </r>
      </text>
    </comment>
  </commentList>
</comments>
</file>

<file path=xl/sharedStrings.xml><?xml version="1.0" encoding="utf-8"?>
<sst xmlns="http://schemas.openxmlformats.org/spreadsheetml/2006/main" count="2336" uniqueCount="383">
  <si>
    <t>Formulario 1 - Propuesta económica  - Documento tipo de licitación de obra pública de agua potable y saneamiento básico</t>
  </si>
  <si>
    <t>Código</t>
  </si>
  <si>
    <t>CCE-EICP-FM-47</t>
  </si>
  <si>
    <t>Versión</t>
  </si>
  <si>
    <t>FORMULARIO 1</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</si>
  <si>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</si>
  <si>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</si>
  <si>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</si>
  <si>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</si>
  <si>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</si>
  <si>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</si>
  <si>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</si>
  <si>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</si>
  <si>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</si>
  <si>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</si>
  <si>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</si>
  <si>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</si>
  <si>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</si>
  <si>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</si>
  <si>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</si>
  <si>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</si>
  <si>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</si>
  <si>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</si>
  <si>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</si>
  <si>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</si>
  <si>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</si>
  <si>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</si>
  <si>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</si>
  <si>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</si>
  <si>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</si>
  <si>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</si>
  <si>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</si>
  <si>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</si>
  <si>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</si>
  <si>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</si>
  <si>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</si>
  <si>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</si>
  <si>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</si>
  <si>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</si>
  <si>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</si>
  <si>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</si>
  <si>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</si>
  <si>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</si>
  <si>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</si>
  <si>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</si>
  <si>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</si>
  <si>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</si>
  <si>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</si>
  <si>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</si>
  <si>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</si>
  <si>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</si>
  <si>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</si>
  <si>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</si>
  <si>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</si>
  <si>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</si>
  <si>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</si>
  <si>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</si>
  <si>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</si>
  <si>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</si>
  <si>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</si>
  <si>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</si>
  <si>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</si>
  <si>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</si>
  <si>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</si>
  <si>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</si>
  <si>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</si>
  <si>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</si>
  <si>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</si>
  <si>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</si>
  <si>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</si>
  <si>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</si>
  <si>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</si>
  <si>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</si>
  <si>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</si>
  <si>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</si>
  <si>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</si>
  <si>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</si>
  <si>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</si>
  <si>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</si>
  <si>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</si>
  <si>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</si>
  <si>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</si>
  <si>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</si>
  <si>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</si>
  <si>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</si>
  <si>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</si>
  <si>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</si>
  <si>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</si>
  <si>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</si>
  <si>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</si>
  <si>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</si>
  <si>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</si>
  <si>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</si>
  <si>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</si>
  <si>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</si>
  <si>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</si>
  <si>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</si>
  <si>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CERRAMIENTO PERIMETRAL EN TELA VERDE ALTURA 2 METROS (INCLUYE PARALES EN MADERA)</t>
  </si>
  <si>
    <t>1.2</t>
  </si>
  <si>
    <t>m2</t>
  </si>
  <si>
    <t>ml</t>
  </si>
  <si>
    <t>2.1</t>
  </si>
  <si>
    <t>2.2</t>
  </si>
  <si>
    <t>2.3</t>
  </si>
  <si>
    <t>2.4</t>
  </si>
  <si>
    <t>2.5</t>
  </si>
  <si>
    <t>2.6</t>
  </si>
  <si>
    <t>2.7</t>
  </si>
  <si>
    <t>2.8</t>
  </si>
  <si>
    <t>2.9</t>
  </si>
  <si>
    <t>2.10</t>
  </si>
  <si>
    <t>2.11</t>
  </si>
  <si>
    <t>EXCAVACIÓN MECÁNICA VARIAS SIN CLASIFICAR (INCLUYE TRASIEGO INTERNO E ENTIBADOS)</t>
  </si>
  <si>
    <t xml:space="preserve">EXCAVACIÓN MECÁNICA EN ROCA </t>
  </si>
  <si>
    <t>CONSTRUCCIÓN DE ATRAQUES EN CONCRETO 2000 PSI PARA TUBERÍA</t>
  </si>
  <si>
    <t>RED PRINCIPAL - ALCANTARILLADO SANITARIO</t>
  </si>
  <si>
    <t>DOMICILIARIAS - ALCANTARILLADO SANITARIO</t>
  </si>
  <si>
    <t>3.1</t>
  </si>
  <si>
    <t>3.2</t>
  </si>
  <si>
    <t>3.3</t>
  </si>
  <si>
    <t>3.4</t>
  </si>
  <si>
    <t>EXCAVACIÓN MANUAL EN MATERIAL COMÚN PARA INSTALACIÓN DE TUBERÍA DOMICILIARIAS</t>
  </si>
  <si>
    <t>CONSTRUCCIÓN DE CAJAS DOMICILIARIAS 80X80X80 CM INCLUYE TAPA EN CONCRETO</t>
  </si>
  <si>
    <t>M3</t>
  </si>
  <si>
    <t>m3</t>
  </si>
  <si>
    <t>und</t>
  </si>
  <si>
    <t>MEMORIA DE CANTIDADES</t>
  </si>
  <si>
    <t>Item</t>
  </si>
  <si>
    <t>Unidad</t>
  </si>
  <si>
    <t>N°</t>
  </si>
  <si>
    <t>Largo (m)</t>
  </si>
  <si>
    <t>Altura (m)</t>
  </si>
  <si>
    <t>Ancho (m)</t>
  </si>
  <si>
    <t xml:space="preserve">área (m2) </t>
  </si>
  <si>
    <t>Cantidad Estructuras</t>
  </si>
  <si>
    <t>Total (M2)</t>
  </si>
  <si>
    <t>Total</t>
  </si>
  <si>
    <t>Total (ML)</t>
  </si>
  <si>
    <t>CANTIDADES DE OBRA ALCANTARILLADO SANITARIO</t>
  </si>
  <si>
    <t>lng</t>
  </si>
  <si>
    <t>h</t>
  </si>
  <si>
    <t>Pz1-Pz2</t>
  </si>
  <si>
    <t>Pz2-Pz3</t>
  </si>
  <si>
    <t>Pz3-Pz4</t>
  </si>
  <si>
    <t>Pz4-Pz5</t>
  </si>
  <si>
    <t>Pz5-Pz6</t>
  </si>
  <si>
    <t>Pz6-Pz7</t>
  </si>
  <si>
    <t>Pz7-Pz8</t>
  </si>
  <si>
    <t>Pz8-Pz9</t>
  </si>
  <si>
    <t>Pz9-Pz10</t>
  </si>
  <si>
    <t>Pz10-Pz11</t>
  </si>
  <si>
    <t>Pz11-Pz12</t>
  </si>
  <si>
    <t>Pz12-Pz13</t>
  </si>
  <si>
    <t>Pz13-Pz14</t>
  </si>
  <si>
    <t>Pz14-Pz15</t>
  </si>
  <si>
    <t>Pz15-Pz16</t>
  </si>
  <si>
    <t>Pz16-Pz17</t>
  </si>
  <si>
    <t>Pz17-Pz18</t>
  </si>
  <si>
    <t>Pz18-Pz19</t>
  </si>
  <si>
    <t>Pz19-Pz20</t>
  </si>
  <si>
    <t>Pz20-Pz21</t>
  </si>
  <si>
    <t>Pz21-Pz22</t>
  </si>
  <si>
    <t>Pz22-Pz23</t>
  </si>
  <si>
    <t>AREA (m2)</t>
  </si>
  <si>
    <t xml:space="preserve">volumen (m3) </t>
  </si>
  <si>
    <t>Total (m3)</t>
  </si>
  <si>
    <t>Excavación cama de arena</t>
  </si>
  <si>
    <t>Excavación para pozos de inspección h: 2 metros</t>
  </si>
  <si>
    <t>Excavación para pozos de inspección h: 2,5 metros</t>
  </si>
  <si>
    <t>DESCUENTO EXCAVACIÓN EN ROCA</t>
  </si>
  <si>
    <t>Excavacón en roca</t>
  </si>
  <si>
    <t>ladrillos</t>
  </si>
  <si>
    <t>perimetro</t>
  </si>
  <si>
    <t>altura</t>
  </si>
  <si>
    <t>area</t>
  </si>
  <si>
    <t>ladrillo</t>
  </si>
  <si>
    <t>alto</t>
  </si>
  <si>
    <t>ancho</t>
  </si>
  <si>
    <t>largo</t>
  </si>
  <si>
    <t>x2/m2</t>
  </si>
  <si>
    <t>Cantidad</t>
  </si>
  <si>
    <t>CONCRETO</t>
  </si>
  <si>
    <t>PLACA PISO</t>
  </si>
  <si>
    <t>ESPESOR</t>
  </si>
  <si>
    <t>DIAMETRO</t>
  </si>
  <si>
    <t>RADIO</t>
  </si>
  <si>
    <t>metros (ml)</t>
  </si>
  <si>
    <t>Total (ml)</t>
  </si>
  <si>
    <t>Area</t>
  </si>
  <si>
    <t>VOLMEN</t>
  </si>
  <si>
    <t xml:space="preserve">SUMINISTRO E INSTALACIÓN DE TUBERÍA PVC SANITARIA Ø 14pulg-250mm X6m - S8 </t>
  </si>
  <si>
    <t>ACERO</t>
  </si>
  <si>
    <t>Capítulo</t>
  </si>
  <si>
    <t>Total (und)</t>
  </si>
  <si>
    <t>YEE  PVC SANITARIA Ø 24pulg x 14 pulg, PARA CAMARAS DE CAIDA</t>
  </si>
  <si>
    <t>Altura excavación (m)</t>
  </si>
  <si>
    <t>Altura Relleno (m)</t>
  </si>
  <si>
    <t>DESCUENTO VOLUMEN TUBERÍA</t>
  </si>
  <si>
    <t>Factor</t>
  </si>
  <si>
    <t xml:space="preserve">Relleno junto a estructuras pozos de inspección </t>
  </si>
  <si>
    <t>Total (M3)</t>
  </si>
  <si>
    <t xml:space="preserve">ATRAQUES PARA TUBERÍAS ALCANTARILLADO </t>
  </si>
  <si>
    <t>UND</t>
  </si>
  <si>
    <t xml:space="preserve">EXCAVACIÓN PARA DOMICILIARIA </t>
  </si>
  <si>
    <t>cantidad ladrillos soga</t>
  </si>
  <si>
    <t xml:space="preserve">CAJAS DE INSPECCIÓN </t>
  </si>
  <si>
    <t>KG</t>
  </si>
  <si>
    <t>Pozo de 1 a 2</t>
  </si>
  <si>
    <t>Pozos de 2 a 3</t>
  </si>
  <si>
    <t>PROVEEDOR</t>
  </si>
  <si>
    <t>ITEM</t>
  </si>
  <si>
    <t>DESCRIPCIÓN INSUMO</t>
  </si>
  <si>
    <t>LA PLAMERA VALOR M3</t>
  </si>
  <si>
    <t>FERRETERIA GONZALES</t>
  </si>
  <si>
    <t>FERRETERIA DISTRIHIERROS</t>
  </si>
  <si>
    <t>ALDIA</t>
  </si>
  <si>
    <t xml:space="preserve">FERRETERIA FORERO S.A
FF SOLUCIONES </t>
  </si>
  <si>
    <t>HOMECENTER</t>
  </si>
  <si>
    <t>FERRETERIA EL PALUSTRE</t>
  </si>
  <si>
    <t>INTER ELECTRICAS</t>
  </si>
  <si>
    <t>PROMEDIO VALOR UNITARIO</t>
  </si>
  <si>
    <t>TRANSPORTE M3/KM</t>
  </si>
  <si>
    <t>VALOR UNITARIO TOTAL</t>
  </si>
  <si>
    <t>VALOR UNITARIO CON PRESTACIONES</t>
  </si>
  <si>
    <t>VALOR UNITARIO SIN PRESTACIONES</t>
  </si>
  <si>
    <t>MANO DE OBRA</t>
  </si>
  <si>
    <t>1.01</t>
  </si>
  <si>
    <t xml:space="preserve">OFICIAL </t>
  </si>
  <si>
    <t>1.02</t>
  </si>
  <si>
    <t>AYUDANTE</t>
  </si>
  <si>
    <t>1.03</t>
  </si>
  <si>
    <t>OBRERO</t>
  </si>
  <si>
    <t>1.04</t>
  </si>
  <si>
    <t>CADENERO</t>
  </si>
  <si>
    <t>MATERIALES PETREOS</t>
  </si>
  <si>
    <t>GRAVA 1/2"</t>
  </si>
  <si>
    <t>GRAVA 3/4"</t>
  </si>
  <si>
    <t>ARENA LAVADA</t>
  </si>
  <si>
    <t>ARENA DE PEÑA</t>
  </si>
  <si>
    <t>SUBBASE</t>
  </si>
  <si>
    <t>BASE</t>
  </si>
  <si>
    <t>PIEDRA FILTRO</t>
  </si>
  <si>
    <t>ARENA FINA</t>
  </si>
  <si>
    <t>AFRMADO</t>
  </si>
  <si>
    <t>CRUDO DE RIO</t>
  </si>
  <si>
    <t>RAJON</t>
  </si>
  <si>
    <t>PIEDRA BOLO</t>
  </si>
  <si>
    <t>GRAVILLA 14 MM</t>
  </si>
  <si>
    <t>CEMENTO USO GENERAL X 50 KG</t>
  </si>
  <si>
    <t>BULTO</t>
  </si>
  <si>
    <t>AGUA</t>
  </si>
  <si>
    <t>RECEBO</t>
  </si>
  <si>
    <t>MATERIALES FERRETERÍA</t>
  </si>
  <si>
    <t xml:space="preserve">Tuberia Novafort alcantarillado 10pulg-250mm X6m </t>
  </si>
  <si>
    <t>ML</t>
  </si>
  <si>
    <t>Tuberia Novafort alcantarillado 12pulg-315mm x 6 m</t>
  </si>
  <si>
    <t>Tuberia Novafort alcantarillado 6 pulg-160MM X 6 m</t>
  </si>
  <si>
    <t xml:space="preserve">Tuberia alcantarillado  8 pulg 200mmX6m </t>
  </si>
  <si>
    <t>Tuberia Novafort alcantarillado 16pulg-400mm X6m</t>
  </si>
  <si>
    <t>Tuberia Novafort alcantarillado 24pulg-600mm X6m</t>
  </si>
  <si>
    <t>Tuberia Novafort alcantarillado 14pulg-350mm X6m</t>
  </si>
  <si>
    <t>Tuberia Sanitaria Lisa 4pulgX6m</t>
  </si>
  <si>
    <t>KIT Silla yee pvc 10x6 pulg.</t>
  </si>
  <si>
    <t>KIT Silla yee pvc 12x6 pulg.</t>
  </si>
  <si>
    <t>KIT Silla yee pvc 8x6 pulg.</t>
  </si>
  <si>
    <t>Unión Sanitaria PVC 4 pulg</t>
  </si>
  <si>
    <t>ARO EN HIERRO FUNDIDO Y TAPA EN CONCRETO</t>
  </si>
  <si>
    <t>Acero  PDR-60</t>
  </si>
  <si>
    <t>Lubricante para tubería x 500 gramos</t>
  </si>
  <si>
    <t>GRAMOS</t>
  </si>
  <si>
    <t xml:space="preserve">SILICONA O SELLADOR ELASTICO </t>
  </si>
  <si>
    <t>TUBERÍA FLEXIBLE  PF+UAD Ø 1/2" RDE 9 - PARA 630 PSI</t>
  </si>
  <si>
    <t>ADAPTADOR PF-UAD 1/2" MACHO</t>
  </si>
  <si>
    <t>REGISTRO DE INCORPORACIÓN 1/2" PEAD</t>
  </si>
  <si>
    <t>ADAPTADOR PF-UAD 1/2" HEMBRA</t>
  </si>
  <si>
    <t>REGISTRO DE CORTE 1/2" METALICO</t>
  </si>
  <si>
    <t>COLLAR DE DERIVACIÓN INCERTO METALICO 2"X1/2"</t>
  </si>
  <si>
    <t>TUBERÍA PRESIÓN 3" RDE 21 de 200 PSI</t>
  </si>
  <si>
    <t>UNIÓN TIPO CRUZ EN HD 3"X3"</t>
  </si>
  <si>
    <t>TEE HD EXTERMO LISO PARA PVC 3"X3"</t>
  </si>
  <si>
    <t>HIDRANTE BRIDADO DE 3 PULGADAS, SALIDAS DE 2-1/2 PULGADAS</t>
  </si>
  <si>
    <t>UNIÓN TIPO MECANICA PVC DE 3 PULGADAS</t>
  </si>
  <si>
    <t>TEE UZ ENSAMBLADA PVC UNIÓN MECANICA 3 PULGADAS</t>
  </si>
  <si>
    <t>CONCRETO 2000 PSI</t>
  </si>
  <si>
    <t>ALQUILERES</t>
  </si>
  <si>
    <t>IPC</t>
  </si>
  <si>
    <t>DIA</t>
  </si>
  <si>
    <t>ALCALDÍA DEL  MUNICIPIO DE MÁLAGA</t>
  </si>
  <si>
    <t>OFICINA ASESORA DE PLANEACIÓN Y ORDENAMIENTO TERRITORIAL</t>
  </si>
  <si>
    <t>MÁLAGA SANTANDER</t>
  </si>
  <si>
    <t>(Día)</t>
  </si>
  <si>
    <t>(Mes)</t>
  </si>
  <si>
    <t>(Año)</t>
  </si>
  <si>
    <t>codigo</t>
  </si>
  <si>
    <t>descripción</t>
  </si>
  <si>
    <t>CONCRETO 21 MPA</t>
  </si>
  <si>
    <t>HERRAMIENTA MENOR (%)</t>
  </si>
  <si>
    <t>%</t>
  </si>
  <si>
    <t>MEZCLADOR A GASOLINA( TROMPO ) PUESTO EN OBRA</t>
  </si>
  <si>
    <t>LTS</t>
  </si>
  <si>
    <t>GRAVA TRITURADA 3/4</t>
  </si>
  <si>
    <t xml:space="preserve">CEMENTO GRIS(INCLUYE TRANSPORTE) </t>
  </si>
  <si>
    <t>CANTIDAD      (1)</t>
  </si>
  <si>
    <t>DISTANCIA (2)</t>
  </si>
  <si>
    <t>(1) * (2)</t>
  </si>
  <si>
    <t>GRAVA TRITURADA  DE 3/4</t>
  </si>
  <si>
    <t>PRESTACIONES (%)</t>
  </si>
  <si>
    <t>OFICIAL</t>
  </si>
  <si>
    <t xml:space="preserve">AYUDANTE (2) </t>
  </si>
  <si>
    <t>ARENA DE RIO</t>
  </si>
  <si>
    <t xml:space="preserve">AYUDANTE (3) </t>
  </si>
  <si>
    <t xml:space="preserve">ACERO  FIGURADO DE REFUERZO DE 4200  kg/cm² (60.000 PSI) </t>
  </si>
  <si>
    <t>HERRAMIENTA MENOR (10%)</t>
  </si>
  <si>
    <t xml:space="preserve">ALAMBRE NEGRO  CALIBRE 18 PARA AMARRE </t>
  </si>
  <si>
    <t xml:space="preserve">ACERO 60000 PSI  </t>
  </si>
  <si>
    <t xml:space="preserve">TRANSPORTE DE ACERO DESDE FERRETERIA </t>
  </si>
  <si>
    <t>KG-KM</t>
  </si>
  <si>
    <t>CUADRILLA ( 1 MAESTRO +1 OFICIAL+ 2 OBREROS)</t>
  </si>
  <si>
    <t>Equipo de topográfia (estación de precisión ángular 2", nivel automatico de precisión lente X24, tripodes, bastones y prismas)</t>
  </si>
  <si>
    <t>Herramienta  Menor (%)</t>
  </si>
  <si>
    <t>Durmiente madera 4x4 cm</t>
  </si>
  <si>
    <t>lb</t>
  </si>
  <si>
    <t>Topógrafo</t>
  </si>
  <si>
    <t>Cadenero</t>
  </si>
  <si>
    <t>X</t>
  </si>
  <si>
    <t>TELA CERRAMIENTO OBRA VERDE ALTURA 2 METROS</t>
  </si>
  <si>
    <t>MADERA ROLLIZA D=0.15 M</t>
  </si>
  <si>
    <t>MADERA VARA CLAVO</t>
  </si>
  <si>
    <t>PUNTILLA CON O SIN CABEZA</t>
  </si>
  <si>
    <t>Oficial</t>
  </si>
  <si>
    <t>Ayudante (2)</t>
  </si>
  <si>
    <t>Retroexcavadora sobre oruga, potencia 158 kw, balde de 1.5 m3</t>
  </si>
  <si>
    <t>Formaleta en madera para excavación (incl. tableros, cerchas y parales)</t>
  </si>
  <si>
    <t xml:space="preserve">Trasiego dentro de la obra del material </t>
  </si>
  <si>
    <t xml:space="preserve">Ayudante </t>
  </si>
  <si>
    <t>Compresor portátil de 70 a 120 HP, con martillo</t>
  </si>
  <si>
    <t>gramos</t>
  </si>
  <si>
    <t>ML o Ton/Km</t>
  </si>
  <si>
    <t>Ayudante (3)</t>
  </si>
  <si>
    <t>Ayudante (4)</t>
  </si>
  <si>
    <t>Ladrillo Tolete (incluye trasnporte)</t>
  </si>
  <si>
    <t>Concreto resistencia 21 MPA</t>
  </si>
  <si>
    <t>Mortero1:3</t>
  </si>
  <si>
    <t>Compactador manual (Rana)</t>
  </si>
  <si>
    <t>Recebo Tamaño maximo 1"</t>
  </si>
  <si>
    <t>kg</t>
  </si>
  <si>
    <t>Transporte de Material</t>
  </si>
  <si>
    <t>M3 o Ton/Km</t>
  </si>
  <si>
    <t>Minicargador</t>
  </si>
  <si>
    <t>TARIFA/DIA</t>
  </si>
  <si>
    <t>Arena Fina</t>
  </si>
  <si>
    <t>MARCOS DE AROS Y TAPAS EN HIERRO FUNDIDO Y NUCLEO EN CONCRETO  PARA POZOS DE INSPECCIÓN.</t>
  </si>
  <si>
    <t xml:space="preserve">Unión Novafort 6 pulg-160mm </t>
  </si>
  <si>
    <t>INSTALACIÓN Y COMPACTACIÓN DE RELLENO CON MATERIAL PROVENIENTE DE LA EXCAVACIÓN</t>
  </si>
  <si>
    <t xml:space="preserve">LOCALIZACIÓN Y REPLANTEO (RED DE TUBERÍA ALCANTARILLADO SANITARIO, PLUVIAL Y ACUEDUCTO). </t>
  </si>
  <si>
    <t>SUMINISTRO E INSTALACIÓN DE TUBERÍA PVC SANITARIA CORRUGADA Ø 24PULG-600mm X6m</t>
  </si>
  <si>
    <t>SUMINISTRO E INSTALACIÓN DE TUBERÍA PVC SANITARIA CORRUGADA Ø 14PULG-350mm X6m PARA CÁMARAS DE CAÍDA</t>
  </si>
  <si>
    <t>CONSTRUCCIÓN DE POZOS ALCANTARILLADO SEGÚN PLANOS Y ESPECIFICACIONES. CON ALTURA 1&lt;H&lt;2 M, MUROS EN LADRILLO TOLETE COMÚN CON PAÑETE 1:3, PLACA DE FONDO Y CORONA DE 20 CM DE ESPESOR REFORZADA EN ACERO N°4, CAÑUELA EN CONCRETO, INCLUYE ESCALONES EN BARRAS N°8 DE ACERO CORRUGADO PINTADAS CON ANTICORROSIVO. (DIÁMETRO INTERNO 1.5 M)</t>
  </si>
  <si>
    <t>CONSTRUCCIÓN DE POZOS ALCANTARILLADO SEGÚN PLANOS Y ESPECIFICACIONES. CON ALTURA 2&lt;H&lt;3 M, MUROS EN LADRILLO TOLETE COMÚN CON PAÑETE 1:3, PLACA DE FONDO Y CORONA DE 20 CM DE ESPESOR REFORZADA EN ACERO N°4, CAÑUELA EN CONCRETO, INCLUYE ESCALONES EN BARRAS N°8 DE ACERO CORRUGADO PINTADAS CON ANTICORROSIVO. (DIÁMETRO INTERNO 1.50 METROS)</t>
  </si>
  <si>
    <t>SUMINISTRO, INSTALACIÓN Y COMPACTACIÓN DE RELLENO EN RECEBO TAMAÑO MÁXIMO 1" PARA ATRAQUES DE TUBERÍA</t>
  </si>
  <si>
    <t>SUMINISTRO, INSTALACIÓN Y COMPACTACIÓN DE BASE EN ARENA PARA TUBERÍA E:8CM</t>
  </si>
  <si>
    <t>SUMINISTRO E INSTALACIÓN DE MARCOS DE AROS Y TAPAS EN HIERRO FUNDIDO Y NÚCLEO EN CONCRETO PARA POZOS DE INSPECCIÓN. DIÁMETRO 67 CM</t>
  </si>
  <si>
    <t>SUMINISTRO E INSTALACIÓN DE TUBERÍA PVC CORRUGADA SANITARIA Ø 6 PULG-160mm X 6 m</t>
  </si>
  <si>
    <t>SUMINISTRO, INSTALACIÓN Y COMPACTACIÓN DE RELLENO EN RECEBO TAMAÑO MÁXIMO 1".</t>
  </si>
  <si>
    <t>ALCALDÍA DEL MUNICIPIO DE MÁLAGA</t>
  </si>
  <si>
    <t xml:space="preserve">OFICINA ASESORA DE PLANEACIÓN Y ORDENAMIENTO TERRITORIAL </t>
  </si>
  <si>
    <t>MÁLAGA - SANTANDER</t>
  </si>
  <si>
    <t xml:space="preserve">FECHA: </t>
  </si>
  <si>
    <t>ESP. TECNICA</t>
  </si>
  <si>
    <t>UN</t>
  </si>
  <si>
    <t>MES 1</t>
  </si>
  <si>
    <t>MES 2</t>
  </si>
  <si>
    <t>SEMANAS</t>
  </si>
  <si>
    <t>ETAPA PRECONTRACTUAL</t>
  </si>
  <si>
    <t>COSTO DIRECTO</t>
  </si>
  <si>
    <t xml:space="preserve">AVANCE SEMANAL </t>
  </si>
  <si>
    <t>VALOR TOTAL DE LA OBRA</t>
  </si>
  <si>
    <t>AVANCE SEMANAL ACUMULADO</t>
  </si>
  <si>
    <t>CRONOGRAMA</t>
  </si>
  <si>
    <t xml:space="preserve">FLUJO DE FONDOS </t>
  </si>
  <si>
    <t>FECHA: 
21/09/2025</t>
  </si>
  <si>
    <t>PRESUPUESTO OFICIAL 
OPTIMIZACIÓN DE UN TRAMO DEL COLECTOR DE LA RED DE ALCANTARILLADO SANITARIO UBICADO ENTRE EL BARRIO LA SALLE Y LA PARTE ALTA DE LA VEREDA GUASIMO SECTOR EL TABLÓN DEL MUNICIPIO DE MÁLAGA, SANTANDER</t>
  </si>
  <si>
    <t>SUBTOTAL OBRAS (INCLUYE IVA)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</si>
</sst>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000_);_(* \(#,##0.000\);_(* &quot;-&quot;??_);_(@_)"/>
    <numFmt numFmtId="205" formatCode="0.0"/>
    <numFmt numFmtId="206" formatCode="_(* #,##0_);_(* \(#,##0\);_(* &quot;-&quot;??_);_(@_)"/>
    <numFmt numFmtId="207" formatCode="_-[$$-240A]\ * #,##0.00_-;\-[$$-240A]\ * #,##0.00_-;_-[$$-240A]\ * &quot;-&quot;??_-;_-@_-"/>
    <numFmt numFmtId="208" formatCode="_(&quot;$&quot;* #,##0.00_);_(&quot;$&quot;* \(#,##0.00\);_(&quot;$&quot;* &quot;-&quot;??_);_(@_)"/>
    <numFmt numFmtId="213" formatCode="0.00;[Red]0.00"/>
    <numFmt numFmtId="214" formatCode="_-[$$-240A]* #,##0_-;\-[$$-240A]* #,##0_-;_-[$$-240A]* &quot;-&quot;??_-;_-@_-"/>
    <numFmt numFmtId="215" formatCode="[$-F800]dddd\,\ mmmm\ dd\,\ yyyy"/>
    <numFmt numFmtId="216" formatCode="_-* #,##0_-;\-* #,##0_-;_-* &quot;-&quot;??_-;_-@_-"/>
    <numFmt numFmtId="217" formatCode="_-&quot;$&quot;* #,##0_-;\-&quot;$&quot;* #,##0_-;_-&quot;$&quot;* &quot;-&quot;_-;_-@_-"/>
    <numFmt numFmtId="218" formatCode="_-&quot;$&quot;* #,##0.00_-;\-&quot;$&quot;* #,##0.00_-;_-&quot;$&quot;* &quot;-&quot;_-;_-@_-"/>
  </numFmts>
  <fonts count="8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ont>
    <font>
      <sz val="11"/>
      <color rgb="FFFF0000"/>
      <name val="Calibri"/>
      <family val="2"/>
      <scheme val="minor"/>
    </font>
    <font>
      <sz val="8"/>
      <name val="Arial"/>
    </font>
    <font>
      <b/>
      <sz val="12"/>
      <color theme="1"/>
      <name val="Century Gothic"/>
      <family val="2"/>
    </font>
    <font>
      <b/>
      <sz val="12"/>
      <color theme="0"/>
      <name val="Century Gothic"/>
      <family val="2"/>
    </font>
    <font>
      <sz val="12"/>
      <color theme="1"/>
      <name val="Century Gothic"/>
      <family val="2"/>
    </font>
    <font>
      <b/>
      <sz val="12"/>
      <name val="Century Gothic"/>
      <family val="2"/>
    </font>
    <font>
      <sz val="12"/>
      <name val="Century Gothic"/>
      <family val="2"/>
    </font>
    <font>
      <b/>
      <sz val="12"/>
      <color rgb="FF000000"/>
      <name val="Century Gothic"/>
      <family val="2"/>
    </font>
    <font>
      <b/>
      <sz val="12"/>
      <color rgb="FFFFFFFF"/>
      <name val="Century Gothic"/>
      <family val="2"/>
    </font>
    <font>
      <sz val="12"/>
      <color rgb="FF000000"/>
      <name val="Century Gothic"/>
      <family val="2"/>
    </font>
    <font>
      <b/>
      <sz val="11"/>
      <color theme="1"/>
      <name val="Calibri"/>
      <family val="2"/>
      <scheme val="minor"/>
    </font>
    <font>
      <b/>
      <sz val="9"/>
      <color indexed="81"/>
      <name val="Tahoma"/>
      <family val="2"/>
    </font>
    <font>
      <sz val="9"/>
      <color indexed="81"/>
      <name val="Tahoma"/>
      <family val="2"/>
    </font>
    <font>
      <b/>
      <sz val="12"/>
      <color theme="1"/>
      <name val="Calibri"/>
      <family val="2"/>
      <scheme val="minor"/>
    </font>
    <font>
      <u/>
      <sz val="11"/>
      <color theme="10"/>
      <name val="Calibri"/>
      <family val="2"/>
      <scheme val="minor"/>
    </font>
    <font>
      <sz val="16"/>
      <color theme="1"/>
      <name val="Calibri"/>
      <family val="2"/>
      <scheme val="minor"/>
    </font>
    <font>
      <sz val="11"/>
      <color rgb="FF000000"/>
      <name val="Calibri"/>
      <family val="2"/>
    </font>
    <font>
      <sz val="16"/>
      <color theme="1"/>
      <name val="Arial"/>
      <family val="2"/>
    </font>
    <font>
      <b/>
      <sz val="16"/>
      <color theme="1"/>
      <name val="Arial"/>
      <family val="2"/>
    </font>
    <font>
      <b/>
      <sz val="18"/>
      <name val="Arial"/>
      <family val="2"/>
    </font>
    <font>
      <b/>
      <sz val="16"/>
      <name val="Arial"/>
      <family val="2"/>
    </font>
    <font>
      <sz val="18"/>
      <color theme="1"/>
      <name val="Arial"/>
      <family val="2"/>
    </font>
    <font>
      <sz val="16"/>
      <color rgb="FFFF0000"/>
      <name val="Arial"/>
      <family val="2"/>
    </font>
    <font>
      <sz val="12"/>
      <name val="Arial"/>
      <family val="2"/>
    </font>
    <font>
      <sz val="16"/>
      <name val="Arial"/>
      <family val="2"/>
    </font>
  </fonts>
  <fills count="5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1F497D"/>
        <bgColor indexed="64"/>
      </patternFill>
    </fill>
    <fill>
      <patternFill patternType="solid">
        <fgColor theme="1" tint="0.14999847407452621"/>
        <bgColor indexed="64"/>
      </patternFill>
    </fill>
    <fill>
      <patternFill patternType="solid">
        <fgColor rgb="FFD9D9D9"/>
        <bgColor rgb="FF000000"/>
      </patternFill>
    </fill>
    <fill>
      <patternFill patternType="solid">
        <fgColor rgb="FF1F497D"/>
        <bgColor rgb="FF000000"/>
      </patternFill>
    </fill>
    <fill>
      <patternFill patternType="solid">
        <fgColor rgb="FFFFFFFF"/>
        <bgColor rgb="FF000000"/>
      </patternFill>
    </fill>
    <fill>
      <patternFill patternType="solid">
        <fgColor theme="0"/>
        <bgColor rgb="FF000000"/>
      </patternFill>
    </fill>
    <fill>
      <patternFill patternType="solid">
        <fgColor theme="4" tint="0.59999389629810485"/>
        <bgColor indexed="64"/>
      </patternFill>
    </fill>
    <fill>
      <patternFill patternType="solid">
        <fgColor theme="5" tint="0.39997558519241921"/>
        <bgColor indexed="64"/>
      </patternFill>
    </fill>
    <fill>
      <patternFill patternType="solid">
        <fgColor theme="7"/>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FFC9"/>
        <bgColor indexed="64"/>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59999389629810485"/>
        <bgColor indexed="64"/>
      </patternFill>
    </fill>
    <fill>
      <patternFill patternType="solid">
        <fgColor theme="6" tint="0.59999389629810485"/>
        <bgColor indexed="64"/>
      </patternFill>
    </fill>
    <fill>
      <patternFill patternType="solid">
        <fgColor rgb="FFFFC000"/>
        <bgColor indexed="64"/>
      </patternFill>
    </fill>
    <fill>
      <patternFill patternType="solid">
        <fgColor theme="4" tint="0.39997558519241921"/>
        <bgColor indexed="64"/>
      </patternFill>
    </fill>
    <fill>
      <patternFill patternType="solid">
        <fgColor rgb="FFFF0000"/>
        <bgColor indexed="64"/>
      </patternFill>
    </fill>
    <fill>
      <patternFill patternType="solid">
        <fgColor theme="2" tint="-0.499984740745262"/>
        <bgColor indexed="64"/>
      </patternFill>
    </fill>
    <fill>
      <patternFill patternType="solid">
        <fgColor theme="7" tint="0.59999389629810485"/>
        <bgColor indexed="64"/>
      </patternFill>
    </fill>
    <fill>
      <patternFill patternType="solid">
        <fgColor theme="9"/>
        <bgColor indexed="64"/>
      </patternFill>
    </fill>
    <fill>
      <patternFill patternType="solid">
        <fgColor theme="5"/>
        <bgColor indexed="64"/>
      </patternFill>
    </fill>
    <fill>
      <patternFill patternType="solid">
        <fgColor theme="6"/>
        <bgColor indexed="64"/>
      </patternFill>
    </fill>
    <fill>
      <patternFill patternType="solid">
        <fgColor theme="8" tint="-0.249977111117893"/>
        <bgColor indexed="64"/>
      </patternFill>
    </fill>
  </fills>
  <borders count="10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diagonal/>
    </border>
    <border>
      <left style="medium">
        <color indexed="64"/>
      </left>
      <right style="double">
        <color indexed="64"/>
      </right>
      <top style="double">
        <color indexed="64"/>
      </top>
      <bottom style="medium">
        <color indexed="64"/>
      </bottom>
      <diagonal/>
    </border>
    <border>
      <left style="double">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medium">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7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61" fillId="0" borderId="0" applyFont="0" applyFill="0" applyBorder="0" applyAlignment="0" applyProtection="0"/>
    <xf numFmtId="0" fontId="1" fillId="0" borderId="0"/>
    <xf numFmtId="169"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0" fontId="5" fillId="0" borderId="0"/>
    <xf numFmtId="0" fontId="76" fillId="0" borderId="0" applyNumberForma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40" fillId="0" borderId="0"/>
    <xf numFmtId="0" fontId="1" fillId="0" borderId="0"/>
    <xf numFmtId="9" fontId="78" fillId="0" borderId="0" applyFont="0" applyFill="0" applyBorder="0" applyAlignment="0" applyProtection="0"/>
    <xf numFmtId="0" fontId="1" fillId="0" borderId="0"/>
    <xf numFmtId="187" fontId="1" fillId="0" borderId="0"/>
    <xf numFmtId="187" fontId="5" fillId="0" borderId="0"/>
    <xf numFmtId="187" fontId="1" fillId="0" borderId="0"/>
    <xf numFmtId="217" fontId="78" fillId="0" borderId="0" applyFont="0" applyFill="0" applyBorder="0" applyAlignment="0" applyProtection="0"/>
    <xf numFmtId="168" fontId="78" fillId="0" borderId="0" applyFont="0" applyFill="0" applyBorder="0" applyAlignment="0" applyProtection="0"/>
  </cellStyleXfs>
  <cellXfs count="120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0" fillId="0" borderId="22" xfId="0" applyFont="1" applyBorder="1"/>
    <xf numFmtId="0" fontId="50" fillId="0" borderId="27" xfId="0" applyFont="1" applyBorder="1"/>
    <xf numFmtId="0" fontId="50" fillId="0" borderId="31" xfId="0" applyFont="1" applyBorder="1"/>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52" fillId="24" borderId="43" xfId="73" applyFont="1" applyFill="1" applyBorder="1" applyAlignment="1">
      <alignment horizontal="center" vertical="center"/>
    </xf>
    <xf numFmtId="0" fontId="52" fillId="24" borderId="41" xfId="73" applyFont="1" applyFill="1" applyBorder="1" applyAlignment="1">
      <alignment horizontal="left" vertical="center"/>
    </xf>
    <xf numFmtId="0" fontId="1" fillId="0" borderId="0" xfId="258"/>
    <xf numFmtId="0" fontId="66" fillId="25" borderId="66" xfId="258" applyFont="1" applyFill="1" applyBorder="1" applyAlignment="1">
      <alignment horizontal="center" vertical="center"/>
    </xf>
    <xf numFmtId="0" fontId="66" fillId="25" borderId="55" xfId="258" applyFont="1" applyFill="1" applyBorder="1" applyAlignment="1">
      <alignment horizontal="center" vertical="center" wrapText="1"/>
    </xf>
    <xf numFmtId="0" fontId="66" fillId="25" borderId="55" xfId="258" applyFont="1" applyFill="1" applyBorder="1" applyAlignment="1">
      <alignment horizontal="center" vertical="center"/>
    </xf>
    <xf numFmtId="2" fontId="66" fillId="25" borderId="55" xfId="258" applyNumberFormat="1" applyFont="1" applyFill="1" applyBorder="1" applyAlignment="1">
      <alignment horizontal="center" vertical="center"/>
    </xf>
    <xf numFmtId="0" fontId="66" fillId="25" borderId="65" xfId="258" applyFont="1" applyFill="1" applyBorder="1" applyAlignment="1">
      <alignment horizontal="center" vertical="center"/>
    </xf>
    <xf numFmtId="0" fontId="66" fillId="25" borderId="75" xfId="258" applyFont="1" applyFill="1" applyBorder="1" applyAlignment="1">
      <alignment horizontal="center" vertical="center"/>
    </xf>
    <xf numFmtId="0" fontId="66" fillId="25" borderId="0" xfId="258" applyFont="1" applyFill="1" applyAlignment="1">
      <alignment horizontal="center" vertical="center" wrapText="1"/>
    </xf>
    <xf numFmtId="0" fontId="66" fillId="25" borderId="0" xfId="258" applyFont="1" applyFill="1" applyAlignment="1">
      <alignment horizontal="center" vertical="center"/>
    </xf>
    <xf numFmtId="2" fontId="66" fillId="25" borderId="0" xfId="258" applyNumberFormat="1" applyFont="1" applyFill="1" applyAlignment="1">
      <alignment horizontal="center" vertical="center"/>
    </xf>
    <xf numFmtId="0" fontId="66" fillId="25" borderId="45" xfId="258" applyFont="1" applyFill="1" applyBorder="1" applyAlignment="1">
      <alignment horizontal="center" vertical="center"/>
    </xf>
    <xf numFmtId="0" fontId="67" fillId="28" borderId="65" xfId="258" applyFont="1" applyFill="1" applyBorder="1" applyAlignment="1">
      <alignment horizontal="center" vertical="center"/>
    </xf>
    <xf numFmtId="0" fontId="67" fillId="28" borderId="67" xfId="258" applyFont="1" applyFill="1" applyBorder="1" applyAlignment="1">
      <alignment horizontal="center" vertical="center"/>
    </xf>
    <xf numFmtId="0" fontId="66" fillId="0" borderId="18" xfId="258" applyFont="1" applyBorder="1" applyAlignment="1">
      <alignment horizontal="center" vertical="center"/>
    </xf>
    <xf numFmtId="0" fontId="66" fillId="0" borderId="23" xfId="258" applyFont="1" applyBorder="1" applyAlignment="1">
      <alignment horizontal="left" vertical="center" wrapText="1"/>
    </xf>
    <xf numFmtId="169" fontId="66" fillId="0" borderId="18" xfId="259" applyFont="1" applyFill="1" applyBorder="1" applyAlignment="1">
      <alignment horizontal="center" vertical="center"/>
    </xf>
    <xf numFmtId="0" fontId="66" fillId="0" borderId="18" xfId="259" applyNumberFormat="1" applyFont="1" applyFill="1" applyBorder="1" applyAlignment="1">
      <alignment horizontal="center" vertical="center"/>
    </xf>
    <xf numFmtId="2" fontId="66" fillId="0" borderId="18" xfId="259" applyNumberFormat="1" applyFont="1" applyFill="1" applyBorder="1" applyAlignment="1">
      <alignment horizontal="center" vertical="center"/>
    </xf>
    <xf numFmtId="0" fontId="66" fillId="0" borderId="19" xfId="258" applyFont="1" applyBorder="1" applyAlignment="1">
      <alignment horizontal="center" vertical="center"/>
    </xf>
    <xf numFmtId="0" fontId="66" fillId="0" borderId="22" xfId="258" applyFont="1" applyBorder="1" applyAlignment="1">
      <alignment horizontal="center" vertical="center"/>
    </xf>
    <xf numFmtId="2" fontId="66" fillId="0" borderId="22" xfId="258" applyNumberFormat="1" applyFont="1" applyBorder="1" applyAlignment="1">
      <alignment horizontal="center" vertical="center"/>
    </xf>
    <xf numFmtId="0" fontId="66" fillId="0" borderId="23" xfId="258" applyFont="1" applyBorder="1" applyAlignment="1">
      <alignment horizontal="center" vertical="center"/>
    </xf>
    <xf numFmtId="169" fontId="67" fillId="28" borderId="18" xfId="260" applyFont="1" applyFill="1" applyBorder="1" applyAlignment="1">
      <alignment vertical="center"/>
    </xf>
    <xf numFmtId="0" fontId="66" fillId="0" borderId="0" xfId="258" applyFont="1" applyAlignment="1">
      <alignment horizontal="center" vertical="center"/>
    </xf>
    <xf numFmtId="2" fontId="66" fillId="0" borderId="0" xfId="258" applyNumberFormat="1" applyFont="1" applyAlignment="1">
      <alignment horizontal="center" vertical="center"/>
    </xf>
    <xf numFmtId="0" fontId="67" fillId="0" borderId="0" xfId="258" applyFont="1" applyAlignment="1">
      <alignment horizontal="center" vertical="center"/>
    </xf>
    <xf numFmtId="204" fontId="67" fillId="0" borderId="0" xfId="260" applyNumberFormat="1" applyFont="1" applyFill="1" applyBorder="1" applyAlignment="1">
      <alignment horizontal="center" vertical="center"/>
    </xf>
    <xf numFmtId="0" fontId="66" fillId="0" borderId="19" xfId="258" applyFont="1" applyBorder="1" applyAlignment="1">
      <alignment horizontal="left" vertical="center" wrapText="1"/>
    </xf>
    <xf numFmtId="0" fontId="66" fillId="0" borderId="22" xfId="258" applyFont="1" applyBorder="1" applyAlignment="1">
      <alignment horizontal="left" vertical="center" wrapText="1"/>
    </xf>
    <xf numFmtId="2" fontId="1" fillId="0" borderId="0" xfId="258" applyNumberFormat="1" applyAlignment="1">
      <alignment horizontal="center"/>
    </xf>
    <xf numFmtId="0" fontId="1" fillId="0" borderId="0" xfId="258" applyAlignment="1">
      <alignment horizontal="center"/>
    </xf>
    <xf numFmtId="0" fontId="66" fillId="0" borderId="23" xfId="258" applyFont="1" applyBorder="1" applyAlignment="1">
      <alignment horizontal="center" vertical="center" wrapText="1"/>
    </xf>
    <xf numFmtId="0" fontId="66" fillId="0" borderId="67" xfId="258" applyFont="1" applyBorder="1" applyAlignment="1">
      <alignment horizontal="center" vertical="center" wrapText="1"/>
    </xf>
    <xf numFmtId="169" fontId="66" fillId="0" borderId="25" xfId="259" applyFont="1" applyFill="1" applyBorder="1" applyAlignment="1">
      <alignment horizontal="center" vertical="center"/>
    </xf>
    <xf numFmtId="2" fontId="66" fillId="0" borderId="25" xfId="259" applyNumberFormat="1" applyFont="1" applyFill="1" applyBorder="1" applyAlignment="1">
      <alignment horizontal="center" vertical="center"/>
    </xf>
    <xf numFmtId="0" fontId="66" fillId="0" borderId="25" xfId="259" applyNumberFormat="1" applyFont="1" applyFill="1" applyBorder="1" applyAlignment="1">
      <alignment horizontal="center" vertical="center"/>
    </xf>
    <xf numFmtId="0" fontId="67" fillId="25" borderId="18" xfId="258" applyFont="1" applyFill="1" applyBorder="1" applyAlignment="1">
      <alignment horizontal="center" vertical="center"/>
    </xf>
    <xf numFmtId="0" fontId="67" fillId="25" borderId="67" xfId="258" applyFont="1" applyFill="1" applyBorder="1" applyAlignment="1">
      <alignment horizontal="center" vertical="center" wrapText="1"/>
    </xf>
    <xf numFmtId="0" fontId="67" fillId="25" borderId="25" xfId="258" applyFont="1" applyFill="1" applyBorder="1" applyAlignment="1">
      <alignment horizontal="center" vertical="center" wrapText="1"/>
    </xf>
    <xf numFmtId="0" fontId="68" fillId="25" borderId="68" xfId="258" applyFont="1" applyFill="1" applyBorder="1" applyAlignment="1">
      <alignment horizontal="left" vertical="center"/>
    </xf>
    <xf numFmtId="0" fontId="67" fillId="25" borderId="56" xfId="258" applyFont="1" applyFill="1" applyBorder="1" applyAlignment="1">
      <alignment horizontal="center" vertical="center"/>
    </xf>
    <xf numFmtId="0" fontId="67" fillId="25" borderId="67" xfId="258" applyFont="1" applyFill="1" applyBorder="1" applyAlignment="1">
      <alignment horizontal="center" vertical="center"/>
    </xf>
    <xf numFmtId="169" fontId="68" fillId="25" borderId="25" xfId="258" applyNumberFormat="1" applyFont="1" applyFill="1" applyBorder="1" applyAlignment="1">
      <alignment horizontal="center" vertical="center" wrapText="1"/>
    </xf>
    <xf numFmtId="0" fontId="68" fillId="25" borderId="25" xfId="258" applyFont="1" applyFill="1" applyBorder="1" applyAlignment="1">
      <alignment horizontal="center" vertical="center" wrapText="1"/>
    </xf>
    <xf numFmtId="43" fontId="68" fillId="25" borderId="25" xfId="258" applyNumberFormat="1" applyFont="1" applyFill="1" applyBorder="1" applyAlignment="1">
      <alignment horizontal="center" vertical="center" wrapText="1"/>
    </xf>
    <xf numFmtId="43" fontId="1" fillId="0" borderId="0" xfId="258" applyNumberFormat="1"/>
    <xf numFmtId="0" fontId="67" fillId="25" borderId="68" xfId="258" applyFont="1" applyFill="1" applyBorder="1" applyAlignment="1">
      <alignment horizontal="center" vertical="center"/>
    </xf>
    <xf numFmtId="169" fontId="66" fillId="0" borderId="22" xfId="259" applyFont="1" applyFill="1" applyBorder="1" applyAlignment="1">
      <alignment horizontal="center" vertical="center"/>
    </xf>
    <xf numFmtId="0" fontId="66" fillId="0" borderId="23" xfId="259" applyNumberFormat="1" applyFont="1" applyFill="1" applyBorder="1" applyAlignment="1">
      <alignment horizontal="center" vertical="center"/>
    </xf>
    <xf numFmtId="2" fontId="66" fillId="0" borderId="19" xfId="259" applyNumberFormat="1" applyFont="1" applyFill="1" applyBorder="1" applyAlignment="1">
      <alignment horizontal="center" vertical="center"/>
    </xf>
    <xf numFmtId="0" fontId="67" fillId="25" borderId="0" xfId="258" applyFont="1" applyFill="1" applyAlignment="1">
      <alignment horizontal="center" vertical="center"/>
    </xf>
    <xf numFmtId="169" fontId="67" fillId="25" borderId="0" xfId="260" applyFont="1" applyFill="1" applyBorder="1" applyAlignment="1">
      <alignment vertical="center"/>
    </xf>
    <xf numFmtId="0" fontId="71" fillId="0" borderId="66" xfId="258" applyFont="1" applyBorder="1" applyAlignment="1">
      <alignment horizontal="center" vertical="center"/>
    </xf>
    <xf numFmtId="0" fontId="71" fillId="0" borderId="68" xfId="258" applyFont="1" applyBorder="1" applyAlignment="1">
      <alignment horizontal="center" vertical="center"/>
    </xf>
    <xf numFmtId="0" fontId="71" fillId="33" borderId="66" xfId="258" applyFont="1" applyFill="1" applyBorder="1" applyAlignment="1">
      <alignment horizontal="center" vertical="center"/>
    </xf>
    <xf numFmtId="0" fontId="71" fillId="33" borderId="55" xfId="258" applyFont="1" applyFill="1" applyBorder="1" applyAlignment="1">
      <alignment horizontal="center" vertical="center" wrapText="1"/>
    </xf>
    <xf numFmtId="0" fontId="71" fillId="33" borderId="55" xfId="258" applyFont="1" applyFill="1" applyBorder="1" applyAlignment="1">
      <alignment horizontal="center" vertical="center"/>
    </xf>
    <xf numFmtId="2" fontId="71" fillId="33" borderId="55" xfId="258" applyNumberFormat="1" applyFont="1" applyFill="1" applyBorder="1" applyAlignment="1">
      <alignment horizontal="center" vertical="center"/>
    </xf>
    <xf numFmtId="0" fontId="71" fillId="33" borderId="65" xfId="258" applyFont="1" applyFill="1" applyBorder="1" applyAlignment="1">
      <alignment horizontal="center" vertical="center"/>
    </xf>
    <xf numFmtId="0" fontId="71" fillId="33" borderId="75" xfId="258" applyFont="1" applyFill="1" applyBorder="1" applyAlignment="1">
      <alignment horizontal="center" vertical="center"/>
    </xf>
    <xf numFmtId="0" fontId="71" fillId="33" borderId="0" xfId="258" applyFont="1" applyFill="1" applyAlignment="1">
      <alignment horizontal="center" vertical="center" wrapText="1"/>
    </xf>
    <xf numFmtId="0" fontId="71" fillId="33" borderId="0" xfId="258" applyFont="1" applyFill="1" applyAlignment="1">
      <alignment horizontal="center" vertical="center"/>
    </xf>
    <xf numFmtId="2" fontId="71" fillId="33" borderId="0" xfId="258" applyNumberFormat="1" applyFont="1" applyFill="1" applyAlignment="1">
      <alignment horizontal="center" vertical="center"/>
    </xf>
    <xf numFmtId="0" fontId="71" fillId="33" borderId="45" xfId="258" applyFont="1" applyFill="1" applyBorder="1" applyAlignment="1">
      <alignment horizontal="center" vertical="center"/>
    </xf>
    <xf numFmtId="0" fontId="67" fillId="31" borderId="65" xfId="258" applyFont="1" applyFill="1" applyBorder="1" applyAlignment="1">
      <alignment horizontal="center" vertical="center"/>
    </xf>
    <xf numFmtId="0" fontId="67" fillId="31" borderId="67" xfId="258" applyFont="1" applyFill="1" applyBorder="1" applyAlignment="1">
      <alignment horizontal="center" vertical="center"/>
    </xf>
    <xf numFmtId="0" fontId="71" fillId="0" borderId="19" xfId="258" applyFont="1" applyBorder="1" applyAlignment="1">
      <alignment horizontal="center" vertical="center"/>
    </xf>
    <xf numFmtId="0" fontId="71" fillId="0" borderId="22" xfId="258" applyFont="1" applyBorder="1" applyAlignment="1">
      <alignment horizontal="left" vertical="center" wrapText="1"/>
    </xf>
    <xf numFmtId="169" fontId="71" fillId="0" borderId="22" xfId="259" applyFont="1" applyFill="1" applyBorder="1" applyAlignment="1">
      <alignment horizontal="center" vertical="center"/>
    </xf>
    <xf numFmtId="0" fontId="71" fillId="0" borderId="23" xfId="259" applyNumberFormat="1" applyFont="1" applyFill="1" applyBorder="1" applyAlignment="1">
      <alignment horizontal="center" vertical="center"/>
    </xf>
    <xf numFmtId="2" fontId="71" fillId="0" borderId="19" xfId="259" applyNumberFormat="1" applyFont="1" applyFill="1" applyBorder="1" applyAlignment="1">
      <alignment horizontal="center" vertical="center"/>
    </xf>
    <xf numFmtId="169" fontId="71" fillId="0" borderId="18" xfId="259" applyFont="1" applyFill="1" applyBorder="1" applyAlignment="1">
      <alignment horizontal="center" vertical="center"/>
    </xf>
    <xf numFmtId="0" fontId="71" fillId="0" borderId="22" xfId="258" applyFont="1" applyBorder="1" applyAlignment="1">
      <alignment horizontal="center" vertical="center"/>
    </xf>
    <xf numFmtId="2" fontId="71" fillId="0" borderId="22" xfId="258" applyNumberFormat="1" applyFont="1" applyBorder="1" applyAlignment="1">
      <alignment horizontal="center" vertical="center"/>
    </xf>
    <xf numFmtId="43" fontId="71" fillId="0" borderId="22" xfId="258" applyNumberFormat="1" applyFont="1" applyBorder="1" applyAlignment="1">
      <alignment horizontal="center" vertical="center"/>
    </xf>
    <xf numFmtId="0" fontId="71" fillId="25" borderId="23" xfId="258" applyFont="1" applyFill="1" applyBorder="1" applyAlignment="1">
      <alignment horizontal="center" vertical="center"/>
    </xf>
    <xf numFmtId="169" fontId="67" fillId="34" borderId="18" xfId="260" applyFont="1" applyFill="1" applyBorder="1" applyAlignment="1">
      <alignment vertical="center"/>
    </xf>
    <xf numFmtId="0" fontId="71" fillId="0" borderId="0" xfId="258" applyFont="1" applyAlignment="1">
      <alignment horizontal="center" vertical="center"/>
    </xf>
    <xf numFmtId="2" fontId="71" fillId="0" borderId="0" xfId="258" applyNumberFormat="1" applyFont="1" applyAlignment="1">
      <alignment horizontal="center" vertical="center"/>
    </xf>
    <xf numFmtId="43" fontId="71" fillId="0" borderId="0" xfId="258" applyNumberFormat="1" applyFont="1" applyAlignment="1">
      <alignment horizontal="center" vertical="center"/>
    </xf>
    <xf numFmtId="0" fontId="71" fillId="25" borderId="0" xfId="258" applyFont="1" applyFill="1" applyAlignment="1">
      <alignment horizontal="center" vertical="center"/>
    </xf>
    <xf numFmtId="0" fontId="67" fillId="34" borderId="0" xfId="258" applyFont="1" applyFill="1" applyAlignment="1">
      <alignment horizontal="center" vertical="center"/>
    </xf>
    <xf numFmtId="169" fontId="67" fillId="34" borderId="0" xfId="260" applyFont="1" applyFill="1" applyBorder="1" applyAlignment="1">
      <alignment vertical="center"/>
    </xf>
    <xf numFmtId="169" fontId="67" fillId="28" borderId="18" xfId="260" applyFont="1" applyFill="1" applyBorder="1" applyAlignment="1">
      <alignment horizontal="center" vertical="center"/>
    </xf>
    <xf numFmtId="4" fontId="1" fillId="0" borderId="0" xfId="258" applyNumberFormat="1"/>
    <xf numFmtId="44" fontId="0" fillId="0" borderId="0" xfId="261" applyFont="1"/>
    <xf numFmtId="0" fontId="68" fillId="25" borderId="18" xfId="258" applyFont="1" applyFill="1" applyBorder="1" applyAlignment="1">
      <alignment horizontal="center" vertical="center"/>
    </xf>
    <xf numFmtId="2" fontId="68" fillId="25" borderId="25" xfId="258" applyNumberFormat="1" applyFont="1" applyFill="1" applyBorder="1" applyAlignment="1">
      <alignment horizontal="center" vertical="center" wrapText="1"/>
    </xf>
    <xf numFmtId="2" fontId="67" fillId="25" borderId="18" xfId="258" applyNumberFormat="1" applyFont="1" applyFill="1" applyBorder="1" applyAlignment="1">
      <alignment horizontal="center" vertical="center" wrapText="1"/>
    </xf>
    <xf numFmtId="2" fontId="66" fillId="0" borderId="23" xfId="258" applyNumberFormat="1" applyFont="1" applyBorder="1" applyAlignment="1">
      <alignment horizontal="center" vertical="center" wrapText="1"/>
    </xf>
    <xf numFmtId="0" fontId="68" fillId="25" borderId="18" xfId="258" applyFont="1" applyFill="1" applyBorder="1" applyAlignment="1">
      <alignment horizontal="center" vertical="center" wrapText="1"/>
    </xf>
    <xf numFmtId="43" fontId="68" fillId="25" borderId="67" xfId="258" applyNumberFormat="1" applyFont="1" applyFill="1" applyBorder="1" applyAlignment="1">
      <alignment horizontal="center" vertical="center" wrapText="1"/>
    </xf>
    <xf numFmtId="2" fontId="67" fillId="25" borderId="25" xfId="258" applyNumberFormat="1" applyFont="1" applyFill="1" applyBorder="1" applyAlignment="1">
      <alignment horizontal="center" vertical="center" wrapText="1"/>
    </xf>
    <xf numFmtId="0" fontId="68" fillId="25" borderId="67" xfId="258" applyFont="1" applyFill="1" applyBorder="1" applyAlignment="1">
      <alignment horizontal="center" vertical="center" wrapText="1"/>
    </xf>
    <xf numFmtId="43" fontId="68" fillId="25" borderId="25" xfId="258" applyNumberFormat="1" applyFont="1" applyFill="1" applyBorder="1" applyAlignment="1">
      <alignment horizontal="left" vertical="center" wrapText="1" indent="3"/>
    </xf>
    <xf numFmtId="2" fontId="1" fillId="0" borderId="0" xfId="258" applyNumberFormat="1"/>
    <xf numFmtId="0" fontId="68" fillId="25" borderId="19" xfId="258" applyFont="1" applyFill="1" applyBorder="1" applyAlignment="1">
      <alignment horizontal="left" vertical="center"/>
    </xf>
    <xf numFmtId="0" fontId="68" fillId="25" borderId="22" xfId="258" applyFont="1" applyFill="1" applyBorder="1" applyAlignment="1">
      <alignment horizontal="left" vertical="center"/>
    </xf>
    <xf numFmtId="0" fontId="68" fillId="25" borderId="23" xfId="258" applyFont="1" applyFill="1" applyBorder="1" applyAlignment="1">
      <alignment horizontal="left" vertical="center"/>
    </xf>
    <xf numFmtId="0" fontId="68" fillId="25" borderId="67" xfId="258" applyFont="1" applyFill="1" applyBorder="1" applyAlignment="1">
      <alignment horizontal="center" vertical="center"/>
    </xf>
    <xf numFmtId="204" fontId="67" fillId="28" borderId="18" xfId="260" applyNumberFormat="1" applyFont="1" applyFill="1" applyBorder="1" applyAlignment="1">
      <alignment horizontal="center" vertical="center" wrapText="1"/>
    </xf>
    <xf numFmtId="169" fontId="67" fillId="25" borderId="25" xfId="258" applyNumberFormat="1" applyFont="1" applyFill="1" applyBorder="1" applyAlignment="1">
      <alignment horizontal="center" vertical="center" wrapText="1"/>
    </xf>
    <xf numFmtId="0" fontId="1" fillId="0" borderId="19" xfId="258" applyBorder="1"/>
    <xf numFmtId="0" fontId="1" fillId="0" borderId="22" xfId="258" applyBorder="1"/>
    <xf numFmtId="0" fontId="1" fillId="0" borderId="23" xfId="258" applyBorder="1"/>
    <xf numFmtId="0" fontId="1" fillId="25" borderId="0" xfId="258" applyFill="1"/>
    <xf numFmtId="0" fontId="68" fillId="25" borderId="25" xfId="258" applyFont="1" applyFill="1" applyBorder="1" applyAlignment="1">
      <alignment horizontal="right" vertical="center" wrapText="1"/>
    </xf>
    <xf numFmtId="206" fontId="68" fillId="25" borderId="25" xfId="258" applyNumberFormat="1" applyFont="1" applyFill="1" applyBorder="1" applyAlignment="1">
      <alignment horizontal="right" vertical="center" wrapText="1"/>
    </xf>
    <xf numFmtId="0" fontId="66" fillId="25" borderId="18" xfId="258" applyFont="1" applyFill="1" applyBorder="1" applyAlignment="1">
      <alignment horizontal="center" vertical="center"/>
    </xf>
    <xf numFmtId="0" fontId="66" fillId="25" borderId="23" xfId="258" applyFont="1" applyFill="1" applyBorder="1" applyAlignment="1">
      <alignment horizontal="left" vertical="center" wrapText="1"/>
    </xf>
    <xf numFmtId="169" fontId="66" fillId="25" borderId="18" xfId="259" applyFont="1" applyFill="1" applyBorder="1" applyAlignment="1">
      <alignment horizontal="center" vertical="center"/>
    </xf>
    <xf numFmtId="0" fontId="66" fillId="25" borderId="18" xfId="259" applyNumberFormat="1" applyFont="1" applyFill="1" applyBorder="1" applyAlignment="1">
      <alignment horizontal="center" vertical="center"/>
    </xf>
    <xf numFmtId="2" fontId="66" fillId="25" borderId="18" xfId="259" applyNumberFormat="1" applyFont="1" applyFill="1" applyBorder="1" applyAlignment="1">
      <alignment horizontal="center" vertical="center"/>
    </xf>
    <xf numFmtId="0" fontId="68" fillId="25" borderId="56" xfId="258" applyFont="1" applyFill="1" applyBorder="1" applyAlignment="1">
      <alignment horizontal="center" vertical="center"/>
    </xf>
    <xf numFmtId="0" fontId="68" fillId="25" borderId="25" xfId="258" applyFont="1" applyFill="1" applyBorder="1" applyAlignment="1">
      <alignment vertical="center" wrapText="1"/>
    </xf>
    <xf numFmtId="206" fontId="68" fillId="25" borderId="25" xfId="258" applyNumberFormat="1" applyFont="1" applyFill="1" applyBorder="1" applyAlignment="1">
      <alignment vertical="center" wrapText="1"/>
    </xf>
    <xf numFmtId="169" fontId="68" fillId="25" borderId="25" xfId="258" applyNumberFormat="1" applyFont="1" applyFill="1" applyBorder="1" applyAlignment="1">
      <alignment vertical="center" wrapText="1"/>
    </xf>
    <xf numFmtId="0" fontId="66" fillId="0" borderId="66" xfId="258" applyFont="1" applyBorder="1" applyAlignment="1">
      <alignment horizontal="center" vertical="center"/>
    </xf>
    <xf numFmtId="0" fontId="66" fillId="0" borderId="55" xfId="258" applyFont="1" applyBorder="1" applyAlignment="1">
      <alignment horizontal="center" vertical="center"/>
    </xf>
    <xf numFmtId="2" fontId="66" fillId="0" borderId="55" xfId="258" applyNumberFormat="1" applyFont="1" applyBorder="1" applyAlignment="1">
      <alignment horizontal="center" vertical="center"/>
    </xf>
    <xf numFmtId="0" fontId="67" fillId="25" borderId="55" xfId="258" applyFont="1" applyFill="1" applyBorder="1" applyAlignment="1">
      <alignment horizontal="center" vertical="center"/>
    </xf>
    <xf numFmtId="169" fontId="67" fillId="25" borderId="65" xfId="260" applyFont="1" applyFill="1" applyBorder="1" applyAlignment="1">
      <alignment vertical="center"/>
    </xf>
    <xf numFmtId="0" fontId="68" fillId="25" borderId="68" xfId="258" applyFont="1" applyFill="1" applyBorder="1" applyAlignment="1">
      <alignment horizontal="center" vertical="center"/>
    </xf>
    <xf numFmtId="204" fontId="67" fillId="28" borderId="18" xfId="260" applyNumberFormat="1" applyFont="1" applyFill="1" applyBorder="1" applyAlignment="1">
      <alignment horizontal="left" vertical="center" wrapText="1" indent="2"/>
    </xf>
    <xf numFmtId="4" fontId="50" fillId="0" borderId="18" xfId="39" applyNumberFormat="1" applyFont="1" applyBorder="1" applyAlignment="1">
      <alignment horizontal="center" vertical="center" wrapText="1"/>
    </xf>
    <xf numFmtId="0" fontId="1" fillId="0" borderId="22" xfId="258" applyBorder="1" applyAlignment="1">
      <alignment horizontal="center"/>
    </xf>
    <xf numFmtId="0" fontId="1" fillId="35" borderId="18" xfId="258" applyFill="1" applyBorder="1" applyAlignment="1">
      <alignment horizontal="center"/>
    </xf>
    <xf numFmtId="0" fontId="1" fillId="35" borderId="77" xfId="258" applyFill="1" applyBorder="1" applyAlignment="1">
      <alignment horizontal="center"/>
    </xf>
    <xf numFmtId="0" fontId="1" fillId="35" borderId="77" xfId="258" applyFill="1" applyBorder="1" applyAlignment="1">
      <alignment horizontal="center" wrapText="1"/>
    </xf>
    <xf numFmtId="0" fontId="1" fillId="35" borderId="18" xfId="258" applyFill="1" applyBorder="1" applyAlignment="1">
      <alignment horizontal="center" wrapText="1"/>
    </xf>
    <xf numFmtId="0" fontId="72" fillId="36" borderId="19" xfId="258" applyFont="1" applyFill="1" applyBorder="1" applyAlignment="1">
      <alignment horizontal="center"/>
    </xf>
    <xf numFmtId="0" fontId="72" fillId="36" borderId="22" xfId="258" applyFont="1" applyFill="1" applyBorder="1" applyAlignment="1">
      <alignment horizontal="center"/>
    </xf>
    <xf numFmtId="0" fontId="72" fillId="36" borderId="22" xfId="258" applyFont="1" applyFill="1" applyBorder="1" applyAlignment="1">
      <alignment horizontal="center" wrapText="1"/>
    </xf>
    <xf numFmtId="0" fontId="72" fillId="36" borderId="23" xfId="258" applyFont="1" applyFill="1" applyBorder="1" applyAlignment="1">
      <alignment horizontal="center" wrapText="1"/>
    </xf>
    <xf numFmtId="0" fontId="1" fillId="25" borderId="18" xfId="258" applyFill="1" applyBorder="1" applyAlignment="1">
      <alignment horizontal="center" wrapText="1"/>
    </xf>
    <xf numFmtId="0" fontId="1" fillId="25" borderId="18" xfId="258" applyFill="1" applyBorder="1" applyAlignment="1">
      <alignment horizontal="center"/>
    </xf>
    <xf numFmtId="0" fontId="1" fillId="25" borderId="25" xfId="258" applyFill="1" applyBorder="1" applyAlignment="1">
      <alignment horizontal="center"/>
    </xf>
    <xf numFmtId="0" fontId="1" fillId="25" borderId="25" xfId="258" applyFill="1" applyBorder="1" applyAlignment="1">
      <alignment horizontal="center" wrapText="1"/>
    </xf>
    <xf numFmtId="44" fontId="0" fillId="0" borderId="18" xfId="261" applyFont="1" applyBorder="1"/>
    <xf numFmtId="0" fontId="1" fillId="25" borderId="77" xfId="258" applyFill="1" applyBorder="1" applyAlignment="1">
      <alignment horizontal="center"/>
    </xf>
    <xf numFmtId="0" fontId="1" fillId="25" borderId="77" xfId="258" applyFill="1" applyBorder="1" applyAlignment="1">
      <alignment horizontal="center" wrapText="1"/>
    </xf>
    <xf numFmtId="3" fontId="1" fillId="0" borderId="18" xfId="258" applyNumberFormat="1" applyBorder="1" applyAlignment="1">
      <alignment horizontal="center"/>
    </xf>
    <xf numFmtId="0" fontId="1" fillId="0" borderId="18" xfId="258" applyBorder="1" applyAlignment="1">
      <alignment horizontal="center"/>
    </xf>
    <xf numFmtId="44" fontId="0" fillId="0" borderId="18" xfId="261" applyFont="1" applyBorder="1" applyAlignment="1">
      <alignment horizontal="center"/>
    </xf>
    <xf numFmtId="44" fontId="1" fillId="0" borderId="18" xfId="258" applyNumberFormat="1" applyBorder="1" applyAlignment="1">
      <alignment horizontal="center"/>
    </xf>
    <xf numFmtId="0" fontId="72" fillId="37" borderId="23" xfId="258" applyFont="1" applyFill="1" applyBorder="1" applyAlignment="1">
      <alignment horizontal="center" wrapText="1"/>
    </xf>
    <xf numFmtId="3" fontId="1" fillId="0" borderId="19" xfId="258" applyNumberFormat="1" applyBorder="1" applyAlignment="1">
      <alignment horizontal="center"/>
    </xf>
    <xf numFmtId="44" fontId="0" fillId="37" borderId="18" xfId="261" applyFont="1" applyFill="1" applyBorder="1" applyAlignment="1">
      <alignment horizontal="center"/>
    </xf>
    <xf numFmtId="44" fontId="62" fillId="0" borderId="18" xfId="261" applyFont="1" applyBorder="1" applyAlignment="1">
      <alignment horizontal="center" vertical="center"/>
    </xf>
    <xf numFmtId="0" fontId="1" fillId="0" borderId="18" xfId="258" applyBorder="1" applyAlignment="1">
      <alignment horizontal="center" wrapText="1"/>
    </xf>
    <xf numFmtId="0" fontId="1" fillId="0" borderId="18" xfId="258" applyBorder="1"/>
    <xf numFmtId="44" fontId="0" fillId="0" borderId="0" xfId="261" applyFont="1" applyAlignment="1">
      <alignment horizontal="center"/>
    </xf>
    <xf numFmtId="3" fontId="1" fillId="0" borderId="0" xfId="258" applyNumberFormat="1" applyAlignment="1">
      <alignment horizontal="center"/>
    </xf>
    <xf numFmtId="0" fontId="5" fillId="40" borderId="60" xfId="258" applyFont="1" applyFill="1" applyBorder="1" applyAlignment="1">
      <alignment horizontal="center"/>
    </xf>
    <xf numFmtId="0" fontId="42" fillId="40" borderId="59" xfId="258" applyFont="1" applyFill="1" applyBorder="1" applyAlignment="1">
      <alignment horizontal="center"/>
    </xf>
    <xf numFmtId="0" fontId="42" fillId="40" borderId="59" xfId="258" applyFont="1" applyFill="1" applyBorder="1" applyAlignment="1">
      <alignment horizontal="left"/>
    </xf>
    <xf numFmtId="0" fontId="5" fillId="40" borderId="59" xfId="258" applyFont="1" applyFill="1" applyBorder="1" applyAlignment="1">
      <alignment horizontal="center" vertical="center"/>
    </xf>
    <xf numFmtId="0" fontId="5" fillId="40" borderId="29" xfId="258" applyFont="1" applyFill="1" applyBorder="1" applyAlignment="1">
      <alignment horizontal="center" vertical="center"/>
    </xf>
    <xf numFmtId="0" fontId="5" fillId="40" borderId="35" xfId="258" applyFont="1" applyFill="1" applyBorder="1" applyAlignment="1">
      <alignment horizontal="center" vertical="center"/>
    </xf>
    <xf numFmtId="0" fontId="5" fillId="40" borderId="11" xfId="258" applyFont="1" applyFill="1" applyBorder="1" applyAlignment="1">
      <alignment horizontal="center"/>
    </xf>
    <xf numFmtId="0" fontId="42" fillId="40" borderId="0" xfId="258" applyFont="1" applyFill="1" applyAlignment="1">
      <alignment horizontal="center"/>
    </xf>
    <xf numFmtId="0" fontId="42" fillId="40" borderId="0" xfId="258" applyFont="1" applyFill="1" applyAlignment="1">
      <alignment horizontal="left"/>
    </xf>
    <xf numFmtId="0" fontId="5" fillId="40" borderId="0" xfId="258" applyFont="1" applyFill="1" applyAlignment="1">
      <alignment horizontal="right" vertical="center"/>
    </xf>
    <xf numFmtId="0" fontId="5" fillId="40" borderId="0" xfId="258" applyFont="1" applyFill="1" applyAlignment="1">
      <alignment horizontal="center" vertical="center"/>
    </xf>
    <xf numFmtId="0" fontId="5" fillId="40" borderId="12" xfId="258" applyFont="1" applyFill="1" applyBorder="1" applyAlignment="1">
      <alignment horizontal="center" vertical="center"/>
    </xf>
    <xf numFmtId="0" fontId="5" fillId="33" borderId="11" xfId="258" applyFont="1" applyFill="1" applyBorder="1"/>
    <xf numFmtId="0" fontId="5" fillId="33" borderId="0" xfId="258" applyFont="1" applyFill="1"/>
    <xf numFmtId="0" fontId="5" fillId="33" borderId="12" xfId="258" applyFont="1" applyFill="1" applyBorder="1"/>
    <xf numFmtId="0" fontId="42" fillId="42" borderId="71" xfId="258" applyFont="1" applyFill="1" applyBorder="1" applyAlignment="1">
      <alignment horizontal="center" vertical="center"/>
    </xf>
    <xf numFmtId="0" fontId="42" fillId="43" borderId="16" xfId="258" applyFont="1" applyFill="1" applyBorder="1" applyAlignment="1">
      <alignment horizontal="center" vertical="center" wrapText="1"/>
    </xf>
    <xf numFmtId="0" fontId="5" fillId="43" borderId="79" xfId="258" applyFont="1" applyFill="1" applyBorder="1"/>
    <xf numFmtId="0" fontId="42" fillId="44" borderId="69" xfId="258" applyFont="1" applyFill="1" applyBorder="1" applyAlignment="1">
      <alignment horizontal="center"/>
    </xf>
    <xf numFmtId="0" fontId="42" fillId="44" borderId="27" xfId="258" applyFont="1" applyFill="1" applyBorder="1"/>
    <xf numFmtId="0" fontId="42" fillId="44" borderId="31" xfId="258" applyFont="1" applyFill="1" applyBorder="1"/>
    <xf numFmtId="0" fontId="42" fillId="40" borderId="31" xfId="258" applyFont="1" applyFill="1" applyBorder="1" applyAlignment="1">
      <alignment horizontal="center"/>
    </xf>
    <xf numFmtId="0" fontId="42" fillId="40" borderId="61" xfId="258" applyFont="1" applyFill="1" applyBorder="1" applyAlignment="1">
      <alignment horizontal="center"/>
    </xf>
    <xf numFmtId="0" fontId="42" fillId="44" borderId="69" xfId="258" applyFont="1" applyFill="1" applyBorder="1"/>
    <xf numFmtId="0" fontId="5" fillId="45" borderId="11" xfId="258" applyFont="1" applyFill="1" applyBorder="1"/>
    <xf numFmtId="0" fontId="5" fillId="45" borderId="0" xfId="258" applyFont="1" applyFill="1"/>
    <xf numFmtId="0" fontId="5" fillId="45" borderId="12" xfId="258" applyFont="1" applyFill="1" applyBorder="1"/>
    <xf numFmtId="0" fontId="42" fillId="44" borderId="63" xfId="258" applyFont="1" applyFill="1" applyBorder="1"/>
    <xf numFmtId="0" fontId="5" fillId="44" borderId="55" xfId="258" applyFont="1" applyFill="1" applyBorder="1"/>
    <xf numFmtId="0" fontId="5" fillId="44" borderId="74" xfId="258" applyFont="1" applyFill="1" applyBorder="1"/>
    <xf numFmtId="0" fontId="42" fillId="44" borderId="11" xfId="258" applyFont="1" applyFill="1" applyBorder="1"/>
    <xf numFmtId="0" fontId="5" fillId="44" borderId="0" xfId="258" applyFont="1" applyFill="1"/>
    <xf numFmtId="0" fontId="5" fillId="44" borderId="14" xfId="258" applyFont="1" applyFill="1" applyBorder="1"/>
    <xf numFmtId="0" fontId="5" fillId="44" borderId="12" xfId="258" applyFont="1" applyFill="1" applyBorder="1"/>
    <xf numFmtId="0" fontId="42" fillId="42" borderId="29" xfId="258" applyFont="1" applyFill="1" applyBorder="1" applyAlignment="1">
      <alignment horizontal="center"/>
    </xf>
    <xf numFmtId="0" fontId="42" fillId="42" borderId="35" xfId="258" applyFont="1" applyFill="1" applyBorder="1" applyAlignment="1">
      <alignment horizontal="center"/>
    </xf>
    <xf numFmtId="181" fontId="5" fillId="33" borderId="25" xfId="258" applyNumberFormat="1" applyFont="1" applyFill="1" applyBorder="1" applyAlignment="1">
      <alignment horizontal="right"/>
    </xf>
    <xf numFmtId="181" fontId="5" fillId="33" borderId="47" xfId="258" applyNumberFormat="1" applyFont="1" applyFill="1" applyBorder="1" applyAlignment="1">
      <alignment horizontal="right"/>
    </xf>
    <xf numFmtId="176" fontId="5" fillId="33" borderId="25" xfId="258" applyNumberFormat="1" applyFont="1" applyFill="1" applyBorder="1" applyAlignment="1">
      <alignment horizontal="right"/>
    </xf>
    <xf numFmtId="176" fontId="5" fillId="33" borderId="18" xfId="258" applyNumberFormat="1" applyFont="1" applyFill="1" applyBorder="1" applyAlignment="1">
      <alignment horizontal="right"/>
    </xf>
    <xf numFmtId="44" fontId="5" fillId="33" borderId="30" xfId="261" applyFont="1" applyFill="1" applyBorder="1" applyAlignment="1">
      <alignment horizontal="right"/>
    </xf>
    <xf numFmtId="0" fontId="5" fillId="33" borderId="22" xfId="258" applyFont="1" applyFill="1" applyBorder="1" applyAlignment="1">
      <alignment horizontal="center"/>
    </xf>
    <xf numFmtId="0" fontId="5" fillId="33" borderId="55" xfId="258" applyFont="1" applyFill="1" applyBorder="1" applyAlignment="1">
      <alignment horizontal="center"/>
    </xf>
    <xf numFmtId="0" fontId="5" fillId="33" borderId="65" xfId="258" applyFont="1" applyFill="1" applyBorder="1" applyAlignment="1">
      <alignment horizontal="center"/>
    </xf>
    <xf numFmtId="176" fontId="5" fillId="33" borderId="18" xfId="258" applyNumberFormat="1" applyFont="1" applyFill="1" applyBorder="1" applyAlignment="1">
      <alignment horizontal="right" vertical="center"/>
    </xf>
    <xf numFmtId="181" fontId="5" fillId="33" borderId="30" xfId="258" applyNumberFormat="1" applyFont="1" applyFill="1" applyBorder="1" applyAlignment="1">
      <alignment horizontal="right" vertical="center"/>
    </xf>
    <xf numFmtId="4" fontId="5" fillId="33" borderId="61" xfId="258" applyNumberFormat="1" applyFont="1" applyFill="1" applyBorder="1"/>
    <xf numFmtId="0" fontId="42" fillId="33" borderId="11" xfId="258" applyFont="1" applyFill="1" applyBorder="1"/>
    <xf numFmtId="0" fontId="42" fillId="44" borderId="21" xfId="258" applyFont="1" applyFill="1" applyBorder="1"/>
    <xf numFmtId="0" fontId="5" fillId="44" borderId="22" xfId="258" applyFont="1" applyFill="1" applyBorder="1"/>
    <xf numFmtId="0" fontId="5" fillId="44" borderId="57" xfId="258" applyFont="1" applyFill="1" applyBorder="1"/>
    <xf numFmtId="0" fontId="5" fillId="44" borderId="13" xfId="258" applyFont="1" applyFill="1" applyBorder="1"/>
    <xf numFmtId="0" fontId="42" fillId="46" borderId="46" xfId="258" applyFont="1" applyFill="1" applyBorder="1" applyAlignment="1">
      <alignment horizontal="center"/>
    </xf>
    <xf numFmtId="0" fontId="42" fillId="46" borderId="29" xfId="258" applyFont="1" applyFill="1" applyBorder="1" applyAlignment="1">
      <alignment horizontal="center"/>
    </xf>
    <xf numFmtId="0" fontId="42" fillId="46" borderId="35" xfId="258" applyFont="1" applyFill="1" applyBorder="1" applyAlignment="1">
      <alignment horizontal="center"/>
    </xf>
    <xf numFmtId="0" fontId="5" fillId="0" borderId="18" xfId="258" applyFont="1" applyBorder="1" applyAlignment="1" applyProtection="1">
      <alignment horizontal="center" vertical="center" wrapText="1"/>
      <protection locked="0"/>
    </xf>
    <xf numFmtId="174" fontId="5" fillId="0" borderId="18" xfId="258" applyNumberFormat="1" applyFont="1" applyBorder="1" applyAlignment="1" applyProtection="1">
      <alignment horizontal="center" vertical="center" wrapText="1"/>
      <protection locked="0"/>
    </xf>
    <xf numFmtId="44" fontId="5" fillId="33" borderId="47" xfId="261" applyFont="1" applyFill="1" applyBorder="1" applyAlignment="1">
      <alignment horizontal="right"/>
    </xf>
    <xf numFmtId="0" fontId="76" fillId="0" borderId="0" xfId="263"/>
    <xf numFmtId="0" fontId="5" fillId="33" borderId="18" xfId="258" applyFont="1" applyFill="1" applyBorder="1" applyAlignment="1">
      <alignment horizontal="center"/>
    </xf>
    <xf numFmtId="0" fontId="5" fillId="33" borderId="30" xfId="258" applyFont="1" applyFill="1" applyBorder="1"/>
    <xf numFmtId="44" fontId="5" fillId="33" borderId="61" xfId="261" applyFont="1" applyFill="1" applyBorder="1"/>
    <xf numFmtId="176" fontId="1" fillId="0" borderId="0" xfId="258" applyNumberFormat="1"/>
    <xf numFmtId="0" fontId="5" fillId="44" borderId="11" xfId="258" applyFont="1" applyFill="1" applyBorder="1"/>
    <xf numFmtId="0" fontId="42" fillId="46" borderId="29" xfId="258" applyFont="1" applyFill="1" applyBorder="1" applyAlignment="1">
      <alignment horizontal="center" vertical="center"/>
    </xf>
    <xf numFmtId="0" fontId="42" fillId="46" borderId="29" xfId="258" applyFont="1" applyFill="1" applyBorder="1" applyAlignment="1">
      <alignment horizontal="center" vertical="center" wrapText="1"/>
    </xf>
    <xf numFmtId="0" fontId="42" fillId="46" borderId="16" xfId="258" applyFont="1" applyFill="1" applyBorder="1" applyAlignment="1">
      <alignment horizontal="center" vertical="center" wrapText="1"/>
    </xf>
    <xf numFmtId="0" fontId="42" fillId="46" borderId="35" xfId="258" applyFont="1" applyFill="1" applyBorder="1" applyAlignment="1">
      <alignment horizontal="center" vertical="center"/>
    </xf>
    <xf numFmtId="0" fontId="5" fillId="33" borderId="77" xfId="258" applyFont="1" applyFill="1" applyBorder="1" applyAlignment="1">
      <alignment horizontal="center"/>
    </xf>
    <xf numFmtId="2" fontId="5" fillId="33" borderId="18" xfId="258" applyNumberFormat="1" applyFont="1" applyFill="1" applyBorder="1" applyAlignment="1">
      <alignment horizontal="center"/>
    </xf>
    <xf numFmtId="44" fontId="5" fillId="33" borderId="30" xfId="261" applyFont="1" applyFill="1" applyBorder="1" applyAlignment="1">
      <alignment horizontal="center"/>
    </xf>
    <xf numFmtId="0" fontId="5" fillId="0" borderId="21" xfId="262" applyBorder="1"/>
    <xf numFmtId="0" fontId="5" fillId="33" borderId="55" xfId="258" applyFont="1" applyFill="1" applyBorder="1"/>
    <xf numFmtId="2" fontId="5" fillId="33" borderId="18" xfId="258" applyNumberFormat="1" applyFont="1" applyFill="1" applyBorder="1"/>
    <xf numFmtId="2" fontId="5" fillId="33" borderId="66" xfId="258" applyNumberFormat="1" applyFont="1" applyFill="1" applyBorder="1" applyAlignment="1">
      <alignment horizontal="right"/>
    </xf>
    <xf numFmtId="2" fontId="5" fillId="33" borderId="65" xfId="258" applyNumberFormat="1" applyFont="1" applyFill="1" applyBorder="1" applyAlignment="1">
      <alignment horizontal="right"/>
    </xf>
    <xf numFmtId="2" fontId="5" fillId="33" borderId="30" xfId="258" applyNumberFormat="1" applyFont="1" applyFill="1" applyBorder="1"/>
    <xf numFmtId="0" fontId="5" fillId="33" borderId="27" xfId="258" applyFont="1" applyFill="1" applyBorder="1"/>
    <xf numFmtId="0" fontId="5" fillId="33" borderId="31" xfId="258" applyFont="1" applyFill="1" applyBorder="1"/>
    <xf numFmtId="0" fontId="5" fillId="33" borderId="20" xfId="258" applyFont="1" applyFill="1" applyBorder="1"/>
    <xf numFmtId="0" fontId="5" fillId="33" borderId="76" xfId="258" applyFont="1" applyFill="1" applyBorder="1"/>
    <xf numFmtId="181" fontId="5" fillId="33" borderId="61" xfId="258" applyNumberFormat="1" applyFont="1" applyFill="1" applyBorder="1"/>
    <xf numFmtId="0" fontId="42" fillId="46" borderId="35" xfId="258" applyFont="1" applyFill="1" applyBorder="1" applyAlignment="1">
      <alignment horizontal="center" vertical="center" wrapText="1"/>
    </xf>
    <xf numFmtId="44" fontId="5" fillId="33" borderId="18" xfId="261" applyFont="1" applyFill="1" applyBorder="1"/>
    <xf numFmtId="9" fontId="5" fillId="0" borderId="18" xfId="264" applyFont="1" applyFill="1" applyBorder="1" applyAlignment="1">
      <alignment horizontal="center"/>
    </xf>
    <xf numFmtId="44" fontId="5" fillId="0" borderId="18" xfId="261" applyFont="1" applyBorder="1"/>
    <xf numFmtId="4" fontId="5" fillId="0" borderId="30" xfId="262" applyNumberFormat="1" applyBorder="1"/>
    <xf numFmtId="207" fontId="5" fillId="0" borderId="25" xfId="258" applyNumberFormat="1" applyFont="1" applyBorder="1" applyAlignment="1" applyProtection="1">
      <alignment horizontal="right" vertical="center"/>
      <protection locked="0"/>
    </xf>
    <xf numFmtId="0" fontId="5" fillId="33" borderId="63" xfId="258" applyFont="1" applyFill="1" applyBorder="1"/>
    <xf numFmtId="0" fontId="5" fillId="33" borderId="19" xfId="258" applyFont="1" applyFill="1" applyBorder="1" applyAlignment="1">
      <alignment horizontal="center"/>
    </xf>
    <xf numFmtId="2" fontId="5" fillId="33" borderId="22" xfId="258" applyNumberFormat="1" applyFont="1" applyFill="1" applyBorder="1" applyAlignment="1">
      <alignment horizontal="right"/>
    </xf>
    <xf numFmtId="4" fontId="5" fillId="0" borderId="18" xfId="262" applyNumberFormat="1" applyBorder="1"/>
    <xf numFmtId="4" fontId="5" fillId="0" borderId="61" xfId="262" applyNumberFormat="1" applyBorder="1"/>
    <xf numFmtId="0" fontId="77" fillId="25" borderId="0" xfId="258" applyFont="1" applyFill="1"/>
    <xf numFmtId="3" fontId="5" fillId="0" borderId="18" xfId="258" applyNumberFormat="1" applyFont="1" applyBorder="1" applyAlignment="1" applyProtection="1">
      <alignment horizontal="center" vertical="center" wrapText="1"/>
      <protection locked="0"/>
    </xf>
    <xf numFmtId="4" fontId="5" fillId="0" borderId="18" xfId="258" applyNumberFormat="1" applyFont="1" applyBorder="1" applyAlignment="1" applyProtection="1">
      <alignment horizontal="center" vertical="center" wrapText="1"/>
      <protection locked="0"/>
    </xf>
    <xf numFmtId="189" fontId="5" fillId="33" borderId="68" xfId="258" applyNumberFormat="1" applyFont="1" applyFill="1" applyBorder="1" applyAlignment="1">
      <alignment horizontal="right"/>
    </xf>
    <xf numFmtId="189" fontId="5" fillId="33" borderId="67" xfId="258" applyNumberFormat="1" applyFont="1" applyFill="1" applyBorder="1" applyAlignment="1">
      <alignment horizontal="right"/>
    </xf>
    <xf numFmtId="0" fontId="42" fillId="33" borderId="68" xfId="258" applyFont="1" applyFill="1" applyBorder="1" applyAlignment="1">
      <alignment horizontal="center"/>
    </xf>
    <xf numFmtId="0" fontId="42" fillId="33" borderId="67" xfId="258" applyFont="1" applyFill="1" applyBorder="1" applyAlignment="1">
      <alignment horizontal="center"/>
    </xf>
    <xf numFmtId="4" fontId="5" fillId="33" borderId="18" xfId="258" applyNumberFormat="1" applyFont="1" applyFill="1" applyBorder="1" applyAlignment="1">
      <alignment horizontal="right"/>
    </xf>
    <xf numFmtId="0" fontId="5" fillId="33" borderId="30" xfId="258" applyFont="1" applyFill="1" applyBorder="1" applyAlignment="1">
      <alignment horizontal="right"/>
    </xf>
    <xf numFmtId="0" fontId="5" fillId="33" borderId="66" xfId="258" applyFont="1" applyFill="1" applyBorder="1"/>
    <xf numFmtId="0" fontId="5" fillId="33" borderId="65" xfId="258" applyFont="1" applyFill="1" applyBorder="1"/>
    <xf numFmtId="189" fontId="5" fillId="33" borderId="66" xfId="258" applyNumberFormat="1" applyFont="1" applyFill="1" applyBorder="1" applyAlignment="1">
      <alignment horizontal="right"/>
    </xf>
    <xf numFmtId="189" fontId="5" fillId="33" borderId="65" xfId="258" applyNumberFormat="1" applyFont="1" applyFill="1" applyBorder="1" applyAlignment="1">
      <alignment horizontal="right"/>
    </xf>
    <xf numFmtId="4" fontId="5" fillId="33" borderId="30" xfId="258" applyNumberFormat="1" applyFont="1" applyFill="1" applyBorder="1" applyAlignment="1">
      <alignment horizontal="right"/>
    </xf>
    <xf numFmtId="4" fontId="5" fillId="33" borderId="30" xfId="262" applyNumberFormat="1" applyFill="1" applyBorder="1"/>
    <xf numFmtId="0" fontId="5" fillId="33" borderId="64" xfId="258" applyFont="1" applyFill="1" applyBorder="1"/>
    <xf numFmtId="4" fontId="5" fillId="33" borderId="40" xfId="258" applyNumberFormat="1" applyFont="1" applyFill="1" applyBorder="1"/>
    <xf numFmtId="207" fontId="5" fillId="0" borderId="25" xfId="261" applyNumberFormat="1" applyFont="1" applyFill="1" applyBorder="1" applyAlignment="1" applyProtection="1">
      <alignment horizontal="right" vertical="center"/>
      <protection locked="0"/>
    </xf>
    <xf numFmtId="0" fontId="5" fillId="0" borderId="25" xfId="0" applyFont="1" applyBorder="1" applyAlignment="1" applyProtection="1">
      <alignment horizontal="center" vertical="center" wrapText="1"/>
      <protection locked="0"/>
    </xf>
    <xf numFmtId="174" fontId="5" fillId="0" borderId="25" xfId="0" applyNumberFormat="1" applyFont="1" applyBorder="1" applyAlignment="1" applyProtection="1">
      <alignment horizontal="center" vertical="center" wrapText="1"/>
      <protection locked="0"/>
    </xf>
    <xf numFmtId="207" fontId="5" fillId="0" borderId="47" xfId="0" applyNumberFormat="1" applyFont="1" applyBorder="1" applyAlignment="1">
      <alignment horizontal="right" vertical="center" wrapText="1"/>
    </xf>
    <xf numFmtId="0" fontId="5" fillId="33" borderId="56" xfId="0" applyFont="1" applyFill="1" applyBorder="1" applyAlignment="1">
      <alignment horizontal="center"/>
    </xf>
    <xf numFmtId="189" fontId="5" fillId="33" borderId="25" xfId="0" applyNumberFormat="1" applyFont="1" applyFill="1" applyBorder="1" applyAlignment="1">
      <alignment horizontal="center" vertical="center"/>
    </xf>
    <xf numFmtId="208" fontId="5" fillId="33" borderId="47" xfId="0" applyNumberFormat="1" applyFont="1" applyFill="1" applyBorder="1" applyAlignment="1">
      <alignment horizontal="right"/>
    </xf>
    <xf numFmtId="207" fontId="5" fillId="0" borderId="25" xfId="0" applyNumberFormat="1" applyFont="1" applyBorder="1" applyAlignment="1" applyProtection="1">
      <alignment horizontal="right" vertical="center"/>
      <protection locked="0"/>
    </xf>
    <xf numFmtId="0" fontId="5" fillId="33" borderId="56" xfId="0" applyFont="1" applyFill="1" applyBorder="1" applyAlignment="1">
      <alignment horizontal="center" vertical="center"/>
    </xf>
    <xf numFmtId="189" fontId="5" fillId="33" borderId="25" xfId="0" applyNumberFormat="1" applyFont="1" applyFill="1" applyBorder="1" applyAlignment="1">
      <alignment horizontal="right" vertical="center"/>
    </xf>
    <xf numFmtId="0" fontId="42" fillId="33" borderId="68" xfId="0" applyFont="1" applyFill="1" applyBorder="1" applyAlignment="1">
      <alignment horizontal="center" vertical="center"/>
    </xf>
    <xf numFmtId="44" fontId="5" fillId="33" borderId="67" xfId="261" applyFont="1" applyFill="1" applyBorder="1" applyAlignment="1">
      <alignment horizontal="right" vertical="center"/>
    </xf>
    <xf numFmtId="181" fontId="5" fillId="33" borderId="47" xfId="0" applyNumberFormat="1" applyFont="1" applyFill="1" applyBorder="1" applyAlignment="1">
      <alignment horizontal="right" vertical="center"/>
    </xf>
    <xf numFmtId="44" fontId="50" fillId="0" borderId="18" xfId="257" applyFont="1" applyBorder="1"/>
    <xf numFmtId="0" fontId="5" fillId="0" borderId="18" xfId="0" applyFont="1" applyBorder="1" applyAlignment="1" applyProtection="1">
      <alignment horizontal="center" vertical="center" wrapText="1"/>
      <protection locked="0"/>
    </xf>
    <xf numFmtId="174" fontId="5" fillId="0" borderId="18" xfId="0" applyNumberFormat="1" applyFont="1" applyBorder="1" applyAlignment="1" applyProtection="1">
      <alignment horizontal="center" vertical="center" wrapText="1"/>
      <protection locked="0"/>
    </xf>
    <xf numFmtId="181" fontId="5" fillId="33" borderId="25" xfId="0" applyNumberFormat="1" applyFont="1" applyFill="1" applyBorder="1" applyAlignment="1">
      <alignment horizontal="right"/>
    </xf>
    <xf numFmtId="181" fontId="5" fillId="33" borderId="47" xfId="0" applyNumberFormat="1" applyFont="1" applyFill="1" applyBorder="1" applyAlignment="1">
      <alignment horizontal="right"/>
    </xf>
    <xf numFmtId="173" fontId="5" fillId="0" borderId="30" xfId="34" applyFont="1" applyBorder="1"/>
    <xf numFmtId="173" fontId="5" fillId="0" borderId="61" xfId="0" applyNumberFormat="1" applyFont="1" applyBorder="1"/>
    <xf numFmtId="44" fontId="5" fillId="0" borderId="18" xfId="257" applyFont="1" applyBorder="1"/>
    <xf numFmtId="173" fontId="5" fillId="0" borderId="40" xfId="34" applyFont="1" applyBorder="1"/>
    <xf numFmtId="173" fontId="5" fillId="0" borderId="61" xfId="34" applyFont="1" applyBorder="1"/>
    <xf numFmtId="173" fontId="5" fillId="0" borderId="47" xfId="34" applyFont="1" applyBorder="1" applyAlignment="1">
      <alignment horizontal="center" wrapText="1"/>
    </xf>
    <xf numFmtId="0" fontId="5" fillId="0" borderId="12" xfId="0" applyFont="1" applyBorder="1"/>
    <xf numFmtId="166" fontId="5" fillId="24" borderId="61" xfId="0" applyNumberFormat="1" applyFont="1" applyFill="1" applyBorder="1"/>
    <xf numFmtId="43" fontId="5" fillId="0" borderId="30" xfId="34" applyNumberFormat="1" applyFont="1" applyBorder="1"/>
    <xf numFmtId="43" fontId="5" fillId="0" borderId="61" xfId="0" applyNumberFormat="1" applyFont="1" applyBorder="1"/>
    <xf numFmtId="43" fontId="5" fillId="24" borderId="61" xfId="0" applyNumberFormat="1" applyFont="1" applyFill="1" applyBorder="1"/>
    <xf numFmtId="166" fontId="5" fillId="0" borderId="25" xfId="0" applyNumberFormat="1" applyFont="1" applyBorder="1" applyAlignment="1">
      <alignment horizontal="center" wrapText="1"/>
    </xf>
    <xf numFmtId="4" fontId="5" fillId="0" borderId="18" xfId="0" applyNumberFormat="1" applyFont="1" applyBorder="1" applyAlignment="1" applyProtection="1">
      <alignment horizontal="center" vertical="center" wrapText="1"/>
      <protection locked="0"/>
    </xf>
    <xf numFmtId="43" fontId="50" fillId="0" borderId="0" xfId="89" applyNumberFormat="1" applyFont="1" applyBorder="1"/>
    <xf numFmtId="0" fontId="50" fillId="0" borderId="87" xfId="73" applyFont="1" applyBorder="1" applyAlignment="1">
      <alignment horizontal="left" vertical="center"/>
    </xf>
    <xf numFmtId="4" fontId="50" fillId="0" borderId="64" xfId="39" applyNumberFormat="1" applyFont="1" applyBorder="1" applyAlignment="1">
      <alignment vertical="center" wrapText="1"/>
    </xf>
    <xf numFmtId="9" fontId="1" fillId="0" borderId="0" xfId="258" applyNumberFormat="1"/>
    <xf numFmtId="187" fontId="79" fillId="0" borderId="0" xfId="272" applyFont="1"/>
    <xf numFmtId="187" fontId="79" fillId="0" borderId="11" xfId="272" applyFont="1" applyBorder="1"/>
    <xf numFmtId="213" fontId="79" fillId="0" borderId="0" xfId="272" applyNumberFormat="1" applyFont="1" applyAlignment="1">
      <alignment horizontal="center"/>
    </xf>
    <xf numFmtId="187" fontId="79" fillId="0" borderId="0" xfId="272" applyFont="1" applyAlignment="1">
      <alignment horizontal="center"/>
    </xf>
    <xf numFmtId="214" fontId="79" fillId="0" borderId="0" xfId="272" applyNumberFormat="1" applyFont="1" applyAlignment="1">
      <alignment horizontal="center"/>
    </xf>
    <xf numFmtId="216" fontId="83" fillId="0" borderId="32" xfId="274" applyNumberFormat="1" applyFont="1" applyBorder="1" applyAlignment="1">
      <alignment horizontal="center" vertical="center"/>
    </xf>
    <xf numFmtId="216" fontId="83" fillId="0" borderId="29" xfId="274" applyNumberFormat="1" applyFont="1" applyBorder="1" applyAlignment="1">
      <alignment horizontal="center" vertical="center"/>
    </xf>
    <xf numFmtId="216" fontId="83" fillId="0" borderId="35" xfId="274" applyNumberFormat="1" applyFont="1" applyBorder="1" applyAlignment="1">
      <alignment horizontal="center" vertical="center"/>
    </xf>
    <xf numFmtId="1" fontId="80" fillId="28" borderId="33" xfId="273" applyNumberFormat="1" applyFont="1" applyFill="1" applyBorder="1" applyAlignment="1">
      <alignment horizontal="center" vertical="center" wrapText="1"/>
    </xf>
    <xf numFmtId="2" fontId="79" fillId="0" borderId="33" xfId="272" applyNumberFormat="1" applyFont="1" applyBorder="1" applyAlignment="1">
      <alignment horizontal="center"/>
    </xf>
    <xf numFmtId="187" fontId="79" fillId="0" borderId="18" xfId="272" applyFont="1" applyBorder="1"/>
    <xf numFmtId="187" fontId="79" fillId="0" borderId="30" xfId="272" applyFont="1" applyBorder="1"/>
    <xf numFmtId="187" fontId="84" fillId="0" borderId="0" xfId="272" applyFont="1"/>
    <xf numFmtId="205" fontId="85" fillId="0" borderId="52" xfId="135" applyNumberFormat="1" applyFont="1" applyBorder="1" applyAlignment="1">
      <alignment horizontal="center" vertical="center"/>
    </xf>
    <xf numFmtId="0" fontId="85" fillId="0" borderId="25" xfId="126" applyFont="1" applyBorder="1" applyAlignment="1">
      <alignment horizontal="center" vertical="center"/>
    </xf>
    <xf numFmtId="187" fontId="86" fillId="0" borderId="18" xfId="273" applyFont="1" applyBorder="1" applyAlignment="1">
      <alignment horizontal="left" vertical="center" wrapText="1"/>
    </xf>
    <xf numFmtId="187" fontId="86" fillId="0" borderId="18" xfId="273" applyFont="1" applyBorder="1" applyAlignment="1">
      <alignment horizontal="center" vertical="center" wrapText="1"/>
    </xf>
    <xf numFmtId="43" fontId="86" fillId="0" borderId="18" xfId="265" applyFont="1" applyBorder="1" applyAlignment="1">
      <alignment horizontal="left" vertical="center" wrapText="1"/>
    </xf>
    <xf numFmtId="187" fontId="86" fillId="0" borderId="30" xfId="273" applyFont="1" applyBorder="1" applyAlignment="1">
      <alignment horizontal="left" vertical="center" wrapText="1"/>
    </xf>
    <xf numFmtId="176" fontId="79" fillId="35" borderId="33" xfId="272" applyNumberFormat="1" applyFont="1" applyFill="1" applyBorder="1" applyAlignment="1">
      <alignment horizontal="center" vertical="center"/>
    </xf>
    <xf numFmtId="176" fontId="79" fillId="35" borderId="18" xfId="272" applyNumberFormat="1" applyFont="1" applyFill="1" applyBorder="1" applyAlignment="1">
      <alignment horizontal="center" vertical="center"/>
    </xf>
    <xf numFmtId="187" fontId="79" fillId="0" borderId="30" xfId="272" applyFont="1" applyBorder="1" applyAlignment="1">
      <alignment vertical="center"/>
    </xf>
    <xf numFmtId="187" fontId="86" fillId="0" borderId="33" xfId="273" applyFont="1" applyBorder="1" applyAlignment="1">
      <alignment horizontal="center" vertical="center" wrapText="1"/>
    </xf>
    <xf numFmtId="187" fontId="79" fillId="0" borderId="18" xfId="272" applyFont="1" applyBorder="1" applyAlignment="1">
      <alignment vertical="center"/>
    </xf>
    <xf numFmtId="205" fontId="85" fillId="0" borderId="73" xfId="135" applyNumberFormat="1" applyFont="1" applyBorder="1" applyAlignment="1">
      <alignment horizontal="center" vertical="center"/>
    </xf>
    <xf numFmtId="205" fontId="85" fillId="0" borderId="18" xfId="135" applyNumberFormat="1" applyFont="1" applyBorder="1" applyAlignment="1">
      <alignment horizontal="center" vertical="center"/>
    </xf>
    <xf numFmtId="187" fontId="79" fillId="36" borderId="33" xfId="272" applyFont="1" applyFill="1" applyBorder="1" applyAlignment="1">
      <alignment vertical="center"/>
    </xf>
    <xf numFmtId="0" fontId="85" fillId="0" borderId="18" xfId="126" applyFont="1" applyBorder="1" applyAlignment="1">
      <alignment horizontal="center" vertical="center"/>
    </xf>
    <xf numFmtId="218" fontId="79" fillId="50" borderId="33" xfId="275" applyNumberFormat="1" applyFont="1" applyFill="1" applyBorder="1" applyAlignment="1">
      <alignment horizontal="center" vertical="center"/>
    </xf>
    <xf numFmtId="187" fontId="79" fillId="25" borderId="18" xfId="272" applyFont="1" applyFill="1" applyBorder="1" applyAlignment="1">
      <alignment vertical="center"/>
    </xf>
    <xf numFmtId="187" fontId="79" fillId="52" borderId="18" xfId="272" applyFont="1" applyFill="1" applyBorder="1" applyAlignment="1">
      <alignment vertical="center"/>
    </xf>
    <xf numFmtId="187" fontId="79" fillId="53" borderId="33" xfId="272" applyFont="1" applyFill="1" applyBorder="1" applyAlignment="1">
      <alignment vertical="center"/>
    </xf>
    <xf numFmtId="187" fontId="79" fillId="53" borderId="18" xfId="272" applyFont="1" applyFill="1" applyBorder="1" applyAlignment="1">
      <alignment vertical="center"/>
    </xf>
    <xf numFmtId="187" fontId="84" fillId="0" borderId="0" xfId="272" applyFont="1" applyAlignment="1">
      <alignment vertical="center"/>
    </xf>
    <xf numFmtId="187" fontId="79" fillId="0" borderId="0" xfId="272" applyFont="1" applyAlignment="1">
      <alignment vertical="center"/>
    </xf>
    <xf numFmtId="218" fontId="79" fillId="0" borderId="33" xfId="275" applyNumberFormat="1" applyFont="1" applyBorder="1" applyAlignment="1">
      <alignment horizontal="center" vertical="center"/>
    </xf>
    <xf numFmtId="187" fontId="79" fillId="55" borderId="33" xfId="272" applyFont="1" applyFill="1" applyBorder="1" applyAlignment="1">
      <alignment vertical="center"/>
    </xf>
    <xf numFmtId="187" fontId="86" fillId="0" borderId="55" xfId="273" applyFont="1" applyBorder="1" applyAlignment="1">
      <alignment horizontal="left" vertical="center" wrapText="1"/>
    </xf>
    <xf numFmtId="187" fontId="86" fillId="0" borderId="30" xfId="273" applyFont="1" applyBorder="1" applyAlignment="1">
      <alignment horizontal="center" vertical="center" wrapText="1"/>
    </xf>
    <xf numFmtId="0" fontId="85" fillId="0" borderId="19" xfId="126" applyFont="1" applyBorder="1" applyAlignment="1">
      <alignment horizontal="center" vertical="center"/>
    </xf>
    <xf numFmtId="187" fontId="86" fillId="0" borderId="22" xfId="273" applyFont="1" applyBorder="1" applyAlignment="1">
      <alignment horizontal="left" vertical="center" wrapText="1"/>
    </xf>
    <xf numFmtId="187" fontId="86" fillId="0" borderId="22" xfId="273" applyFont="1" applyBorder="1" applyAlignment="1">
      <alignment horizontal="center" vertical="center" wrapText="1"/>
    </xf>
    <xf numFmtId="43" fontId="86" fillId="0" borderId="22" xfId="265" applyFont="1" applyBorder="1" applyAlignment="1">
      <alignment horizontal="left" vertical="center" wrapText="1"/>
    </xf>
    <xf numFmtId="187" fontId="86" fillId="0" borderId="57" xfId="273" applyFont="1" applyBorder="1" applyAlignment="1">
      <alignment horizontal="left" vertical="center" wrapText="1"/>
    </xf>
    <xf numFmtId="2" fontId="79" fillId="0" borderId="33" xfId="272" applyNumberFormat="1" applyFont="1" applyBorder="1" applyAlignment="1">
      <alignment horizontal="center" vertical="center"/>
    </xf>
    <xf numFmtId="187" fontId="79" fillId="26" borderId="18" xfId="272" applyFont="1" applyFill="1" applyBorder="1" applyAlignment="1">
      <alignment vertical="center"/>
    </xf>
    <xf numFmtId="187" fontId="79" fillId="56" borderId="18" xfId="272" applyFont="1" applyFill="1" applyBorder="1" applyAlignment="1">
      <alignment vertical="center"/>
    </xf>
    <xf numFmtId="2" fontId="85" fillId="0" borderId="11" xfId="135" applyNumberFormat="1" applyFont="1" applyBorder="1" applyAlignment="1">
      <alignment horizontal="center" vertical="center"/>
    </xf>
    <xf numFmtId="0" fontId="85" fillId="0" borderId="0" xfId="126" applyFont="1" applyAlignment="1">
      <alignment horizontal="center" vertical="center"/>
    </xf>
    <xf numFmtId="187" fontId="86" fillId="0" borderId="55" xfId="273" applyFont="1" applyBorder="1" applyAlignment="1">
      <alignment horizontal="center" vertical="center" wrapText="1"/>
    </xf>
    <xf numFmtId="43" fontId="86" fillId="0" borderId="55" xfId="265" applyFont="1" applyBorder="1" applyAlignment="1">
      <alignment horizontal="left" vertical="center" wrapText="1"/>
    </xf>
    <xf numFmtId="187" fontId="86" fillId="0" borderId="74" xfId="273" applyFont="1" applyBorder="1" applyAlignment="1">
      <alignment horizontal="center" vertical="center" wrapText="1"/>
    </xf>
    <xf numFmtId="176" fontId="79" fillId="0" borderId="48" xfId="266" applyNumberFormat="1" applyFont="1" applyBorder="1" applyAlignment="1">
      <alignment horizontal="center" vertical="center"/>
    </xf>
    <xf numFmtId="176" fontId="79" fillId="0" borderId="20" xfId="266" applyNumberFormat="1" applyFont="1" applyBorder="1" applyAlignment="1">
      <alignment horizontal="center" vertical="center"/>
    </xf>
    <xf numFmtId="187" fontId="82" fillId="28" borderId="46" xfId="273" applyFont="1" applyFill="1" applyBorder="1" applyAlignment="1">
      <alignment horizontal="center" vertical="center" wrapText="1"/>
    </xf>
    <xf numFmtId="168" fontId="79" fillId="0" borderId="33" xfId="276" applyFont="1" applyBorder="1" applyAlignment="1">
      <alignment horizontal="left"/>
    </xf>
    <xf numFmtId="187" fontId="80" fillId="0" borderId="19" xfId="272" applyFont="1" applyBorder="1" applyAlignment="1">
      <alignment horizontal="center"/>
    </xf>
    <xf numFmtId="9" fontId="79" fillId="0" borderId="33" xfId="266" applyFont="1" applyBorder="1" applyAlignment="1">
      <alignment horizontal="center"/>
    </xf>
    <xf numFmtId="187" fontId="80" fillId="28" borderId="19" xfId="272" applyFont="1" applyFill="1" applyBorder="1"/>
    <xf numFmtId="187" fontId="80" fillId="0" borderId="62" xfId="272" applyFont="1" applyBorder="1" applyAlignment="1">
      <alignment horizontal="center"/>
    </xf>
    <xf numFmtId="9" fontId="79" fillId="0" borderId="48" xfId="266" applyFont="1" applyBorder="1" applyAlignment="1">
      <alignment horizontal="center"/>
    </xf>
    <xf numFmtId="187" fontId="80" fillId="0" borderId="0" xfId="272" applyFont="1" applyAlignment="1">
      <alignment horizontal="center"/>
    </xf>
    <xf numFmtId="187" fontId="80" fillId="28" borderId="18" xfId="273" applyFont="1" applyFill="1" applyBorder="1" applyAlignment="1">
      <alignment vertical="center" wrapText="1"/>
    </xf>
    <xf numFmtId="187" fontId="80" fillId="28" borderId="30" xfId="273" applyFont="1" applyFill="1" applyBorder="1" applyAlignment="1">
      <alignment vertical="center" wrapText="1"/>
    </xf>
    <xf numFmtId="0" fontId="86" fillId="0" borderId="18" xfId="273" applyNumberFormat="1" applyFont="1" applyBorder="1" applyAlignment="1">
      <alignment horizontal="left" vertical="center" wrapText="1"/>
    </xf>
    <xf numFmtId="0" fontId="86" fillId="0" borderId="18" xfId="273" applyNumberFormat="1" applyFont="1" applyBorder="1" applyAlignment="1">
      <alignment horizontal="left" vertical="center"/>
    </xf>
    <xf numFmtId="205" fontId="85" fillId="0" borderId="19" xfId="135" applyNumberFormat="1" applyFont="1" applyBorder="1" applyAlignment="1">
      <alignment horizontal="center" vertical="center"/>
    </xf>
    <xf numFmtId="187" fontId="86" fillId="0" borderId="57" xfId="273" applyFont="1" applyBorder="1" applyAlignment="1">
      <alignment horizontal="center" vertical="center" wrapText="1"/>
    </xf>
    <xf numFmtId="187" fontId="79" fillId="25" borderId="33" xfId="272" applyFont="1" applyFill="1" applyBorder="1" applyAlignment="1">
      <alignment vertical="center"/>
    </xf>
    <xf numFmtId="44" fontId="79" fillId="38" borderId="18" xfId="261" applyFont="1" applyFill="1" applyBorder="1" applyAlignment="1">
      <alignment horizontal="center" vertical="center"/>
    </xf>
    <xf numFmtId="216" fontId="83" fillId="0" borderId="80" xfId="274" applyNumberFormat="1" applyFont="1" applyBorder="1" applyAlignment="1">
      <alignment horizontal="left" vertical="center"/>
    </xf>
    <xf numFmtId="216" fontId="83" fillId="0" borderId="94" xfId="274" applyNumberFormat="1" applyFont="1" applyBorder="1" applyAlignment="1">
      <alignment horizontal="center" vertical="center"/>
    </xf>
    <xf numFmtId="216" fontId="83" fillId="0" borderId="79" xfId="274" applyNumberFormat="1" applyFont="1" applyBorder="1" applyAlignment="1">
      <alignment horizontal="center" vertical="center"/>
    </xf>
    <xf numFmtId="187" fontId="79" fillId="36" borderId="18" xfId="272" applyFont="1" applyFill="1" applyBorder="1" applyAlignment="1">
      <alignment vertical="center"/>
    </xf>
    <xf numFmtId="218" fontId="79" fillId="50" borderId="18" xfId="275" applyNumberFormat="1" applyFont="1" applyFill="1" applyBorder="1" applyAlignment="1">
      <alignment horizontal="center" vertical="center"/>
    </xf>
    <xf numFmtId="187" fontId="79" fillId="51" borderId="18" xfId="272" applyFont="1" applyFill="1" applyBorder="1"/>
    <xf numFmtId="187" fontId="79" fillId="54" borderId="18" xfId="272" applyFont="1" applyFill="1" applyBorder="1" applyAlignment="1">
      <alignment vertical="center"/>
    </xf>
    <xf numFmtId="187" fontId="79" fillId="55" borderId="18" xfId="272" applyFont="1" applyFill="1" applyBorder="1" applyAlignment="1">
      <alignment vertical="center"/>
    </xf>
    <xf numFmtId="176" fontId="79" fillId="0" borderId="18" xfId="266" applyNumberFormat="1" applyFont="1" applyBorder="1" applyAlignment="1">
      <alignment horizontal="center" vertical="center"/>
    </xf>
    <xf numFmtId="168" fontId="79" fillId="0" borderId="18" xfId="276" applyFont="1" applyBorder="1" applyAlignment="1">
      <alignment horizontal="left"/>
    </xf>
    <xf numFmtId="9" fontId="79" fillId="0" borderId="18" xfId="266" applyFont="1" applyBorder="1" applyAlignment="1">
      <alignment horizontal="center"/>
    </xf>
    <xf numFmtId="176" fontId="79" fillId="35" borderId="30" xfId="272" applyNumberFormat="1" applyFont="1" applyFill="1" applyBorder="1" applyAlignment="1">
      <alignment horizontal="center" vertical="center"/>
    </xf>
    <xf numFmtId="187" fontId="79" fillId="36" borderId="30" xfId="272" applyFont="1" applyFill="1" applyBorder="1" applyAlignment="1">
      <alignment vertical="center"/>
    </xf>
    <xf numFmtId="187" fontId="79" fillId="52" borderId="33" xfId="272" applyFont="1" applyFill="1" applyBorder="1" applyAlignment="1">
      <alignment vertical="center"/>
    </xf>
    <xf numFmtId="187" fontId="79" fillId="52" borderId="30" xfId="272" applyFont="1" applyFill="1" applyBorder="1" applyAlignment="1">
      <alignment vertical="center"/>
    </xf>
    <xf numFmtId="2" fontId="79" fillId="0" borderId="30" xfId="272" applyNumberFormat="1" applyFont="1" applyBorder="1" applyAlignment="1">
      <alignment horizontal="center" vertical="center"/>
    </xf>
    <xf numFmtId="187" fontId="79" fillId="53" borderId="30" xfId="272" applyFont="1" applyFill="1" applyBorder="1" applyAlignment="1">
      <alignment vertical="center"/>
    </xf>
    <xf numFmtId="187" fontId="79" fillId="55" borderId="30" xfId="272" applyFont="1" applyFill="1" applyBorder="1" applyAlignment="1">
      <alignment vertical="center"/>
    </xf>
    <xf numFmtId="44" fontId="79" fillId="38" borderId="33" xfId="261" applyFont="1" applyFill="1" applyBorder="1" applyAlignment="1">
      <alignment horizontal="center" vertical="center"/>
    </xf>
    <xf numFmtId="44" fontId="79" fillId="38" borderId="30" xfId="261" applyFont="1" applyFill="1" applyBorder="1" applyAlignment="1">
      <alignment horizontal="center" vertical="center"/>
    </xf>
    <xf numFmtId="218" fontId="79" fillId="25" borderId="33" xfId="275" applyNumberFormat="1" applyFont="1" applyFill="1" applyBorder="1" applyAlignment="1">
      <alignment horizontal="center" vertical="center"/>
    </xf>
    <xf numFmtId="187" fontId="80" fillId="28" borderId="33" xfId="273" applyFont="1" applyFill="1" applyBorder="1" applyAlignment="1">
      <alignment vertical="center" wrapText="1"/>
    </xf>
    <xf numFmtId="187" fontId="79" fillId="25" borderId="30" xfId="272" applyFont="1" applyFill="1" applyBorder="1" applyAlignment="1">
      <alignment vertical="center"/>
    </xf>
    <xf numFmtId="176" fontId="79" fillId="0" borderId="33" xfId="266" applyNumberFormat="1" applyFont="1" applyBorder="1" applyAlignment="1">
      <alignment horizontal="center" vertical="center"/>
    </xf>
    <xf numFmtId="176" fontId="79" fillId="0" borderId="30" xfId="266" applyNumberFormat="1" applyFont="1" applyBorder="1" applyAlignment="1">
      <alignment horizontal="center" vertical="center"/>
    </xf>
    <xf numFmtId="168" fontId="79" fillId="0" borderId="30" xfId="276" applyFont="1" applyBorder="1" applyAlignment="1">
      <alignment horizontal="left"/>
    </xf>
    <xf numFmtId="9" fontId="79" fillId="0" borderId="30" xfId="266" applyFont="1" applyBorder="1" applyAlignment="1">
      <alignment horizontal="center"/>
    </xf>
    <xf numFmtId="9" fontId="79" fillId="0" borderId="20" xfId="266" applyFont="1" applyBorder="1" applyAlignment="1">
      <alignment horizontal="center"/>
    </xf>
    <xf numFmtId="9" fontId="79" fillId="0" borderId="42" xfId="266" applyNumberFormat="1" applyFont="1" applyBorder="1" applyAlignment="1">
      <alignment horizontal="center"/>
    </xf>
    <xf numFmtId="187" fontId="79" fillId="57" borderId="18" xfId="272" applyFont="1" applyFill="1" applyBorder="1" applyAlignment="1">
      <alignment vertical="center"/>
    </xf>
    <xf numFmtId="187" fontId="79" fillId="37" borderId="18" xfId="272" applyFont="1" applyFill="1" applyBorder="1"/>
    <xf numFmtId="187" fontId="79" fillId="37" borderId="30" xfId="272" applyFont="1" applyFill="1" applyBorder="1"/>
    <xf numFmtId="215" fontId="82" fillId="28" borderId="15" xfId="273" applyNumberFormat="1" applyFont="1" applyFill="1" applyBorder="1" applyAlignment="1">
      <alignment horizontal="center" vertical="center" wrapText="1"/>
    </xf>
    <xf numFmtId="187" fontId="79" fillId="25" borderId="0" xfId="272" applyFont="1" applyFill="1" applyBorder="1" applyAlignment="1"/>
    <xf numFmtId="187" fontId="80" fillId="0" borderId="55" xfId="272" applyFont="1" applyBorder="1" applyAlignment="1"/>
    <xf numFmtId="187" fontId="79" fillId="25" borderId="60" xfId="272" applyFont="1" applyFill="1" applyBorder="1" applyAlignment="1"/>
    <xf numFmtId="187" fontId="79" fillId="25" borderId="59" xfId="272" applyFont="1" applyFill="1" applyBorder="1" applyAlignment="1"/>
    <xf numFmtId="187" fontId="79" fillId="25" borderId="58" xfId="272" applyFont="1" applyFill="1" applyBorder="1" applyAlignment="1"/>
    <xf numFmtId="187" fontId="79" fillId="25" borderId="13" xfId="272" applyFont="1" applyFill="1" applyBorder="1" applyAlignment="1"/>
    <xf numFmtId="187" fontId="79" fillId="25" borderId="14" xfId="272" applyFont="1" applyFill="1" applyBorder="1" applyAlignment="1"/>
    <xf numFmtId="187" fontId="79" fillId="25" borderId="15" xfId="272" applyFont="1" applyFill="1" applyBorder="1" applyAlignment="1"/>
    <xf numFmtId="216" fontId="83" fillId="0" borderId="88" xfId="274" applyNumberFormat="1" applyFont="1" applyBorder="1" applyAlignment="1">
      <alignment horizontal="center" vertical="center"/>
    </xf>
    <xf numFmtId="176" fontId="79" fillId="0" borderId="42" xfId="266" applyNumberFormat="1" applyFont="1" applyBorder="1" applyAlignment="1">
      <alignment horizontal="center" vertical="center"/>
    </xf>
    <xf numFmtId="187" fontId="79" fillId="0" borderId="41" xfId="272" applyFont="1" applyBorder="1"/>
    <xf numFmtId="187" fontId="79" fillId="0" borderId="43" xfId="272" applyFont="1" applyBorder="1"/>
    <xf numFmtId="213" fontId="79" fillId="0" borderId="43" xfId="272" applyNumberFormat="1" applyFont="1" applyBorder="1" applyAlignment="1">
      <alignment horizontal="center"/>
    </xf>
    <xf numFmtId="187" fontId="79" fillId="0" borderId="43" xfId="272" applyFont="1" applyBorder="1" applyAlignment="1">
      <alignment horizontal="center"/>
    </xf>
    <xf numFmtId="214" fontId="79" fillId="0" borderId="43" xfId="272" applyNumberFormat="1" applyFont="1" applyBorder="1" applyAlignment="1">
      <alignment horizontal="center"/>
    </xf>
    <xf numFmtId="187" fontId="79" fillId="0" borderId="44" xfId="272" applyFont="1" applyBorder="1"/>
    <xf numFmtId="0" fontId="58" fillId="0" borderId="104" xfId="0" applyFont="1" applyBorder="1" applyAlignment="1">
      <alignment horizontal="center" vertical="center"/>
    </xf>
    <xf numFmtId="0" fontId="57" fillId="0" borderId="105" xfId="0" applyFont="1" applyBorder="1" applyAlignment="1">
      <alignment horizontal="center" vertical="center"/>
    </xf>
    <xf numFmtId="0" fontId="58" fillId="0" borderId="105" xfId="0" applyFont="1" applyBorder="1" applyAlignment="1">
      <alignment horizontal="center" vertical="center"/>
    </xf>
    <xf numFmtId="0" fontId="57" fillId="0" borderId="106" xfId="0" applyFont="1" applyBorder="1" applyAlignment="1">
      <alignment horizontal="center" vertical="center"/>
    </xf>
    <xf numFmtId="44" fontId="32" fillId="0" borderId="0" xfId="257" applyFont="1"/>
    <xf numFmtId="0" fontId="66" fillId="26" borderId="18" xfId="258" applyFont="1" applyFill="1" applyBorder="1" applyAlignment="1">
      <alignment horizontal="center" vertical="center"/>
    </xf>
    <xf numFmtId="0" fontId="66" fillId="26" borderId="23" xfId="258" applyFont="1" applyFill="1" applyBorder="1" applyAlignment="1">
      <alignment horizontal="center" vertical="center" wrapText="1"/>
    </xf>
    <xf numFmtId="169" fontId="66" fillId="26" borderId="18" xfId="259" applyFont="1" applyFill="1" applyBorder="1" applyAlignment="1">
      <alignment horizontal="center" vertical="center"/>
    </xf>
    <xf numFmtId="2" fontId="66" fillId="26" borderId="18" xfId="259" applyNumberFormat="1" applyFont="1" applyFill="1" applyBorder="1" applyAlignment="1">
      <alignment horizontal="center" vertical="center"/>
    </xf>
    <xf numFmtId="0" fontId="66" fillId="26" borderId="18" xfId="259" applyNumberFormat="1" applyFont="1" applyFill="1" applyBorder="1" applyAlignment="1">
      <alignment horizontal="center" vertical="center"/>
    </xf>
    <xf numFmtId="0" fontId="66" fillId="26" borderId="23" xfId="258" applyFont="1" applyFill="1" applyBorder="1" applyAlignment="1">
      <alignment horizontal="left" vertical="center" wrapText="1"/>
    </xf>
    <xf numFmtId="0" fontId="50" fillId="25" borderId="0" xfId="0" applyFont="1" applyFill="1" applyBorder="1" applyAlignment="1">
      <alignment vertical="center" wrapText="1"/>
    </xf>
    <xf numFmtId="0" fontId="50" fillId="25" borderId="13" xfId="0" applyFont="1" applyFill="1" applyBorder="1" applyAlignment="1">
      <alignment vertical="center" wrapText="1"/>
    </xf>
    <xf numFmtId="0" fontId="50" fillId="25" borderId="14" xfId="0" applyFont="1" applyFill="1" applyBorder="1" applyAlignment="1">
      <alignment vertical="center" wrapText="1"/>
    </xf>
    <xf numFmtId="0" fontId="50" fillId="25" borderId="24" xfId="0" applyFont="1" applyFill="1" applyBorder="1" applyAlignment="1">
      <alignment vertical="center" wrapText="1"/>
    </xf>
    <xf numFmtId="204" fontId="67" fillId="25" borderId="0" xfId="260" applyNumberFormat="1" applyFont="1" applyFill="1" applyBorder="1" applyAlignment="1">
      <alignment horizontal="left" vertical="center" wrapText="1" indent="2"/>
    </xf>
    <xf numFmtId="0" fontId="33" fillId="0" borderId="60" xfId="89" applyFont="1" applyBorder="1"/>
    <xf numFmtId="0" fontId="33" fillId="0" borderId="59" xfId="89" applyFont="1" applyBorder="1"/>
    <xf numFmtId="0" fontId="33" fillId="0" borderId="59" xfId="89" applyFont="1" applyBorder="1" applyAlignment="1">
      <alignment horizontal="center"/>
    </xf>
    <xf numFmtId="0" fontId="33" fillId="0" borderId="58" xfId="89" applyFont="1" applyBorder="1"/>
    <xf numFmtId="0" fontId="33" fillId="0" borderId="11" xfId="89" applyFont="1" applyBorder="1"/>
    <xf numFmtId="0" fontId="33" fillId="0" borderId="0" xfId="89" applyFont="1" applyBorder="1"/>
    <xf numFmtId="0" fontId="33" fillId="0" borderId="12" xfId="89" applyFont="1" applyBorder="1"/>
    <xf numFmtId="0" fontId="33" fillId="25" borderId="11" xfId="89" applyFont="1" applyFill="1" applyBorder="1"/>
    <xf numFmtId="0" fontId="33" fillId="25" borderId="12" xfId="89" applyFont="1" applyFill="1" applyBorder="1"/>
    <xf numFmtId="0" fontId="33" fillId="0" borderId="11" xfId="90" applyFont="1" applyBorder="1"/>
    <xf numFmtId="0" fontId="33" fillId="0" borderId="12" xfId="90" applyFont="1" applyBorder="1"/>
    <xf numFmtId="49" fontId="52" fillId="0" borderId="0" xfId="131" applyNumberFormat="1" applyFont="1" applyBorder="1" applyAlignment="1">
      <alignment horizontal="right" vertical="center"/>
    </xf>
    <xf numFmtId="186" fontId="52" fillId="0" borderId="0" xfId="131" applyNumberFormat="1" applyFont="1" applyBorder="1" applyAlignment="1">
      <alignment vertical="center"/>
    </xf>
    <xf numFmtId="0" fontId="50" fillId="0" borderId="0" xfId="128" applyFont="1" applyBorder="1"/>
    <xf numFmtId="0" fontId="50" fillId="0" borderId="0" xfId="126" applyFont="1" applyBorder="1" applyAlignment="1">
      <alignment horizontal="center" vertical="center"/>
    </xf>
    <xf numFmtId="0" fontId="50" fillId="0" borderId="0" xfId="128" applyFont="1" applyBorder="1" applyAlignment="1">
      <alignment horizontal="center"/>
    </xf>
    <xf numFmtId="2" fontId="50" fillId="0" borderId="0" xfId="128" applyNumberFormat="1" applyFont="1" applyBorder="1"/>
    <xf numFmtId="181" fontId="50" fillId="0" borderId="0" xfId="129" applyNumberFormat="1" applyFont="1" applyBorder="1"/>
    <xf numFmtId="39" fontId="52" fillId="0" borderId="0" xfId="129" applyNumberFormat="1" applyFont="1" applyBorder="1" applyAlignment="1">
      <alignment vertical="center"/>
    </xf>
    <xf numFmtId="182" fontId="33" fillId="0" borderId="12" xfId="90" applyNumberFormat="1" applyFont="1" applyBorder="1"/>
    <xf numFmtId="184" fontId="33" fillId="0" borderId="12" xfId="90" applyNumberFormat="1" applyFont="1" applyBorder="1"/>
    <xf numFmtId="0" fontId="33" fillId="0" borderId="13" xfId="90" applyFont="1" applyBorder="1"/>
    <xf numFmtId="0" fontId="33" fillId="0" borderId="14" xfId="89" applyFont="1" applyBorder="1"/>
    <xf numFmtId="0" fontId="33" fillId="0" borderId="14" xfId="89" applyFont="1" applyBorder="1" applyAlignment="1">
      <alignment horizontal="center"/>
    </xf>
    <xf numFmtId="185" fontId="33" fillId="0" borderId="14" xfId="34" applyNumberFormat="1" applyFont="1" applyBorder="1"/>
    <xf numFmtId="0" fontId="33" fillId="0" borderId="15" xfId="89" applyFont="1" applyBorder="1"/>
    <xf numFmtId="0" fontId="30" fillId="0" borderId="11" xfId="89" applyFont="1" applyBorder="1"/>
    <xf numFmtId="0" fontId="30" fillId="0" borderId="0" xfId="89" applyFont="1" applyBorder="1"/>
    <xf numFmtId="0" fontId="30" fillId="0" borderId="0" xfId="89" applyFont="1" applyBorder="1" applyAlignment="1">
      <alignment horizontal="center"/>
    </xf>
    <xf numFmtId="0" fontId="30" fillId="0" borderId="12" xfId="89" applyFont="1" applyBorder="1"/>
    <xf numFmtId="0" fontId="30" fillId="0" borderId="13" xfId="89" applyFont="1" applyBorder="1"/>
    <xf numFmtId="0" fontId="30" fillId="0" borderId="14" xfId="89" applyFont="1" applyBorder="1"/>
    <xf numFmtId="0" fontId="30" fillId="0" borderId="14" xfId="89" applyFont="1" applyBorder="1" applyAlignment="1">
      <alignment horizontal="center"/>
    </xf>
    <xf numFmtId="0" fontId="30" fillId="0" borderId="15" xfId="89" applyFont="1" applyBorder="1"/>
    <xf numFmtId="0" fontId="1" fillId="0" borderId="60" xfId="258" applyBorder="1"/>
    <xf numFmtId="0" fontId="1" fillId="0" borderId="59" xfId="258" applyBorder="1"/>
    <xf numFmtId="0" fontId="1" fillId="0" borderId="58" xfId="258" applyBorder="1"/>
    <xf numFmtId="0" fontId="1" fillId="0" borderId="11" xfId="258" applyBorder="1"/>
    <xf numFmtId="0" fontId="1" fillId="0" borderId="0" xfId="258" applyBorder="1"/>
    <xf numFmtId="0" fontId="1" fillId="0" borderId="12" xfId="258" applyBorder="1"/>
    <xf numFmtId="0" fontId="77" fillId="25" borderId="0" xfId="258" applyFont="1" applyFill="1" applyBorder="1"/>
    <xf numFmtId="0" fontId="1" fillId="0" borderId="13" xfId="258" applyBorder="1"/>
    <xf numFmtId="0" fontId="1" fillId="0" borderId="14" xfId="258" applyBorder="1"/>
    <xf numFmtId="0" fontId="1" fillId="0" borderId="15" xfId="258" applyBorder="1"/>
    <xf numFmtId="0" fontId="1" fillId="0" borderId="12" xfId="258" applyBorder="1" applyAlignment="1">
      <alignment horizontal="center"/>
    </xf>
    <xf numFmtId="0" fontId="60" fillId="0" borderId="101" xfId="89" applyFont="1" applyBorder="1" applyAlignment="1">
      <alignment horizontal="center" wrapText="1"/>
    </xf>
    <xf numFmtId="0" fontId="60" fillId="0" borderId="102" xfId="89" applyFont="1" applyBorder="1" applyAlignment="1">
      <alignment horizontal="center" wrapText="1"/>
    </xf>
    <xf numFmtId="0" fontId="60" fillId="0" borderId="103" xfId="89" applyFont="1" applyBorder="1" applyAlignment="1">
      <alignment horizontal="center" wrapText="1"/>
    </xf>
    <xf numFmtId="0" fontId="52" fillId="0" borderId="11" xfId="130" applyFont="1" applyBorder="1" applyAlignment="1">
      <alignment horizontal="center" wrapText="1"/>
    </xf>
    <xf numFmtId="0" fontId="52" fillId="0" borderId="0" xfId="130" applyFont="1" applyBorder="1" applyAlignment="1">
      <alignment horizontal="center"/>
    </xf>
    <xf numFmtId="0" fontId="52" fillId="0" borderId="12" xfId="130" applyFont="1" applyBorder="1" applyAlignment="1">
      <alignment horizontal="center"/>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41" xfId="130" applyFont="1" applyBorder="1" applyAlignment="1">
      <alignment horizontal="center" vertical="top"/>
    </xf>
    <xf numFmtId="0" fontId="52" fillId="0" borderId="43" xfId="130" applyFont="1" applyBorder="1" applyAlignment="1">
      <alignment horizontal="center" vertical="top"/>
    </xf>
    <xf numFmtId="0" fontId="52" fillId="0" borderId="44"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18" xfId="89" applyFont="1" applyFill="1" applyBorder="1" applyAlignment="1">
      <alignment horizontal="left" vertical="center" wrapText="1"/>
    </xf>
    <xf numFmtId="0" fontId="50" fillId="26" borderId="19"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23" xfId="89"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top" wrapText="1"/>
    </xf>
    <xf numFmtId="3" fontId="52" fillId="26" borderId="18" xfId="130" applyNumberFormat="1" applyFont="1" applyFill="1" applyBorder="1" applyAlignment="1">
      <alignment horizontal="center" vertical="top"/>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67" fillId="28" borderId="77" xfId="258" applyFont="1" applyFill="1" applyBorder="1" applyAlignment="1">
      <alignment horizontal="center" vertical="center" wrapText="1"/>
    </xf>
    <xf numFmtId="0" fontId="67" fillId="28" borderId="25" xfId="258" applyFont="1" applyFill="1" applyBorder="1" applyAlignment="1">
      <alignment horizontal="center" vertical="center" wrapText="1"/>
    </xf>
    <xf numFmtId="0" fontId="66" fillId="0" borderId="19" xfId="258" applyFont="1" applyBorder="1" applyAlignment="1">
      <alignment horizontal="left" vertical="center" wrapText="1"/>
    </xf>
    <xf numFmtId="0" fontId="66" fillId="0" borderId="22" xfId="258" applyFont="1" applyBorder="1" applyAlignment="1">
      <alignment horizontal="left" vertical="center" wrapText="1"/>
    </xf>
    <xf numFmtId="0" fontId="66" fillId="0" borderId="23" xfId="258" applyFont="1" applyBorder="1" applyAlignment="1">
      <alignment horizontal="left" vertical="center" wrapText="1"/>
    </xf>
    <xf numFmtId="0" fontId="66" fillId="0" borderId="22" xfId="258" applyFont="1" applyBorder="1" applyAlignment="1">
      <alignment horizontal="center" vertical="center"/>
    </xf>
    <xf numFmtId="0" fontId="67" fillId="28" borderId="19" xfId="258" applyFont="1" applyFill="1" applyBorder="1" applyAlignment="1">
      <alignment horizontal="center" vertical="center"/>
    </xf>
    <xf numFmtId="0" fontId="67" fillId="28" borderId="23" xfId="258" applyFont="1" applyFill="1" applyBorder="1" applyAlignment="1">
      <alignment horizontal="center" vertical="center"/>
    </xf>
    <xf numFmtId="0" fontId="67" fillId="28" borderId="18" xfId="258" applyFont="1" applyFill="1" applyBorder="1" applyAlignment="1">
      <alignment horizontal="center" vertical="center"/>
    </xf>
    <xf numFmtId="0" fontId="67" fillId="28" borderId="66" xfId="258" applyFont="1" applyFill="1" applyBorder="1" applyAlignment="1">
      <alignment horizontal="center" vertical="center"/>
    </xf>
    <xf numFmtId="0" fontId="67" fillId="28" borderId="55" xfId="258" applyFont="1" applyFill="1" applyBorder="1" applyAlignment="1">
      <alignment horizontal="center" vertical="center"/>
    </xf>
    <xf numFmtId="0" fontId="67" fillId="28" borderId="65" xfId="258" applyFont="1" applyFill="1" applyBorder="1" applyAlignment="1">
      <alignment horizontal="center" vertical="center"/>
    </xf>
    <xf numFmtId="0" fontId="67" fillId="28" borderId="68" xfId="258" applyFont="1" applyFill="1" applyBorder="1" applyAlignment="1">
      <alignment horizontal="center" vertical="center"/>
    </xf>
    <xf numFmtId="0" fontId="67" fillId="28" borderId="56" xfId="258" applyFont="1" applyFill="1" applyBorder="1" applyAlignment="1">
      <alignment horizontal="center" vertical="center"/>
    </xf>
    <xf numFmtId="0" fontId="67" fillId="28" borderId="67" xfId="258" applyFont="1" applyFill="1" applyBorder="1" applyAlignment="1">
      <alignment horizontal="center" vertical="center"/>
    </xf>
    <xf numFmtId="2" fontId="65" fillId="29" borderId="19" xfId="258" applyNumberFormat="1" applyFont="1" applyFill="1" applyBorder="1" applyAlignment="1">
      <alignment horizontal="center" vertical="center" wrapText="1"/>
    </xf>
    <xf numFmtId="2" fontId="65" fillId="29" borderId="22" xfId="258" applyNumberFormat="1" applyFont="1" applyFill="1" applyBorder="1" applyAlignment="1">
      <alignment horizontal="center" vertical="center" wrapText="1"/>
    </xf>
    <xf numFmtId="2" fontId="65" fillId="29" borderId="23" xfId="258" applyNumberFormat="1" applyFont="1" applyFill="1" applyBorder="1" applyAlignment="1">
      <alignment horizontal="center" vertical="center" wrapText="1"/>
    </xf>
    <xf numFmtId="0" fontId="66" fillId="0" borderId="66" xfId="258" applyFont="1" applyBorder="1" applyAlignment="1">
      <alignment horizontal="center" vertical="center"/>
    </xf>
    <xf numFmtId="0" fontId="66" fillId="0" borderId="65" xfId="258" applyFont="1" applyBorder="1" applyAlignment="1">
      <alignment horizontal="center" vertical="center"/>
    </xf>
    <xf numFmtId="0" fontId="66" fillId="0" borderId="68" xfId="258" applyFont="1" applyBorder="1" applyAlignment="1">
      <alignment horizontal="center" vertical="center"/>
    </xf>
    <xf numFmtId="0" fontId="66" fillId="0" borderId="67" xfId="258" applyFont="1" applyBorder="1" applyAlignment="1">
      <alignment horizontal="center" vertical="center"/>
    </xf>
    <xf numFmtId="1" fontId="66" fillId="0" borderId="66" xfId="258" applyNumberFormat="1" applyFont="1" applyBorder="1" applyAlignment="1">
      <alignment horizontal="left" vertical="center"/>
    </xf>
    <xf numFmtId="1" fontId="66" fillId="0" borderId="55" xfId="258" applyNumberFormat="1" applyFont="1" applyBorder="1" applyAlignment="1">
      <alignment horizontal="left" vertical="center"/>
    </xf>
    <xf numFmtId="1" fontId="66" fillId="0" borderId="65" xfId="258" applyNumberFormat="1" applyFont="1" applyBorder="1" applyAlignment="1">
      <alignment horizontal="left" vertical="center"/>
    </xf>
    <xf numFmtId="1" fontId="66" fillId="0" borderId="68" xfId="258" applyNumberFormat="1" applyFont="1" applyBorder="1" applyAlignment="1">
      <alignment horizontal="left" vertical="center"/>
    </xf>
    <xf numFmtId="1" fontId="66" fillId="0" borderId="56" xfId="258" applyNumberFormat="1" applyFont="1" applyBorder="1" applyAlignment="1">
      <alignment horizontal="left" vertical="center"/>
    </xf>
    <xf numFmtId="1" fontId="66" fillId="0" borderId="67" xfId="258" applyNumberFormat="1" applyFont="1" applyBorder="1" applyAlignment="1">
      <alignment horizontal="left" vertical="center"/>
    </xf>
    <xf numFmtId="0" fontId="66" fillId="0" borderId="66" xfId="258" applyFont="1" applyBorder="1" applyAlignment="1">
      <alignment horizontal="left" vertical="center"/>
    </xf>
    <xf numFmtId="0" fontId="66" fillId="0" borderId="55" xfId="258" applyFont="1" applyBorder="1" applyAlignment="1">
      <alignment horizontal="left" vertical="center"/>
    </xf>
    <xf numFmtId="0" fontId="66" fillId="0" borderId="65" xfId="258" applyFont="1" applyBorder="1" applyAlignment="1">
      <alignment horizontal="left" vertical="center"/>
    </xf>
    <xf numFmtId="0" fontId="66" fillId="0" borderId="68" xfId="258" applyFont="1" applyBorder="1" applyAlignment="1">
      <alignment horizontal="left" vertical="center"/>
    </xf>
    <xf numFmtId="0" fontId="66" fillId="0" borderId="56" xfId="258" applyFont="1" applyBorder="1" applyAlignment="1">
      <alignment horizontal="left" vertical="center"/>
    </xf>
    <xf numFmtId="0" fontId="66" fillId="0" borderId="67" xfId="258" applyFont="1" applyBorder="1" applyAlignment="1">
      <alignment horizontal="left" vertical="center"/>
    </xf>
    <xf numFmtId="0" fontId="64" fillId="28" borderId="66" xfId="258" applyFont="1" applyFill="1" applyBorder="1" applyAlignment="1">
      <alignment horizontal="center" vertical="center" wrapText="1"/>
    </xf>
    <xf numFmtId="0" fontId="64" fillId="28" borderId="55" xfId="258" applyFont="1" applyFill="1" applyBorder="1" applyAlignment="1">
      <alignment horizontal="center" vertical="center" wrapText="1"/>
    </xf>
    <xf numFmtId="0" fontId="64" fillId="28" borderId="65" xfId="258" applyFont="1" applyFill="1" applyBorder="1" applyAlignment="1">
      <alignment horizontal="center" vertical="center" wrapText="1"/>
    </xf>
    <xf numFmtId="0" fontId="64" fillId="28" borderId="68" xfId="258" applyFont="1" applyFill="1" applyBorder="1" applyAlignment="1">
      <alignment horizontal="center" vertical="center" wrapText="1"/>
    </xf>
    <xf numFmtId="0" fontId="64" fillId="28" borderId="56" xfId="258" applyFont="1" applyFill="1" applyBorder="1" applyAlignment="1">
      <alignment horizontal="center" vertical="center" wrapText="1"/>
    </xf>
    <xf numFmtId="0" fontId="64" fillId="28" borderId="67" xfId="258" applyFont="1" applyFill="1" applyBorder="1" applyAlignment="1">
      <alignment horizontal="center" vertical="center" wrapText="1"/>
    </xf>
    <xf numFmtId="2" fontId="66" fillId="0" borderId="66" xfId="258" applyNumberFormat="1" applyFont="1" applyBorder="1" applyAlignment="1">
      <alignment horizontal="left" vertical="center"/>
    </xf>
    <xf numFmtId="2" fontId="66" fillId="0" borderId="55" xfId="258" applyNumberFormat="1" applyFont="1" applyBorder="1" applyAlignment="1">
      <alignment horizontal="left" vertical="center"/>
    </xf>
    <xf numFmtId="2" fontId="66" fillId="0" borderId="65" xfId="258" applyNumberFormat="1" applyFont="1" applyBorder="1" applyAlignment="1">
      <alignment horizontal="left" vertical="center"/>
    </xf>
    <xf numFmtId="2" fontId="66" fillId="0" borderId="68" xfId="258" applyNumberFormat="1" applyFont="1" applyBorder="1" applyAlignment="1">
      <alignment horizontal="left" vertical="center"/>
    </xf>
    <xf numFmtId="2" fontId="66" fillId="0" borderId="56" xfId="258" applyNumberFormat="1" applyFont="1" applyBorder="1" applyAlignment="1">
      <alignment horizontal="left" vertical="center"/>
    </xf>
    <xf numFmtId="2" fontId="66" fillId="0" borderId="67" xfId="258" applyNumberFormat="1" applyFont="1" applyBorder="1" applyAlignment="1">
      <alignment horizontal="left" vertical="center"/>
    </xf>
    <xf numFmtId="0" fontId="68" fillId="25" borderId="19" xfId="258" applyFont="1" applyFill="1" applyBorder="1" applyAlignment="1">
      <alignment horizontal="left" vertical="center"/>
    </xf>
    <xf numFmtId="0" fontId="68" fillId="25" borderId="22" xfId="258" applyFont="1" applyFill="1" applyBorder="1" applyAlignment="1">
      <alignment horizontal="left" vertical="center"/>
    </xf>
    <xf numFmtId="0" fontId="66" fillId="0" borderId="19" xfId="258" applyFont="1" applyBorder="1" applyAlignment="1">
      <alignment horizontal="left" wrapText="1"/>
    </xf>
    <xf numFmtId="0" fontId="66" fillId="0" borderId="22" xfId="258" applyFont="1" applyBorder="1" applyAlignment="1">
      <alignment horizontal="left" wrapText="1"/>
    </xf>
    <xf numFmtId="0" fontId="66" fillId="0" borderId="23" xfId="258" applyFont="1" applyBorder="1" applyAlignment="1">
      <alignment horizontal="left" wrapText="1"/>
    </xf>
    <xf numFmtId="0" fontId="71" fillId="0" borderId="66" xfId="258" applyFont="1" applyBorder="1" applyAlignment="1">
      <alignment horizontal="center" vertical="center"/>
    </xf>
    <xf numFmtId="0" fontId="71" fillId="0" borderId="65" xfId="258" applyFont="1" applyBorder="1" applyAlignment="1">
      <alignment horizontal="center" vertical="center"/>
    </xf>
    <xf numFmtId="0" fontId="71" fillId="0" borderId="68" xfId="258" applyFont="1" applyBorder="1" applyAlignment="1">
      <alignment horizontal="center" vertical="center"/>
    </xf>
    <xf numFmtId="0" fontId="71" fillId="0" borderId="67" xfId="258" applyFont="1" applyBorder="1" applyAlignment="1">
      <alignment horizontal="center" vertical="center"/>
    </xf>
    <xf numFmtId="2" fontId="71" fillId="0" borderId="66" xfId="258" applyNumberFormat="1" applyFont="1" applyBorder="1" applyAlignment="1">
      <alignment horizontal="left" vertical="center"/>
    </xf>
    <xf numFmtId="2" fontId="71" fillId="0" borderId="55" xfId="258" applyNumberFormat="1" applyFont="1" applyBorder="1" applyAlignment="1">
      <alignment horizontal="left" vertical="center"/>
    </xf>
    <xf numFmtId="2" fontId="71" fillId="0" borderId="65" xfId="258" applyNumberFormat="1" applyFont="1" applyBorder="1" applyAlignment="1">
      <alignment horizontal="left" vertical="center"/>
    </xf>
    <xf numFmtId="2" fontId="71" fillId="0" borderId="68" xfId="258" applyNumberFormat="1" applyFont="1" applyBorder="1" applyAlignment="1">
      <alignment horizontal="left" vertical="center"/>
    </xf>
    <xf numFmtId="2" fontId="71" fillId="0" borderId="56" xfId="258" applyNumberFormat="1" applyFont="1" applyBorder="1" applyAlignment="1">
      <alignment horizontal="left" vertical="center"/>
    </xf>
    <xf numFmtId="2" fontId="71" fillId="0" borderId="67" xfId="258" applyNumberFormat="1" applyFont="1" applyBorder="1" applyAlignment="1">
      <alignment horizontal="left" vertical="center"/>
    </xf>
    <xf numFmtId="0" fontId="68" fillId="25" borderId="23" xfId="258" applyFont="1" applyFill="1" applyBorder="1" applyAlignment="1">
      <alignment horizontal="left" vertical="center"/>
    </xf>
    <xf numFmtId="0" fontId="66" fillId="25" borderId="19" xfId="258" applyFont="1" applyFill="1" applyBorder="1" applyAlignment="1">
      <alignment horizontal="left" vertical="center" wrapText="1"/>
    </xf>
    <xf numFmtId="0" fontId="66" fillId="25" borderId="22" xfId="258" applyFont="1" applyFill="1" applyBorder="1" applyAlignment="1">
      <alignment horizontal="left" vertical="center" wrapText="1"/>
    </xf>
    <xf numFmtId="0" fontId="66" fillId="25" borderId="23" xfId="258" applyFont="1" applyFill="1" applyBorder="1" applyAlignment="1">
      <alignment horizontal="left" vertical="center" wrapText="1"/>
    </xf>
    <xf numFmtId="0" fontId="66" fillId="0" borderId="66" xfId="258" applyFont="1" applyBorder="1" applyAlignment="1">
      <alignment horizontal="left" vertical="center" wrapText="1"/>
    </xf>
    <xf numFmtId="0" fontId="66" fillId="0" borderId="55" xfId="258" applyFont="1" applyBorder="1" applyAlignment="1">
      <alignment horizontal="left" vertical="center" wrapText="1"/>
    </xf>
    <xf numFmtId="0" fontId="66" fillId="0" borderId="65" xfId="258" applyFont="1" applyBorder="1" applyAlignment="1">
      <alignment horizontal="left" vertical="center" wrapText="1"/>
    </xf>
    <xf numFmtId="0" fontId="66" fillId="0" borderId="68" xfId="258" applyFont="1" applyBorder="1" applyAlignment="1">
      <alignment horizontal="left" vertical="center" wrapText="1"/>
    </xf>
    <xf numFmtId="0" fontId="66" fillId="0" borderId="56" xfId="258" applyFont="1" applyBorder="1" applyAlignment="1">
      <alignment horizontal="left" vertical="center" wrapText="1"/>
    </xf>
    <xf numFmtId="0" fontId="66" fillId="0" borderId="67" xfId="258" applyFont="1" applyBorder="1" applyAlignment="1">
      <alignment horizontal="left" vertical="center" wrapText="1"/>
    </xf>
    <xf numFmtId="0" fontId="68" fillId="25" borderId="19" xfId="258" applyFont="1" applyFill="1" applyBorder="1" applyAlignment="1">
      <alignment horizontal="center" vertical="center"/>
    </xf>
    <xf numFmtId="0" fontId="68" fillId="25" borderId="22" xfId="258" applyFont="1" applyFill="1" applyBorder="1" applyAlignment="1">
      <alignment horizontal="center" vertical="center"/>
    </xf>
    <xf numFmtId="0" fontId="68" fillId="25" borderId="23" xfId="258" applyFont="1" applyFill="1" applyBorder="1" applyAlignment="1">
      <alignment horizontal="center" vertical="center"/>
    </xf>
    <xf numFmtId="0" fontId="67" fillId="25" borderId="19" xfId="258" applyFont="1" applyFill="1" applyBorder="1" applyAlignment="1">
      <alignment horizontal="center" vertical="center"/>
    </xf>
    <xf numFmtId="0" fontId="67" fillId="25" borderId="22" xfId="258" applyFont="1" applyFill="1" applyBorder="1" applyAlignment="1">
      <alignment horizontal="center" vertical="center"/>
    </xf>
    <xf numFmtId="0" fontId="67" fillId="25" borderId="23" xfId="258" applyFont="1" applyFill="1" applyBorder="1" applyAlignment="1">
      <alignment horizontal="center" vertical="center"/>
    </xf>
    <xf numFmtId="205" fontId="66" fillId="0" borderId="66" xfId="258" applyNumberFormat="1" applyFont="1" applyBorder="1" applyAlignment="1">
      <alignment horizontal="left" vertical="center"/>
    </xf>
    <xf numFmtId="205" fontId="66" fillId="0" borderId="55" xfId="258" applyNumberFormat="1" applyFont="1" applyBorder="1" applyAlignment="1">
      <alignment horizontal="left" vertical="center"/>
    </xf>
    <xf numFmtId="205" fontId="66" fillId="0" borderId="65" xfId="258" applyNumberFormat="1" applyFont="1" applyBorder="1" applyAlignment="1">
      <alignment horizontal="left" vertical="center"/>
    </xf>
    <xf numFmtId="205" fontId="66" fillId="0" borderId="68" xfId="258" applyNumberFormat="1" applyFont="1" applyBorder="1" applyAlignment="1">
      <alignment horizontal="left" vertical="center"/>
    </xf>
    <xf numFmtId="205" fontId="66" fillId="0" borderId="56" xfId="258" applyNumberFormat="1" applyFont="1" applyBorder="1" applyAlignment="1">
      <alignment horizontal="left" vertical="center"/>
    </xf>
    <xf numFmtId="205" fontId="66" fillId="0" borderId="67" xfId="258" applyNumberFormat="1" applyFont="1" applyBorder="1" applyAlignment="1">
      <alignment horizontal="left" vertical="center"/>
    </xf>
    <xf numFmtId="0" fontId="71" fillId="0" borderId="66" xfId="258" applyFont="1" applyBorder="1" applyAlignment="1">
      <alignment horizontal="left" vertical="center"/>
    </xf>
    <xf numFmtId="0" fontId="71" fillId="0" borderId="55" xfId="258" applyFont="1" applyBorder="1" applyAlignment="1">
      <alignment horizontal="left" vertical="center"/>
    </xf>
    <xf numFmtId="0" fontId="71" fillId="0" borderId="65" xfId="258" applyFont="1" applyBorder="1" applyAlignment="1">
      <alignment horizontal="left" vertical="center"/>
    </xf>
    <xf numFmtId="0" fontId="71" fillId="0" borderId="68" xfId="258" applyFont="1" applyBorder="1" applyAlignment="1">
      <alignment horizontal="left" vertical="center"/>
    </xf>
    <xf numFmtId="0" fontId="71" fillId="0" borderId="56" xfId="258" applyFont="1" applyBorder="1" applyAlignment="1">
      <alignment horizontal="left" vertical="center"/>
    </xf>
    <xf numFmtId="0" fontId="71" fillId="0" borderId="67" xfId="258" applyFont="1" applyBorder="1" applyAlignment="1">
      <alignment horizontal="left" vertical="center"/>
    </xf>
    <xf numFmtId="0" fontId="67" fillId="28" borderId="18" xfId="258" applyFont="1" applyFill="1" applyBorder="1" applyAlignment="1">
      <alignment horizontal="center" vertical="center" wrapText="1"/>
    </xf>
    <xf numFmtId="0" fontId="69" fillId="31" borderId="66" xfId="258" applyFont="1" applyFill="1" applyBorder="1" applyAlignment="1">
      <alignment horizontal="center" vertical="center" wrapText="1"/>
    </xf>
    <xf numFmtId="0" fontId="69" fillId="31" borderId="55" xfId="258" applyFont="1" applyFill="1" applyBorder="1" applyAlignment="1">
      <alignment horizontal="center" vertical="center" wrapText="1"/>
    </xf>
    <xf numFmtId="0" fontId="69" fillId="31" borderId="65" xfId="258" applyFont="1" applyFill="1" applyBorder="1" applyAlignment="1">
      <alignment horizontal="center" vertical="center" wrapText="1"/>
    </xf>
    <xf numFmtId="0" fontId="69" fillId="31" borderId="68" xfId="258" applyFont="1" applyFill="1" applyBorder="1" applyAlignment="1">
      <alignment horizontal="center" vertical="center" wrapText="1"/>
    </xf>
    <xf numFmtId="0" fontId="69" fillId="31" borderId="56" xfId="258" applyFont="1" applyFill="1" applyBorder="1" applyAlignment="1">
      <alignment horizontal="center" vertical="center" wrapText="1"/>
    </xf>
    <xf numFmtId="0" fontId="69" fillId="31" borderId="67" xfId="258" applyFont="1" applyFill="1" applyBorder="1" applyAlignment="1">
      <alignment horizontal="center" vertical="center" wrapText="1"/>
    </xf>
    <xf numFmtId="2" fontId="70" fillId="32" borderId="75" xfId="258" applyNumberFormat="1" applyFont="1" applyFill="1" applyBorder="1" applyAlignment="1">
      <alignment horizontal="center" vertical="center" wrapText="1"/>
    </xf>
    <xf numFmtId="2" fontId="70" fillId="32" borderId="0" xfId="258" applyNumberFormat="1" applyFont="1" applyFill="1" applyAlignment="1">
      <alignment horizontal="center" vertical="center" wrapText="1"/>
    </xf>
    <xf numFmtId="2" fontId="70" fillId="32" borderId="45" xfId="258" applyNumberFormat="1" applyFont="1" applyFill="1" applyBorder="1" applyAlignment="1">
      <alignment horizontal="center" vertical="center" wrapText="1"/>
    </xf>
    <xf numFmtId="0" fontId="67" fillId="31" borderId="18" xfId="258" applyFont="1" applyFill="1" applyBorder="1" applyAlignment="1">
      <alignment horizontal="center" vertical="center"/>
    </xf>
    <xf numFmtId="0" fontId="67" fillId="31" borderId="66" xfId="258" applyFont="1" applyFill="1" applyBorder="1" applyAlignment="1">
      <alignment horizontal="center" vertical="center"/>
    </xf>
    <xf numFmtId="0" fontId="67" fillId="31" borderId="55" xfId="258" applyFont="1" applyFill="1" applyBorder="1" applyAlignment="1">
      <alignment horizontal="center" vertical="center"/>
    </xf>
    <xf numFmtId="0" fontId="67" fillId="31" borderId="65" xfId="258" applyFont="1" applyFill="1" applyBorder="1" applyAlignment="1">
      <alignment horizontal="center" vertical="center"/>
    </xf>
    <xf numFmtId="0" fontId="67" fillId="31" borderId="68" xfId="258" applyFont="1" applyFill="1" applyBorder="1" applyAlignment="1">
      <alignment horizontal="center" vertical="center"/>
    </xf>
    <xf numFmtId="0" fontId="67" fillId="31" borderId="56" xfId="258" applyFont="1" applyFill="1" applyBorder="1" applyAlignment="1">
      <alignment horizontal="center" vertical="center"/>
    </xf>
    <xf numFmtId="0" fontId="67" fillId="31" borderId="67" xfId="258" applyFont="1" applyFill="1" applyBorder="1" applyAlignment="1">
      <alignment horizontal="center" vertical="center"/>
    </xf>
    <xf numFmtId="0" fontId="67" fillId="31" borderId="77" xfId="258" applyFont="1" applyFill="1" applyBorder="1" applyAlignment="1">
      <alignment horizontal="center" vertical="center" wrapText="1"/>
    </xf>
    <xf numFmtId="0" fontId="67" fillId="31" borderId="25" xfId="258" applyFont="1" applyFill="1" applyBorder="1" applyAlignment="1">
      <alignment horizontal="center" vertical="center" wrapText="1"/>
    </xf>
    <xf numFmtId="0" fontId="71" fillId="0" borderId="22" xfId="258" applyFont="1" applyBorder="1" applyAlignment="1">
      <alignment horizontal="center" vertical="center"/>
    </xf>
    <xf numFmtId="0" fontId="67" fillId="34" borderId="19" xfId="258" applyFont="1" applyFill="1" applyBorder="1" applyAlignment="1">
      <alignment horizontal="center" vertical="center"/>
    </xf>
    <xf numFmtId="0" fontId="67" fillId="34" borderId="23" xfId="258" applyFont="1" applyFill="1" applyBorder="1" applyAlignment="1">
      <alignment horizontal="center" vertical="center"/>
    </xf>
    <xf numFmtId="0" fontId="66" fillId="26" borderId="19" xfId="258" applyFont="1" applyFill="1" applyBorder="1" applyAlignment="1">
      <alignment horizontal="left" vertical="center" wrapText="1"/>
    </xf>
    <xf numFmtId="0" fontId="66" fillId="26" borderId="22" xfId="258" applyFont="1" applyFill="1" applyBorder="1" applyAlignment="1">
      <alignment horizontal="left" vertical="center" wrapText="1"/>
    </xf>
    <xf numFmtId="0" fontId="66" fillId="26" borderId="23" xfId="258" applyFont="1" applyFill="1" applyBorder="1" applyAlignment="1">
      <alignment horizontal="left" vertical="center" wrapText="1"/>
    </xf>
    <xf numFmtId="0" fontId="66" fillId="0" borderId="23" xfId="258" applyFont="1" applyBorder="1" applyAlignment="1">
      <alignment horizontal="center" vertical="center"/>
    </xf>
    <xf numFmtId="0" fontId="66" fillId="0" borderId="18" xfId="258" applyFont="1" applyBorder="1" applyAlignment="1">
      <alignment horizontal="center" vertical="center"/>
    </xf>
    <xf numFmtId="0" fontId="66" fillId="0" borderId="19" xfId="258" applyFont="1" applyBorder="1" applyAlignment="1">
      <alignment horizontal="center" vertical="center"/>
    </xf>
    <xf numFmtId="2" fontId="65" fillId="29" borderId="75" xfId="258" applyNumberFormat="1" applyFont="1" applyFill="1" applyBorder="1" applyAlignment="1">
      <alignment horizontal="center" vertical="center" wrapText="1"/>
    </xf>
    <xf numFmtId="2" fontId="65" fillId="29" borderId="0" xfId="258" applyNumberFormat="1" applyFont="1" applyFill="1" applyAlignment="1">
      <alignment horizontal="center" vertical="center" wrapText="1"/>
    </xf>
    <xf numFmtId="2" fontId="65" fillId="29" borderId="45" xfId="258" applyNumberFormat="1" applyFont="1" applyFill="1" applyBorder="1" applyAlignment="1">
      <alignment horizontal="center" vertical="center" wrapText="1"/>
    </xf>
    <xf numFmtId="0" fontId="65" fillId="30" borderId="18" xfId="258"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6" fillId="0" borderId="85" xfId="89" applyFont="1" applyBorder="1" applyAlignment="1">
      <alignment horizontal="center" wrapText="1"/>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2" fillId="0" borderId="11" xfId="130" applyFont="1" applyBorder="1" applyAlignment="1">
      <alignment horizontal="center"/>
    </xf>
    <xf numFmtId="0" fontId="52" fillId="0" borderId="0" xfId="130" applyFont="1" applyAlignment="1">
      <alignment horizont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187" fontId="79" fillId="0" borderId="0" xfId="272" applyFont="1" applyAlignment="1">
      <alignment horizontal="center"/>
    </xf>
    <xf numFmtId="187" fontId="79" fillId="25" borderId="60" xfId="272" applyFont="1" applyFill="1" applyBorder="1" applyAlignment="1">
      <alignment horizontal="center"/>
    </xf>
    <xf numFmtId="187" fontId="79" fillId="25" borderId="59" xfId="272" applyFont="1" applyFill="1" applyBorder="1" applyAlignment="1">
      <alignment horizontal="center"/>
    </xf>
    <xf numFmtId="187" fontId="79" fillId="25" borderId="58" xfId="272" applyFont="1" applyFill="1" applyBorder="1" applyAlignment="1">
      <alignment horizontal="center"/>
    </xf>
    <xf numFmtId="187" fontId="79" fillId="25" borderId="13" xfId="272" applyFont="1" applyFill="1" applyBorder="1" applyAlignment="1">
      <alignment horizontal="center"/>
    </xf>
    <xf numFmtId="187" fontId="79" fillId="25" borderId="14" xfId="272" applyFont="1" applyFill="1" applyBorder="1" applyAlignment="1">
      <alignment horizontal="center"/>
    </xf>
    <xf numFmtId="187" fontId="79" fillId="25" borderId="15" xfId="272" applyFont="1" applyFill="1" applyBorder="1" applyAlignment="1">
      <alignment horizontal="center"/>
    </xf>
    <xf numFmtId="187" fontId="80" fillId="0" borderId="33" xfId="272" applyFont="1" applyBorder="1" applyAlignment="1">
      <alignment horizontal="center"/>
    </xf>
    <xf numFmtId="187" fontId="80" fillId="0" borderId="18" xfId="272" applyFont="1" applyBorder="1" applyAlignment="1">
      <alignment horizontal="center"/>
    </xf>
    <xf numFmtId="187" fontId="80" fillId="28" borderId="33" xfId="272" applyFont="1" applyFill="1" applyBorder="1" applyAlignment="1">
      <alignment horizontal="center"/>
    </xf>
    <xf numFmtId="187" fontId="80" fillId="28" borderId="18" xfId="272" applyFont="1" applyFill="1" applyBorder="1" applyAlignment="1">
      <alignment horizontal="center"/>
    </xf>
    <xf numFmtId="187" fontId="80" fillId="0" borderId="27" xfId="272" applyFont="1" applyBorder="1" applyAlignment="1">
      <alignment horizontal="center"/>
    </xf>
    <xf numFmtId="187" fontId="80" fillId="0" borderId="31" xfId="272" applyFont="1" applyBorder="1" applyAlignment="1">
      <alignment horizontal="center"/>
    </xf>
    <xf numFmtId="187" fontId="80" fillId="0" borderId="28" xfId="272" applyFont="1" applyBorder="1" applyAlignment="1">
      <alignment horizontal="center"/>
    </xf>
    <xf numFmtId="187" fontId="80" fillId="0" borderId="0" xfId="272" applyFont="1" applyAlignment="1">
      <alignment horizontal="center"/>
    </xf>
    <xf numFmtId="187" fontId="80" fillId="49" borderId="34" xfId="272" applyFont="1" applyFill="1" applyBorder="1" applyAlignment="1">
      <alignment horizontal="center"/>
    </xf>
    <xf numFmtId="187" fontId="80" fillId="49" borderId="16" xfId="272" applyFont="1" applyFill="1" applyBorder="1" applyAlignment="1">
      <alignment horizontal="center"/>
    </xf>
    <xf numFmtId="187" fontId="80" fillId="49" borderId="26" xfId="272" applyFont="1" applyFill="1" applyBorder="1" applyAlignment="1">
      <alignment horizontal="center"/>
    </xf>
    <xf numFmtId="187" fontId="80" fillId="25" borderId="60" xfId="272" applyFont="1" applyFill="1" applyBorder="1" applyAlignment="1">
      <alignment horizontal="center"/>
    </xf>
    <xf numFmtId="187" fontId="80" fillId="25" borderId="11" xfId="272" applyFont="1" applyFill="1" applyBorder="1" applyAlignment="1">
      <alignment horizontal="center"/>
    </xf>
    <xf numFmtId="187" fontId="80" fillId="25" borderId="13" xfId="272" applyFont="1" applyFill="1" applyBorder="1" applyAlignment="1">
      <alignment horizontal="center"/>
    </xf>
    <xf numFmtId="187" fontId="80" fillId="28" borderId="19" xfId="273" applyFont="1" applyFill="1" applyBorder="1" applyAlignment="1">
      <alignment horizontal="left" vertical="center" wrapText="1"/>
    </xf>
    <xf numFmtId="187" fontId="80" fillId="28" borderId="22" xfId="273" applyFont="1" applyFill="1" applyBorder="1" applyAlignment="1">
      <alignment horizontal="left" vertical="center" wrapText="1"/>
    </xf>
    <xf numFmtId="187" fontId="80" fillId="28" borderId="57" xfId="273" applyFont="1" applyFill="1" applyBorder="1" applyAlignment="1">
      <alignment horizontal="left" vertical="center" wrapText="1"/>
    </xf>
    <xf numFmtId="187" fontId="80" fillId="49" borderId="27" xfId="272" applyFont="1" applyFill="1" applyBorder="1" applyAlignment="1">
      <alignment horizontal="center"/>
    </xf>
    <xf numFmtId="187" fontId="80" fillId="49" borderId="31" xfId="272" applyFont="1" applyFill="1" applyBorder="1" applyAlignment="1">
      <alignment horizontal="center"/>
    </xf>
    <xf numFmtId="187" fontId="80" fillId="49" borderId="70" xfId="272" applyFont="1" applyFill="1" applyBorder="1" applyAlignment="1">
      <alignment horizontal="center"/>
    </xf>
    <xf numFmtId="187" fontId="79" fillId="25" borderId="11" xfId="272" applyFont="1" applyFill="1" applyBorder="1" applyAlignment="1">
      <alignment horizontal="center"/>
    </xf>
    <xf numFmtId="187" fontId="79" fillId="25" borderId="0" xfId="272" applyFont="1" applyFill="1" applyAlignment="1">
      <alignment horizontal="center"/>
    </xf>
    <xf numFmtId="187" fontId="80" fillId="28" borderId="32" xfId="272" applyFont="1" applyFill="1" applyBorder="1" applyAlignment="1">
      <alignment horizontal="center"/>
    </xf>
    <xf numFmtId="187" fontId="80" fillId="28" borderId="29" xfId="272" applyFont="1" applyFill="1" applyBorder="1" applyAlignment="1">
      <alignment horizontal="center"/>
    </xf>
    <xf numFmtId="187" fontId="81" fillId="27" borderId="91" xfId="274" applyFont="1" applyFill="1" applyBorder="1" applyAlignment="1">
      <alignment horizontal="center" vertical="center"/>
    </xf>
    <xf numFmtId="187" fontId="81" fillId="27" borderId="93" xfId="274" applyFont="1" applyFill="1" applyBorder="1" applyAlignment="1">
      <alignment horizontal="center" vertical="center"/>
    </xf>
    <xf numFmtId="187" fontId="81" fillId="27" borderId="95" xfId="274" applyFont="1" applyFill="1" applyBorder="1" applyAlignment="1">
      <alignment horizontal="center" vertical="center"/>
    </xf>
    <xf numFmtId="187" fontId="81" fillId="27" borderId="97" xfId="274" applyFont="1" applyFill="1" applyBorder="1" applyAlignment="1">
      <alignment horizontal="center" vertical="center"/>
    </xf>
    <xf numFmtId="187" fontId="81" fillId="0" borderId="98" xfId="274" applyFont="1" applyBorder="1" applyAlignment="1">
      <alignment horizontal="center" vertical="center"/>
    </xf>
    <xf numFmtId="187" fontId="81" fillId="0" borderId="99" xfId="274" applyFont="1" applyBorder="1" applyAlignment="1">
      <alignment horizontal="center" vertical="center"/>
    </xf>
    <xf numFmtId="187" fontId="81" fillId="0" borderId="100" xfId="274" applyFont="1" applyBorder="1" applyAlignment="1">
      <alignment horizontal="center" vertical="center"/>
    </xf>
    <xf numFmtId="187" fontId="82" fillId="48" borderId="11" xfId="273" applyFont="1" applyFill="1" applyBorder="1" applyAlignment="1">
      <alignment horizontal="center" vertical="center" wrapText="1"/>
    </xf>
    <xf numFmtId="187" fontId="82" fillId="48" borderId="0" xfId="273" applyFont="1" applyFill="1" applyAlignment="1">
      <alignment horizontal="center" vertical="center" wrapText="1"/>
    </xf>
    <xf numFmtId="2" fontId="82" fillId="28" borderId="32" xfId="273" applyNumberFormat="1" applyFont="1" applyFill="1" applyBorder="1" applyAlignment="1">
      <alignment horizontal="center" vertical="center" wrapText="1"/>
    </xf>
    <xf numFmtId="2" fontId="82" fillId="28" borderId="48" xfId="273" applyNumberFormat="1" applyFont="1" applyFill="1" applyBorder="1" applyAlignment="1">
      <alignment horizontal="center" vertical="center" wrapText="1"/>
    </xf>
    <xf numFmtId="2" fontId="82" fillId="28" borderId="29" xfId="273" applyNumberFormat="1" applyFont="1" applyFill="1" applyBorder="1" applyAlignment="1">
      <alignment horizontal="center" vertical="center" wrapText="1"/>
    </xf>
    <xf numFmtId="2" fontId="82" fillId="28" borderId="20" xfId="273" applyNumberFormat="1" applyFont="1" applyFill="1" applyBorder="1" applyAlignment="1">
      <alignment horizontal="center" vertical="center" wrapText="1"/>
    </xf>
    <xf numFmtId="187" fontId="82" fillId="28" borderId="29" xfId="273" applyFont="1" applyFill="1" applyBorder="1" applyAlignment="1">
      <alignment horizontal="center" vertical="center" wrapText="1"/>
    </xf>
    <xf numFmtId="187" fontId="82" fillId="28" borderId="20" xfId="273" applyFont="1" applyFill="1" applyBorder="1" applyAlignment="1">
      <alignment horizontal="center" vertical="center" wrapText="1"/>
    </xf>
    <xf numFmtId="213" fontId="82" fillId="28" borderId="29" xfId="273" applyNumberFormat="1" applyFont="1" applyFill="1" applyBorder="1" applyAlignment="1">
      <alignment horizontal="center" vertical="center" wrapText="1"/>
    </xf>
    <xf numFmtId="213" fontId="82" fillId="28" borderId="20" xfId="273" applyNumberFormat="1" applyFont="1" applyFill="1" applyBorder="1" applyAlignment="1">
      <alignment horizontal="center" vertical="center" wrapText="1"/>
    </xf>
    <xf numFmtId="214" fontId="82" fillId="28" borderId="35" xfId="273" applyNumberFormat="1" applyFont="1" applyFill="1" applyBorder="1" applyAlignment="1">
      <alignment horizontal="center" vertical="center" wrapText="1"/>
    </xf>
    <xf numFmtId="214" fontId="82" fillId="28" borderId="42" xfId="273" applyNumberFormat="1" applyFont="1" applyFill="1" applyBorder="1" applyAlignment="1">
      <alignment horizontal="center" vertical="center" wrapText="1"/>
    </xf>
    <xf numFmtId="214" fontId="82" fillId="28" borderId="16" xfId="273" applyNumberFormat="1" applyFont="1" applyFill="1" applyBorder="1" applyAlignment="1">
      <alignment horizontal="center" vertical="center" wrapText="1"/>
    </xf>
    <xf numFmtId="214" fontId="82" fillId="28" borderId="31" xfId="273" applyNumberFormat="1" applyFont="1" applyFill="1" applyBorder="1" applyAlignment="1">
      <alignment horizontal="center" vertical="center" wrapText="1"/>
    </xf>
    <xf numFmtId="187" fontId="81" fillId="27" borderId="92" xfId="274" applyFont="1" applyFill="1" applyBorder="1" applyAlignment="1">
      <alignment horizontal="center" vertical="center"/>
    </xf>
    <xf numFmtId="187" fontId="81" fillId="27" borderId="96" xfId="274" applyFont="1" applyFill="1" applyBorder="1" applyAlignment="1">
      <alignment horizontal="center" vertical="center"/>
    </xf>
    <xf numFmtId="187" fontId="79" fillId="0" borderId="60" xfId="272" applyFont="1" applyBorder="1" applyAlignment="1">
      <alignment horizontal="center"/>
    </xf>
    <xf numFmtId="187" fontId="79" fillId="0" borderId="58" xfId="272" applyFont="1" applyBorder="1" applyAlignment="1">
      <alignment horizontal="center"/>
    </xf>
    <xf numFmtId="187" fontId="79" fillId="0" borderId="11" xfId="272" applyFont="1" applyBorder="1" applyAlignment="1">
      <alignment horizontal="center"/>
    </xf>
    <xf numFmtId="187" fontId="79" fillId="0" borderId="12" xfId="272" applyFont="1" applyBorder="1" applyAlignment="1">
      <alignment horizontal="center"/>
    </xf>
    <xf numFmtId="187" fontId="79" fillId="0" borderId="13" xfId="272" applyFont="1" applyBorder="1" applyAlignment="1">
      <alignment horizontal="center"/>
    </xf>
    <xf numFmtId="187" fontId="79" fillId="0" borderId="15" xfId="272" applyFont="1" applyBorder="1" applyAlignment="1">
      <alignment horizontal="center"/>
    </xf>
    <xf numFmtId="187" fontId="80" fillId="25" borderId="60" xfId="272" applyFont="1" applyFill="1" applyBorder="1" applyAlignment="1">
      <alignment horizontal="center" vertical="center"/>
    </xf>
    <xf numFmtId="187" fontId="80" fillId="25" borderId="59" xfId="272" applyFont="1" applyFill="1" applyBorder="1" applyAlignment="1">
      <alignment horizontal="center" vertical="center"/>
    </xf>
    <xf numFmtId="187" fontId="80" fillId="0" borderId="11" xfId="272" applyFont="1" applyBorder="1" applyAlignment="1">
      <alignment horizontal="center" vertical="center"/>
    </xf>
    <xf numFmtId="187" fontId="80" fillId="0" borderId="0" xfId="272" applyFont="1" applyAlignment="1">
      <alignment horizontal="center" vertical="center"/>
    </xf>
    <xf numFmtId="187" fontId="80" fillId="25" borderId="13" xfId="272" applyFont="1" applyFill="1" applyBorder="1" applyAlignment="1">
      <alignment horizontal="center" vertical="center"/>
    </xf>
    <xf numFmtId="187" fontId="80" fillId="25" borderId="14" xfId="272" applyFont="1" applyFill="1" applyBorder="1" applyAlignment="1">
      <alignment horizontal="center" vertical="center"/>
    </xf>
    <xf numFmtId="14" fontId="81" fillId="28" borderId="32" xfId="273" applyNumberFormat="1" applyFont="1" applyFill="1" applyBorder="1" applyAlignment="1">
      <alignment horizontal="center" vertical="center" wrapText="1"/>
    </xf>
    <xf numFmtId="14" fontId="81" fillId="28" borderId="29" xfId="273" applyNumberFormat="1" applyFont="1" applyFill="1" applyBorder="1" applyAlignment="1">
      <alignment horizontal="center" vertical="center" wrapText="1"/>
    </xf>
    <xf numFmtId="14" fontId="81" fillId="28" borderId="35" xfId="273" applyNumberFormat="1" applyFont="1" applyFill="1" applyBorder="1" applyAlignment="1">
      <alignment horizontal="center" vertical="center" wrapText="1"/>
    </xf>
    <xf numFmtId="14" fontId="81" fillId="28" borderId="33" xfId="273" applyNumberFormat="1" applyFont="1" applyFill="1" applyBorder="1" applyAlignment="1">
      <alignment horizontal="center" vertical="center" wrapText="1"/>
    </xf>
    <xf numFmtId="14" fontId="81" fillId="28" borderId="18" xfId="273" applyNumberFormat="1" applyFont="1" applyFill="1" applyBorder="1" applyAlignment="1">
      <alignment horizontal="center" vertical="center" wrapText="1"/>
    </xf>
    <xf numFmtId="14" fontId="81" fillId="28" borderId="30" xfId="273" applyNumberFormat="1" applyFont="1" applyFill="1" applyBorder="1" applyAlignment="1">
      <alignment horizontal="center" vertical="center" wrapText="1"/>
    </xf>
    <xf numFmtId="14" fontId="81" fillId="28" borderId="48" xfId="273" applyNumberFormat="1" applyFont="1" applyFill="1" applyBorder="1" applyAlignment="1">
      <alignment horizontal="center" vertical="center" wrapText="1"/>
    </xf>
    <xf numFmtId="14" fontId="81" fillId="28" borderId="20" xfId="273" applyNumberFormat="1" applyFont="1" applyFill="1" applyBorder="1" applyAlignment="1">
      <alignment horizontal="center" vertical="center" wrapText="1"/>
    </xf>
    <xf numFmtId="14" fontId="81" fillId="28" borderId="42" xfId="273" applyNumberFormat="1" applyFont="1" applyFill="1" applyBorder="1" applyAlignment="1">
      <alignment horizontal="center" vertical="center" wrapText="1"/>
    </xf>
    <xf numFmtId="187" fontId="82" fillId="28" borderId="60" xfId="273" applyFont="1" applyFill="1" applyBorder="1" applyAlignment="1">
      <alignment horizontal="center" vertical="center" wrapText="1"/>
    </xf>
    <xf numFmtId="187" fontId="82" fillId="28" borderId="59" xfId="273" applyFont="1" applyFill="1" applyBorder="1" applyAlignment="1">
      <alignment horizontal="center" vertical="center" wrapText="1"/>
    </xf>
    <xf numFmtId="187" fontId="82" fillId="28" borderId="58" xfId="273" applyFont="1" applyFill="1" applyBorder="1" applyAlignment="1">
      <alignment horizontal="center" vertical="center" wrapText="1"/>
    </xf>
    <xf numFmtId="187" fontId="82" fillId="28" borderId="11" xfId="273" applyFont="1" applyFill="1" applyBorder="1" applyAlignment="1">
      <alignment horizontal="center" vertical="center" wrapText="1"/>
    </xf>
    <xf numFmtId="187" fontId="82" fillId="28" borderId="0" xfId="273" applyFont="1" applyFill="1" applyBorder="1" applyAlignment="1">
      <alignment horizontal="center" vertical="center" wrapText="1"/>
    </xf>
    <xf numFmtId="187" fontId="82" fillId="28" borderId="12" xfId="273" applyFont="1" applyFill="1" applyBorder="1" applyAlignment="1">
      <alignment horizontal="center" vertical="center" wrapText="1"/>
    </xf>
    <xf numFmtId="187" fontId="82" fillId="28" borderId="13" xfId="273" applyFont="1" applyFill="1" applyBorder="1" applyAlignment="1">
      <alignment horizontal="center" vertical="center" wrapText="1"/>
    </xf>
    <xf numFmtId="187" fontId="82" fillId="28" borderId="14" xfId="273" applyFont="1" applyFill="1" applyBorder="1" applyAlignment="1">
      <alignment horizontal="center" vertical="center" wrapText="1"/>
    </xf>
    <xf numFmtId="187" fontId="82" fillId="28" borderId="15" xfId="273" applyFont="1" applyFill="1" applyBorder="1" applyAlignment="1">
      <alignment horizontal="center" vertical="center" wrapText="1"/>
    </xf>
    <xf numFmtId="187" fontId="82" fillId="28" borderId="41" xfId="273" applyFont="1" applyFill="1" applyBorder="1" applyAlignment="1">
      <alignment horizontal="center" vertical="center" wrapText="1"/>
    </xf>
    <xf numFmtId="187" fontId="82" fillId="28" borderId="53" xfId="273" applyFont="1" applyFill="1" applyBorder="1" applyAlignment="1">
      <alignment horizontal="center" vertical="center" wrapText="1"/>
    </xf>
    <xf numFmtId="215" fontId="82" fillId="28" borderId="89" xfId="273" applyNumberFormat="1" applyFont="1" applyFill="1" applyBorder="1" applyAlignment="1">
      <alignment horizontal="center" vertical="center" wrapText="1"/>
    </xf>
    <xf numFmtId="215" fontId="82" fillId="28" borderId="90" xfId="273" applyNumberFormat="1" applyFont="1" applyFill="1" applyBorder="1" applyAlignment="1">
      <alignment horizontal="center" vertical="center" wrapText="1"/>
    </xf>
    <xf numFmtId="215" fontId="82" fillId="28" borderId="41" xfId="273" applyNumberFormat="1" applyFont="1" applyFill="1" applyBorder="1" applyAlignment="1">
      <alignment horizontal="center" vertical="center" wrapText="1"/>
    </xf>
    <xf numFmtId="215" fontId="82" fillId="28" borderId="43" xfId="273" applyNumberFormat="1" applyFont="1" applyFill="1" applyBorder="1" applyAlignment="1">
      <alignment horizontal="center" vertical="center" wrapText="1"/>
    </xf>
    <xf numFmtId="215" fontId="82" fillId="28" borderId="44" xfId="273" applyNumberFormat="1" applyFont="1" applyFill="1" applyBorder="1" applyAlignment="1">
      <alignment horizontal="center" vertical="center" wrapText="1"/>
    </xf>
    <xf numFmtId="187" fontId="80" fillId="47" borderId="60" xfId="272" applyFont="1" applyFill="1" applyBorder="1" applyAlignment="1">
      <alignment horizontal="center" vertical="center"/>
    </xf>
    <xf numFmtId="187" fontId="80" fillId="47" borderId="59" xfId="272" applyFont="1" applyFill="1" applyBorder="1" applyAlignment="1">
      <alignment horizontal="center" vertical="center"/>
    </xf>
    <xf numFmtId="187" fontId="80" fillId="47" borderId="58" xfId="272" applyFont="1" applyFill="1" applyBorder="1" applyAlignment="1">
      <alignment horizontal="center" vertical="center"/>
    </xf>
    <xf numFmtId="187" fontId="80" fillId="0" borderId="0" xfId="272" applyFont="1" applyBorder="1" applyAlignment="1">
      <alignment horizontal="center" vertical="center"/>
    </xf>
    <xf numFmtId="187" fontId="80" fillId="0" borderId="12" xfId="272" applyFont="1" applyBorder="1" applyAlignment="1">
      <alignment horizontal="center" vertical="center"/>
    </xf>
    <xf numFmtId="187" fontId="80" fillId="47" borderId="13" xfId="272" applyFont="1" applyFill="1" applyBorder="1" applyAlignment="1">
      <alignment horizontal="center" vertical="center"/>
    </xf>
    <xf numFmtId="187" fontId="80" fillId="47" borderId="14" xfId="272" applyFont="1" applyFill="1" applyBorder="1" applyAlignment="1">
      <alignment horizontal="center" vertical="center"/>
    </xf>
    <xf numFmtId="187" fontId="80" fillId="47" borderId="15" xfId="272" applyFont="1" applyFill="1" applyBorder="1" applyAlignment="1">
      <alignment horizontal="center" vertical="center"/>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19" xfId="0" applyFont="1" applyBorder="1" applyAlignment="1">
      <alignment horizontal="center"/>
    </xf>
    <xf numFmtId="0" fontId="50" fillId="0" borderId="23" xfId="0" applyFont="1" applyBorder="1" applyAlignment="1">
      <alignment horizontal="center"/>
    </xf>
    <xf numFmtId="0" fontId="50" fillId="0" borderId="23" xfId="0" applyFont="1" applyBorder="1"/>
    <xf numFmtId="173" fontId="50" fillId="0" borderId="19" xfId="34" applyFont="1" applyBorder="1" applyAlignment="1">
      <alignment horizontal="center"/>
    </xf>
    <xf numFmtId="173" fontId="50" fillId="0" borderId="23" xfId="34"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19" xfId="0" applyFont="1" applyBorder="1"/>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208" fontId="5" fillId="33" borderId="19" xfId="0" applyNumberFormat="1" applyFont="1" applyFill="1" applyBorder="1" applyAlignment="1">
      <alignment horizontal="center"/>
    </xf>
    <xf numFmtId="208" fontId="5" fillId="33" borderId="23" xfId="0" applyNumberFormat="1" applyFont="1" applyFill="1" applyBorder="1" applyAlignment="1">
      <alignment horizontal="center"/>
    </xf>
    <xf numFmtId="9" fontId="50" fillId="0" borderId="19" xfId="95" applyFont="1" applyBorder="1" applyAlignment="1">
      <alignment horizontal="center"/>
    </xf>
    <xf numFmtId="9" fontId="50" fillId="0" borderId="23" xfId="95" applyFont="1" applyBorder="1" applyAlignment="1">
      <alignment horizontal="center"/>
    </xf>
    <xf numFmtId="9" fontId="50" fillId="0" borderId="62" xfId="95" applyFont="1" applyBorder="1" applyAlignment="1">
      <alignment horizontal="center"/>
    </xf>
    <xf numFmtId="9" fontId="50" fillId="0" borderId="28" xfId="95" applyFont="1" applyBorder="1" applyAlignment="1">
      <alignment horizontal="center"/>
    </xf>
    <xf numFmtId="0" fontId="5" fillId="33" borderId="19" xfId="0" applyFont="1" applyFill="1" applyBorder="1" applyAlignment="1">
      <alignment horizontal="center"/>
    </xf>
    <xf numFmtId="0" fontId="5" fillId="33" borderId="23" xfId="0" applyFont="1" applyFill="1" applyBorder="1" applyAlignment="1">
      <alignment horizontal="center"/>
    </xf>
    <xf numFmtId="207" fontId="5" fillId="0" borderId="68" xfId="261" applyNumberFormat="1" applyFont="1" applyFill="1" applyBorder="1" applyAlignment="1" applyProtection="1">
      <alignment horizontal="right" vertical="center" wrapText="1"/>
      <protection locked="0"/>
    </xf>
    <xf numFmtId="207" fontId="5" fillId="0" borderId="67" xfId="261" applyNumberFormat="1" applyFont="1" applyFill="1" applyBorder="1" applyAlignment="1" applyProtection="1">
      <alignment horizontal="right" vertical="center" wrapText="1"/>
      <protection locked="0"/>
    </xf>
    <xf numFmtId="0" fontId="50" fillId="0" borderId="21" xfId="0" applyFont="1" applyBorder="1" applyAlignment="1">
      <alignment wrapText="1"/>
    </xf>
    <xf numFmtId="0" fontId="50" fillId="0" borderId="22" xfId="0" applyFont="1" applyBorder="1" applyAlignment="1">
      <alignment wrapText="1"/>
    </xf>
    <xf numFmtId="0" fontId="50" fillId="0" borderId="23" xfId="0" applyFont="1" applyBorder="1" applyAlignment="1">
      <alignment wrapText="1"/>
    </xf>
    <xf numFmtId="0" fontId="52" fillId="0" borderId="75" xfId="0" applyFont="1" applyBorder="1" applyAlignment="1">
      <alignment horizontal="center" wrapText="1"/>
    </xf>
    <xf numFmtId="0" fontId="52" fillId="0" borderId="0" xfId="0" applyFont="1" applyBorder="1" applyAlignment="1">
      <alignment horizontal="center" wrapText="1"/>
    </xf>
    <xf numFmtId="0" fontId="52" fillId="0" borderId="45" xfId="0" applyFont="1" applyBorder="1" applyAlignment="1">
      <alignment horizontal="center" wrapText="1"/>
    </xf>
    <xf numFmtId="44" fontId="5" fillId="33" borderId="19" xfId="261" applyFont="1" applyFill="1" applyBorder="1" applyAlignment="1">
      <alignment horizontal="center"/>
    </xf>
    <xf numFmtId="44" fontId="5" fillId="33" borderId="23" xfId="261" applyFont="1" applyFill="1" applyBorder="1" applyAlignment="1">
      <alignment horizontal="center"/>
    </xf>
    <xf numFmtId="189" fontId="5" fillId="33" borderId="19" xfId="0" applyNumberFormat="1" applyFont="1" applyFill="1" applyBorder="1" applyAlignment="1">
      <alignment horizontal="right"/>
    </xf>
    <xf numFmtId="189" fontId="5" fillId="33" borderId="23" xfId="0" applyNumberFormat="1" applyFont="1" applyFill="1" applyBorder="1" applyAlignment="1">
      <alignment horizontal="right"/>
    </xf>
    <xf numFmtId="1" fontId="5" fillId="33" borderId="19" xfId="0" applyNumberFormat="1" applyFont="1" applyFill="1" applyBorder="1" applyAlignment="1">
      <alignment horizontal="center"/>
    </xf>
    <xf numFmtId="1" fontId="5" fillId="33" borderId="23" xfId="0" applyNumberFormat="1" applyFont="1" applyFill="1" applyBorder="1" applyAlignment="1">
      <alignment horizontal="center"/>
    </xf>
    <xf numFmtId="0" fontId="5" fillId="0" borderId="19" xfId="0" applyFont="1" applyBorder="1" applyAlignment="1">
      <alignment horizontal="center"/>
    </xf>
    <xf numFmtId="0" fontId="5" fillId="0" borderId="23" xfId="0" applyFont="1" applyBorder="1" applyAlignment="1">
      <alignment horizontal="center"/>
    </xf>
    <xf numFmtId="2" fontId="5" fillId="0" borderId="62" xfId="0" applyNumberFormat="1" applyFont="1" applyBorder="1" applyAlignment="1">
      <alignment horizontal="center"/>
    </xf>
    <xf numFmtId="2" fontId="5" fillId="0" borderId="28" xfId="0" applyNumberFormat="1" applyFont="1" applyBorder="1" applyAlignment="1">
      <alignment horizontal="center"/>
    </xf>
    <xf numFmtId="0" fontId="1" fillId="0" borderId="18" xfId="258" applyBorder="1" applyAlignment="1">
      <alignment horizontal="center"/>
    </xf>
    <xf numFmtId="0" fontId="42" fillId="33" borderId="41" xfId="258" applyFont="1" applyFill="1" applyBorder="1" applyAlignment="1">
      <alignment horizontal="right"/>
    </xf>
    <xf numFmtId="0" fontId="42" fillId="33" borderId="43" xfId="258" applyFont="1" applyFill="1" applyBorder="1" applyAlignment="1">
      <alignment horizontal="right"/>
    </xf>
    <xf numFmtId="0" fontId="42" fillId="33" borderId="44" xfId="258" applyFont="1" applyFill="1" applyBorder="1" applyAlignment="1">
      <alignment horizontal="right"/>
    </xf>
    <xf numFmtId="2" fontId="5" fillId="33" borderId="62" xfId="258" applyNumberFormat="1" applyFont="1" applyFill="1" applyBorder="1" applyAlignment="1">
      <alignment horizontal="right"/>
    </xf>
    <xf numFmtId="2" fontId="5" fillId="33" borderId="28" xfId="258" applyNumberFormat="1" applyFont="1" applyFill="1" applyBorder="1" applyAlignment="1">
      <alignment horizontal="right"/>
    </xf>
    <xf numFmtId="0" fontId="42" fillId="33" borderId="13" xfId="258" applyFont="1" applyFill="1" applyBorder="1" applyAlignment="1">
      <alignment horizontal="right"/>
    </xf>
    <xf numFmtId="0" fontId="42" fillId="33" borderId="14" xfId="258" applyFont="1" applyFill="1" applyBorder="1" applyAlignment="1">
      <alignment horizontal="right"/>
    </xf>
    <xf numFmtId="0" fontId="42" fillId="33" borderId="15" xfId="258" applyFont="1" applyFill="1" applyBorder="1" applyAlignment="1">
      <alignment horizontal="right"/>
    </xf>
    <xf numFmtId="0" fontId="42" fillId="41" borderId="34" xfId="258" applyFont="1" applyFill="1" applyBorder="1" applyAlignment="1">
      <alignment horizontal="center" vertical="center"/>
    </xf>
    <xf numFmtId="0" fontId="42" fillId="41" borderId="16" xfId="258" applyFont="1" applyFill="1" applyBorder="1" applyAlignment="1">
      <alignment horizontal="center" vertical="center"/>
    </xf>
    <xf numFmtId="0" fontId="42" fillId="46" borderId="46" xfId="258" applyFont="1" applyFill="1" applyBorder="1" applyAlignment="1">
      <alignment horizontal="center" vertical="center" wrapText="1"/>
    </xf>
    <xf numFmtId="0" fontId="42" fillId="46" borderId="79" xfId="258" applyFont="1" applyFill="1" applyBorder="1" applyAlignment="1">
      <alignment horizontal="center" vertical="center" wrapText="1"/>
    </xf>
    <xf numFmtId="0" fontId="5" fillId="33" borderId="21" xfId="258" applyFont="1" applyFill="1" applyBorder="1" applyAlignment="1">
      <alignment horizontal="left"/>
    </xf>
    <xf numFmtId="0" fontId="5" fillId="33" borderId="22" xfId="258" applyFont="1" applyFill="1" applyBorder="1" applyAlignment="1">
      <alignment horizontal="left"/>
    </xf>
    <xf numFmtId="0" fontId="5" fillId="33" borderId="23" xfId="258" applyFont="1" applyFill="1" applyBorder="1" applyAlignment="1">
      <alignment horizontal="left"/>
    </xf>
    <xf numFmtId="0" fontId="5" fillId="33" borderId="19" xfId="258" applyFont="1" applyFill="1" applyBorder="1" applyAlignment="1">
      <alignment horizontal="center"/>
    </xf>
    <xf numFmtId="0" fontId="5" fillId="33" borderId="23" xfId="258" applyFont="1" applyFill="1" applyBorder="1" applyAlignment="1">
      <alignment horizontal="center"/>
    </xf>
    <xf numFmtId="0" fontId="5" fillId="0" borderId="73" xfId="258" applyFont="1" applyBorder="1" applyAlignment="1" applyProtection="1">
      <alignment horizontal="left" vertical="center" wrapText="1"/>
      <protection locked="0"/>
    </xf>
    <xf numFmtId="0" fontId="5" fillId="0" borderId="56" xfId="258" applyFont="1" applyBorder="1" applyAlignment="1" applyProtection="1">
      <alignment horizontal="left" vertical="center" wrapText="1"/>
      <protection locked="0"/>
    </xf>
    <xf numFmtId="0" fontId="5" fillId="0" borderId="67" xfId="258" applyFont="1" applyBorder="1" applyAlignment="1" applyProtection="1">
      <alignment horizontal="left" vertical="center" wrapText="1"/>
      <protection locked="0"/>
    </xf>
    <xf numFmtId="0" fontId="5" fillId="33" borderId="27" xfId="258" applyFont="1" applyFill="1" applyBorder="1"/>
    <xf numFmtId="0" fontId="5" fillId="33" borderId="31" xfId="258" applyFont="1" applyFill="1" applyBorder="1"/>
    <xf numFmtId="0" fontId="5" fillId="33" borderId="20" xfId="258" applyFont="1" applyFill="1" applyBorder="1" applyAlignment="1">
      <alignment horizontal="center"/>
    </xf>
    <xf numFmtId="0" fontId="5" fillId="0" borderId="21" xfId="262" applyBorder="1" applyAlignment="1">
      <alignment horizontal="left" wrapText="1"/>
    </xf>
    <xf numFmtId="0" fontId="5" fillId="0" borderId="22" xfId="262" applyBorder="1" applyAlignment="1">
      <alignment horizontal="left" wrapText="1"/>
    </xf>
    <xf numFmtId="0" fontId="5" fillId="0" borderId="23" xfId="262" applyBorder="1" applyAlignment="1">
      <alignment horizontal="left" wrapText="1"/>
    </xf>
    <xf numFmtId="0" fontId="5" fillId="0" borderId="21" xfId="258" applyFont="1" applyBorder="1" applyAlignment="1" applyProtection="1">
      <alignment horizontal="left" vertical="center" wrapText="1"/>
      <protection locked="0"/>
    </xf>
    <xf numFmtId="0" fontId="5" fillId="0" borderId="22" xfId="258" applyFont="1" applyBorder="1" applyAlignment="1" applyProtection="1">
      <alignment horizontal="left" vertical="center" wrapText="1"/>
      <protection locked="0"/>
    </xf>
    <xf numFmtId="0" fontId="5" fillId="0" borderId="23" xfId="258" applyFont="1" applyBorder="1" applyAlignment="1" applyProtection="1">
      <alignment horizontal="left" vertical="center" wrapText="1"/>
      <protection locked="0"/>
    </xf>
    <xf numFmtId="0" fontId="5" fillId="33" borderId="21" xfId="258" applyFont="1" applyFill="1" applyBorder="1"/>
    <xf numFmtId="0" fontId="5" fillId="33" borderId="22" xfId="258" applyFont="1" applyFill="1" applyBorder="1"/>
    <xf numFmtId="0" fontId="5" fillId="33" borderId="23" xfId="258" applyFont="1" applyFill="1" applyBorder="1"/>
    <xf numFmtId="0" fontId="5" fillId="33" borderId="19" xfId="258" applyFont="1" applyFill="1" applyBorder="1" applyAlignment="1">
      <alignment horizontal="right"/>
    </xf>
    <xf numFmtId="0" fontId="5" fillId="33" borderId="23" xfId="258" applyFont="1" applyFill="1" applyBorder="1" applyAlignment="1">
      <alignment horizontal="right"/>
    </xf>
    <xf numFmtId="0" fontId="42" fillId="46" borderId="34" xfId="258" applyFont="1" applyFill="1" applyBorder="1" applyAlignment="1">
      <alignment horizontal="center" vertical="center"/>
    </xf>
    <xf numFmtId="0" fontId="42" fillId="46" borderId="16" xfId="258" applyFont="1" applyFill="1" applyBorder="1" applyAlignment="1">
      <alignment horizontal="center" vertical="center"/>
    </xf>
    <xf numFmtId="0" fontId="42" fillId="46" borderId="17" xfId="258" applyFont="1" applyFill="1" applyBorder="1" applyAlignment="1">
      <alignment horizontal="center" vertical="center"/>
    </xf>
    <xf numFmtId="0" fontId="42" fillId="46" borderId="46" xfId="258" applyFont="1" applyFill="1" applyBorder="1" applyAlignment="1">
      <alignment horizontal="center" vertical="center"/>
    </xf>
    <xf numFmtId="0" fontId="5" fillId="0" borderId="21" xfId="262" applyBorder="1" applyAlignment="1">
      <alignment horizontal="left"/>
    </xf>
    <xf numFmtId="0" fontId="5" fillId="0" borderId="22" xfId="258" applyFont="1" applyBorder="1"/>
    <xf numFmtId="189" fontId="5" fillId="33" borderId="19" xfId="258" applyNumberFormat="1" applyFont="1" applyFill="1" applyBorder="1" applyAlignment="1">
      <alignment horizontal="right"/>
    </xf>
    <xf numFmtId="189" fontId="5" fillId="33" borderId="23" xfId="258" applyNumberFormat="1" applyFont="1" applyFill="1" applyBorder="1" applyAlignment="1">
      <alignment horizontal="right"/>
    </xf>
    <xf numFmtId="0" fontId="5" fillId="33" borderId="21" xfId="258" applyFont="1" applyFill="1" applyBorder="1" applyAlignment="1">
      <alignment horizontal="left" vertical="center"/>
    </xf>
    <xf numFmtId="0" fontId="5" fillId="33" borderId="22" xfId="258" applyFont="1" applyFill="1" applyBorder="1" applyAlignment="1">
      <alignment horizontal="left" vertical="center"/>
    </xf>
    <xf numFmtId="0" fontId="5" fillId="33" borderId="23" xfId="258" applyFont="1" applyFill="1" applyBorder="1" applyAlignment="1">
      <alignment horizontal="left" vertical="center"/>
    </xf>
    <xf numFmtId="0" fontId="5" fillId="33" borderId="18" xfId="258" applyFont="1" applyFill="1" applyBorder="1" applyAlignment="1">
      <alignment horizontal="center" vertical="center"/>
    </xf>
    <xf numFmtId="189" fontId="5" fillId="33" borderId="18" xfId="258" applyNumberFormat="1" applyFont="1" applyFill="1" applyBorder="1" applyAlignment="1">
      <alignment horizontal="right" vertical="center"/>
    </xf>
    <xf numFmtId="0" fontId="42" fillId="46" borderId="34" xfId="258" applyFont="1" applyFill="1" applyBorder="1" applyAlignment="1">
      <alignment horizontal="center"/>
    </xf>
    <xf numFmtId="0" fontId="42" fillId="46" borderId="16" xfId="258" applyFont="1" applyFill="1" applyBorder="1" applyAlignment="1">
      <alignment horizontal="center"/>
    </xf>
    <xf numFmtId="0" fontId="42" fillId="46" borderId="17" xfId="258" applyFont="1" applyFill="1" applyBorder="1" applyAlignment="1">
      <alignment horizontal="center"/>
    </xf>
    <xf numFmtId="0" fontId="42" fillId="46" borderId="46" xfId="258" applyFont="1" applyFill="1" applyBorder="1" applyAlignment="1">
      <alignment horizontal="center"/>
    </xf>
    <xf numFmtId="0" fontId="42" fillId="33" borderId="19" xfId="258" applyFont="1" applyFill="1" applyBorder="1" applyAlignment="1">
      <alignment horizontal="center"/>
    </xf>
    <xf numFmtId="0" fontId="42" fillId="33" borderId="23" xfId="258" applyFont="1" applyFill="1" applyBorder="1" applyAlignment="1">
      <alignment horizontal="center"/>
    </xf>
    <xf numFmtId="0" fontId="42" fillId="42" borderId="34" xfId="258" applyFont="1" applyFill="1" applyBorder="1" applyAlignment="1">
      <alignment horizontal="center" vertical="center" wrapText="1"/>
    </xf>
    <xf numFmtId="0" fontId="42" fillId="42" borderId="16" xfId="258" applyFont="1" applyFill="1" applyBorder="1" applyAlignment="1">
      <alignment horizontal="center" vertical="center" wrapText="1"/>
    </xf>
    <xf numFmtId="0" fontId="42" fillId="42" borderId="16" xfId="258" applyFont="1" applyFill="1" applyBorder="1" applyAlignment="1">
      <alignment horizontal="center" vertical="center"/>
    </xf>
    <xf numFmtId="0" fontId="42" fillId="42" borderId="26" xfId="258" applyFont="1" applyFill="1" applyBorder="1" applyAlignment="1">
      <alignment horizontal="center" vertical="center"/>
    </xf>
    <xf numFmtId="0" fontId="42" fillId="44" borderId="27" xfId="258" applyFont="1" applyFill="1" applyBorder="1" applyAlignment="1">
      <alignment horizontal="center"/>
    </xf>
    <xf numFmtId="0" fontId="42" fillId="44" borderId="70" xfId="258" applyFont="1" applyFill="1" applyBorder="1" applyAlignment="1">
      <alignment horizontal="center"/>
    </xf>
    <xf numFmtId="0" fontId="42" fillId="42" borderId="34" xfId="258" applyFont="1" applyFill="1" applyBorder="1" applyAlignment="1">
      <alignment horizontal="center"/>
    </xf>
    <xf numFmtId="0" fontId="42" fillId="42" borderId="16" xfId="258" applyFont="1" applyFill="1" applyBorder="1" applyAlignment="1">
      <alignment horizontal="center"/>
    </xf>
    <xf numFmtId="0" fontId="42" fillId="42" borderId="17" xfId="258" applyFont="1" applyFill="1" applyBorder="1" applyAlignment="1">
      <alignment horizontal="center"/>
    </xf>
    <xf numFmtId="0" fontId="42" fillId="42" borderId="68" xfId="258" applyFont="1" applyFill="1" applyBorder="1" applyAlignment="1">
      <alignment horizontal="center"/>
    </xf>
    <xf numFmtId="0" fontId="42" fillId="42" borderId="67" xfId="258" applyFont="1" applyFill="1" applyBorder="1" applyAlignment="1">
      <alignment horizontal="center"/>
    </xf>
    <xf numFmtId="0" fontId="42" fillId="42" borderId="46" xfId="258" applyFont="1" applyFill="1" applyBorder="1" applyAlignment="1">
      <alignment horizontal="center"/>
    </xf>
    <xf numFmtId="0" fontId="42" fillId="41" borderId="33" xfId="258" applyFont="1" applyFill="1" applyBorder="1" applyAlignment="1" applyProtection="1">
      <alignment horizontal="center"/>
      <protection locked="0"/>
    </xf>
    <xf numFmtId="0" fontId="42" fillId="41" borderId="18" xfId="258" applyFont="1" applyFill="1" applyBorder="1" applyAlignment="1" applyProtection="1">
      <alignment horizontal="center"/>
      <protection locked="0"/>
    </xf>
    <xf numFmtId="0" fontId="42" fillId="41" borderId="30" xfId="258" applyFont="1" applyFill="1" applyBorder="1" applyAlignment="1" applyProtection="1">
      <alignment horizontal="center"/>
      <protection locked="0"/>
    </xf>
    <xf numFmtId="0" fontId="1" fillId="0" borderId="60" xfId="258" applyBorder="1" applyAlignment="1">
      <alignment horizontal="center"/>
    </xf>
    <xf numFmtId="0" fontId="1" fillId="0" borderId="59" xfId="258" applyBorder="1" applyAlignment="1">
      <alignment horizontal="center"/>
    </xf>
    <xf numFmtId="0" fontId="1" fillId="0" borderId="58" xfId="258" applyBorder="1" applyAlignment="1">
      <alignment horizontal="center"/>
    </xf>
    <xf numFmtId="0" fontId="75" fillId="0" borderId="11" xfId="258" applyFont="1" applyBorder="1" applyAlignment="1">
      <alignment horizontal="center"/>
    </xf>
    <xf numFmtId="0" fontId="75" fillId="0" borderId="0" xfId="258" applyFont="1" applyAlignment="1">
      <alignment horizontal="center"/>
    </xf>
    <xf numFmtId="0" fontId="75" fillId="0" borderId="12" xfId="258" applyFont="1" applyBorder="1" applyAlignment="1">
      <alignment horizontal="center"/>
    </xf>
    <xf numFmtId="0" fontId="72" fillId="39" borderId="41" xfId="258" applyFont="1" applyFill="1" applyBorder="1" applyAlignment="1">
      <alignment horizontal="center" vertical="center" wrapText="1"/>
    </xf>
    <xf numFmtId="0" fontId="72" fillId="39" borderId="43" xfId="258" applyFont="1" applyFill="1" applyBorder="1" applyAlignment="1">
      <alignment horizontal="center" vertical="center" wrapText="1"/>
    </xf>
    <xf numFmtId="0" fontId="72" fillId="39" borderId="44" xfId="258" applyFont="1" applyFill="1" applyBorder="1" applyAlignment="1">
      <alignment horizontal="center" vertical="center" wrapText="1"/>
    </xf>
    <xf numFmtId="0" fontId="5" fillId="33" borderId="19" xfId="258" applyFont="1" applyFill="1" applyBorder="1"/>
    <xf numFmtId="0" fontId="5" fillId="33" borderId="55" xfId="258" applyFont="1" applyFill="1" applyBorder="1" applyAlignment="1">
      <alignment horizontal="left"/>
    </xf>
    <xf numFmtId="0" fontId="5" fillId="33" borderId="62" xfId="258" applyFont="1" applyFill="1" applyBorder="1"/>
    <xf numFmtId="0" fontId="5" fillId="33" borderId="28" xfId="258" applyFont="1" applyFill="1" applyBorder="1"/>
    <xf numFmtId="9" fontId="5" fillId="33" borderId="62" xfId="258" applyNumberFormat="1" applyFont="1" applyFill="1" applyBorder="1" applyAlignment="1">
      <alignment horizontal="center"/>
    </xf>
    <xf numFmtId="0" fontId="5" fillId="33" borderId="28" xfId="258" applyFont="1" applyFill="1" applyBorder="1" applyAlignment="1">
      <alignment horizontal="center"/>
    </xf>
  </cellXfs>
  <cellStyles count="27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63" xr:uid="{5D29D58C-BF1A-47C9-9D9A-3BFAEAE59F42}"/>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3" xfId="259" xr:uid="{84E85CA9-0CAE-4364-98A7-FD9B18ACF01B}"/>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5" xr:uid="{2F8955AB-E270-4392-B9BD-4128ABB60294}"/>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0" xr:uid="{3D31D5CD-B642-4091-96CB-F8A4FDBE32C6}"/>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4" xfId="275" xr:uid="{E4BFB50C-DAD3-4BEE-951D-051233BED62F}"/>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76" xr:uid="{A6299ED5-2EC7-4D79-A325-E9E20178DEEE}"/>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1" xr:uid="{B2756A45-E77A-4764-AB37-BCAA9A034797}"/>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979B9FCE-47C8-4195-AA8D-EEFB88F16C94}"/>
    <cellStyle name="Normal 10 2" xfId="268" xr:uid="{B10174F8-E178-405B-8C90-85E8542CEA29}"/>
    <cellStyle name="Normal 14" xfId="262" xr:uid="{7B1A1E67-20D3-4775-A639-4A9DC376AC1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0 4" xfId="273" xr:uid="{5B6B3E0A-56F8-4004-B87A-8160DBF918E1}"/>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71" xr:uid="{6931514D-FBFE-4739-B103-AA0FEDE41588}"/>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2 3" xfId="272" xr:uid="{F981E81B-A73A-48D2-9278-C911A6F261CC}"/>
    <cellStyle name="Normal 5" xfId="133" xr:uid="{00000000-0005-0000-0000-0000C7000000}"/>
    <cellStyle name="Normal 6" xfId="234" xr:uid="{00000000-0005-0000-0000-0000C8000000}"/>
    <cellStyle name="Normal 6 2" xfId="235" xr:uid="{00000000-0005-0000-0000-0000C9000000}"/>
    <cellStyle name="Normal 6 5" xfId="267" xr:uid="{152088FC-EF30-442A-B56D-D4DA7712253C}"/>
    <cellStyle name="Normal 7" xfId="236" xr:uid="{00000000-0005-0000-0000-0000CA000000}"/>
    <cellStyle name="Normal 7 2" xfId="269" xr:uid="{4A33C00E-3AE5-4811-AD29-7BFB088E89CE}"/>
    <cellStyle name="Normal 8" xfId="237" xr:uid="{00000000-0005-0000-0000-0000CB000000}"/>
    <cellStyle name="Normal 8 2" xfId="274" xr:uid="{5F7264C3-C3FA-40CF-B462-86028E27949A}"/>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70" xr:uid="{1109A59D-03DF-437D-913D-0C009ED3342E}"/>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6" xr:uid="{B8359135-1898-461B-93B3-ADCE856DD444}"/>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4" xr:uid="{4B1752C0-7481-4FAB-9D8B-FA20652C109E}"/>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8.xml"/><Relationship Id="rId21" Type="http://schemas.openxmlformats.org/officeDocument/2006/relationships/worksheet" Target="worksheets/sheet21.xml"/><Relationship Id="rId42" Type="http://schemas.openxmlformats.org/officeDocument/2006/relationships/externalLink" Target="externalLinks/externalLink13.xml"/><Relationship Id="rId63" Type="http://schemas.openxmlformats.org/officeDocument/2006/relationships/externalLink" Target="externalLinks/externalLink34.xml"/><Relationship Id="rId84" Type="http://schemas.openxmlformats.org/officeDocument/2006/relationships/externalLink" Target="externalLinks/externalLink55.xml"/><Relationship Id="rId138" Type="http://schemas.openxmlformats.org/officeDocument/2006/relationships/externalLink" Target="externalLinks/externalLink109.xml"/><Relationship Id="rId159" Type="http://schemas.openxmlformats.org/officeDocument/2006/relationships/externalLink" Target="externalLinks/externalLink130.xml"/><Relationship Id="rId170" Type="http://schemas.openxmlformats.org/officeDocument/2006/relationships/externalLink" Target="externalLinks/externalLink141.xml"/><Relationship Id="rId191" Type="http://schemas.openxmlformats.org/officeDocument/2006/relationships/externalLink" Target="externalLinks/externalLink162.xml"/><Relationship Id="rId205" Type="http://schemas.openxmlformats.org/officeDocument/2006/relationships/externalLink" Target="externalLinks/externalLink176.xml"/><Relationship Id="rId226" Type="http://schemas.openxmlformats.org/officeDocument/2006/relationships/externalLink" Target="externalLinks/externalLink197.xml"/><Relationship Id="rId247" Type="http://schemas.openxmlformats.org/officeDocument/2006/relationships/calcChain" Target="calcChain.xml"/><Relationship Id="rId107" Type="http://schemas.openxmlformats.org/officeDocument/2006/relationships/externalLink" Target="externalLinks/externalLink78.xml"/><Relationship Id="rId11" Type="http://schemas.openxmlformats.org/officeDocument/2006/relationships/worksheet" Target="worksheets/sheet11.xml"/><Relationship Id="rId32" Type="http://schemas.openxmlformats.org/officeDocument/2006/relationships/externalLink" Target="externalLinks/externalLink3.xml"/><Relationship Id="rId53" Type="http://schemas.openxmlformats.org/officeDocument/2006/relationships/externalLink" Target="externalLinks/externalLink24.xml"/><Relationship Id="rId74" Type="http://schemas.openxmlformats.org/officeDocument/2006/relationships/externalLink" Target="externalLinks/externalLink45.xml"/><Relationship Id="rId128" Type="http://schemas.openxmlformats.org/officeDocument/2006/relationships/externalLink" Target="externalLinks/externalLink99.xml"/><Relationship Id="rId149" Type="http://schemas.openxmlformats.org/officeDocument/2006/relationships/externalLink" Target="externalLinks/externalLink120.xml"/><Relationship Id="rId5" Type="http://schemas.openxmlformats.org/officeDocument/2006/relationships/worksheet" Target="worksheets/sheet5.xml"/><Relationship Id="rId95" Type="http://schemas.openxmlformats.org/officeDocument/2006/relationships/externalLink" Target="externalLinks/externalLink66.xml"/><Relationship Id="rId160" Type="http://schemas.openxmlformats.org/officeDocument/2006/relationships/externalLink" Target="externalLinks/externalLink131.xml"/><Relationship Id="rId181" Type="http://schemas.openxmlformats.org/officeDocument/2006/relationships/externalLink" Target="externalLinks/externalLink152.xml"/><Relationship Id="rId216" Type="http://schemas.openxmlformats.org/officeDocument/2006/relationships/externalLink" Target="externalLinks/externalLink187.xml"/><Relationship Id="rId237" Type="http://schemas.openxmlformats.org/officeDocument/2006/relationships/externalLink" Target="externalLinks/externalLink208.xml"/><Relationship Id="rId22" Type="http://schemas.openxmlformats.org/officeDocument/2006/relationships/worksheet" Target="worksheets/sheet22.xml"/><Relationship Id="rId43" Type="http://schemas.openxmlformats.org/officeDocument/2006/relationships/externalLink" Target="externalLinks/externalLink14.xml"/><Relationship Id="rId64" Type="http://schemas.openxmlformats.org/officeDocument/2006/relationships/externalLink" Target="externalLinks/externalLink35.xml"/><Relationship Id="rId118" Type="http://schemas.openxmlformats.org/officeDocument/2006/relationships/externalLink" Target="externalLinks/externalLink89.xml"/><Relationship Id="rId139" Type="http://schemas.openxmlformats.org/officeDocument/2006/relationships/externalLink" Target="externalLinks/externalLink110.xml"/><Relationship Id="rId85" Type="http://schemas.openxmlformats.org/officeDocument/2006/relationships/externalLink" Target="externalLinks/externalLink56.xml"/><Relationship Id="rId150" Type="http://schemas.openxmlformats.org/officeDocument/2006/relationships/externalLink" Target="externalLinks/externalLink121.xml"/><Relationship Id="rId171" Type="http://schemas.openxmlformats.org/officeDocument/2006/relationships/externalLink" Target="externalLinks/externalLink142.xml"/><Relationship Id="rId192" Type="http://schemas.openxmlformats.org/officeDocument/2006/relationships/externalLink" Target="externalLinks/externalLink163.xml"/><Relationship Id="rId206" Type="http://schemas.openxmlformats.org/officeDocument/2006/relationships/externalLink" Target="externalLinks/externalLink177.xml"/><Relationship Id="rId227" Type="http://schemas.openxmlformats.org/officeDocument/2006/relationships/externalLink" Target="externalLinks/externalLink198.xml"/><Relationship Id="rId248" Type="http://schemas.openxmlformats.org/officeDocument/2006/relationships/customXml" Target="../customXml/item1.xml"/><Relationship Id="rId12" Type="http://schemas.openxmlformats.org/officeDocument/2006/relationships/worksheet" Target="worksheets/sheet12.xml"/><Relationship Id="rId33" Type="http://schemas.openxmlformats.org/officeDocument/2006/relationships/externalLink" Target="externalLinks/externalLink4.xml"/><Relationship Id="rId108" Type="http://schemas.openxmlformats.org/officeDocument/2006/relationships/externalLink" Target="externalLinks/externalLink79.xml"/><Relationship Id="rId129" Type="http://schemas.openxmlformats.org/officeDocument/2006/relationships/externalLink" Target="externalLinks/externalLink100.xml"/><Relationship Id="rId54" Type="http://schemas.openxmlformats.org/officeDocument/2006/relationships/externalLink" Target="externalLinks/externalLink25.xml"/><Relationship Id="rId75" Type="http://schemas.openxmlformats.org/officeDocument/2006/relationships/externalLink" Target="externalLinks/externalLink46.xml"/><Relationship Id="rId96" Type="http://schemas.openxmlformats.org/officeDocument/2006/relationships/externalLink" Target="externalLinks/externalLink67.xml"/><Relationship Id="rId140" Type="http://schemas.openxmlformats.org/officeDocument/2006/relationships/externalLink" Target="externalLinks/externalLink111.xml"/><Relationship Id="rId161" Type="http://schemas.openxmlformats.org/officeDocument/2006/relationships/externalLink" Target="externalLinks/externalLink132.xml"/><Relationship Id="rId182" Type="http://schemas.openxmlformats.org/officeDocument/2006/relationships/externalLink" Target="externalLinks/externalLink153.xml"/><Relationship Id="rId217" Type="http://schemas.openxmlformats.org/officeDocument/2006/relationships/externalLink" Target="externalLinks/externalLink188.xml"/><Relationship Id="rId6" Type="http://schemas.openxmlformats.org/officeDocument/2006/relationships/worksheet" Target="worksheets/sheet6.xml"/><Relationship Id="rId238" Type="http://schemas.openxmlformats.org/officeDocument/2006/relationships/externalLink" Target="externalLinks/externalLink209.xml"/><Relationship Id="rId23" Type="http://schemas.openxmlformats.org/officeDocument/2006/relationships/worksheet" Target="worksheets/sheet23.xml"/><Relationship Id="rId119" Type="http://schemas.openxmlformats.org/officeDocument/2006/relationships/externalLink" Target="externalLinks/externalLink90.xml"/><Relationship Id="rId44" Type="http://schemas.openxmlformats.org/officeDocument/2006/relationships/externalLink" Target="externalLinks/externalLink15.xml"/><Relationship Id="rId65" Type="http://schemas.openxmlformats.org/officeDocument/2006/relationships/externalLink" Target="externalLinks/externalLink36.xml"/><Relationship Id="rId86" Type="http://schemas.openxmlformats.org/officeDocument/2006/relationships/externalLink" Target="externalLinks/externalLink57.xml"/><Relationship Id="rId130" Type="http://schemas.openxmlformats.org/officeDocument/2006/relationships/externalLink" Target="externalLinks/externalLink101.xml"/><Relationship Id="rId151" Type="http://schemas.openxmlformats.org/officeDocument/2006/relationships/externalLink" Target="externalLinks/externalLink122.xml"/><Relationship Id="rId172" Type="http://schemas.openxmlformats.org/officeDocument/2006/relationships/externalLink" Target="externalLinks/externalLink143.xml"/><Relationship Id="rId193" Type="http://schemas.openxmlformats.org/officeDocument/2006/relationships/externalLink" Target="externalLinks/externalLink164.xml"/><Relationship Id="rId207" Type="http://schemas.openxmlformats.org/officeDocument/2006/relationships/externalLink" Target="externalLinks/externalLink178.xml"/><Relationship Id="rId228" Type="http://schemas.openxmlformats.org/officeDocument/2006/relationships/externalLink" Target="externalLinks/externalLink199.xml"/><Relationship Id="rId249" Type="http://schemas.openxmlformats.org/officeDocument/2006/relationships/customXml" Target="../customXml/item2.xml"/><Relationship Id="rId13" Type="http://schemas.openxmlformats.org/officeDocument/2006/relationships/worksheet" Target="worksheets/sheet13.xml"/><Relationship Id="rId109" Type="http://schemas.openxmlformats.org/officeDocument/2006/relationships/externalLink" Target="externalLinks/externalLink80.xml"/><Relationship Id="rId34" Type="http://schemas.openxmlformats.org/officeDocument/2006/relationships/externalLink" Target="externalLinks/externalLink5.xml"/><Relationship Id="rId55" Type="http://schemas.openxmlformats.org/officeDocument/2006/relationships/externalLink" Target="externalLinks/externalLink26.xml"/><Relationship Id="rId76" Type="http://schemas.openxmlformats.org/officeDocument/2006/relationships/externalLink" Target="externalLinks/externalLink47.xml"/><Relationship Id="rId97" Type="http://schemas.openxmlformats.org/officeDocument/2006/relationships/externalLink" Target="externalLinks/externalLink68.xml"/><Relationship Id="rId120" Type="http://schemas.openxmlformats.org/officeDocument/2006/relationships/externalLink" Target="externalLinks/externalLink91.xml"/><Relationship Id="rId141" Type="http://schemas.openxmlformats.org/officeDocument/2006/relationships/externalLink" Target="externalLinks/externalLink112.xml"/><Relationship Id="rId7" Type="http://schemas.openxmlformats.org/officeDocument/2006/relationships/worksheet" Target="worksheets/sheet7.xml"/><Relationship Id="rId162" Type="http://schemas.openxmlformats.org/officeDocument/2006/relationships/externalLink" Target="externalLinks/externalLink133.xml"/><Relationship Id="rId183" Type="http://schemas.openxmlformats.org/officeDocument/2006/relationships/externalLink" Target="externalLinks/externalLink154.xml"/><Relationship Id="rId218" Type="http://schemas.openxmlformats.org/officeDocument/2006/relationships/externalLink" Target="externalLinks/externalLink189.xml"/><Relationship Id="rId239" Type="http://schemas.openxmlformats.org/officeDocument/2006/relationships/externalLink" Target="externalLinks/externalLink210.xml"/><Relationship Id="rId250" Type="http://schemas.openxmlformats.org/officeDocument/2006/relationships/customXml" Target="../customXml/item3.xml"/><Relationship Id="rId24" Type="http://schemas.openxmlformats.org/officeDocument/2006/relationships/worksheet" Target="worksheets/sheet24.xml"/><Relationship Id="rId45" Type="http://schemas.openxmlformats.org/officeDocument/2006/relationships/externalLink" Target="externalLinks/externalLink16.xml"/><Relationship Id="rId66" Type="http://schemas.openxmlformats.org/officeDocument/2006/relationships/externalLink" Target="externalLinks/externalLink37.xml"/><Relationship Id="rId87" Type="http://schemas.openxmlformats.org/officeDocument/2006/relationships/externalLink" Target="externalLinks/externalLink58.xml"/><Relationship Id="rId110" Type="http://schemas.openxmlformats.org/officeDocument/2006/relationships/externalLink" Target="externalLinks/externalLink81.xml"/><Relationship Id="rId131" Type="http://schemas.openxmlformats.org/officeDocument/2006/relationships/externalLink" Target="externalLinks/externalLink102.xml"/><Relationship Id="rId152" Type="http://schemas.openxmlformats.org/officeDocument/2006/relationships/externalLink" Target="externalLinks/externalLink123.xml"/><Relationship Id="rId173" Type="http://schemas.openxmlformats.org/officeDocument/2006/relationships/externalLink" Target="externalLinks/externalLink144.xml"/><Relationship Id="rId194" Type="http://schemas.openxmlformats.org/officeDocument/2006/relationships/externalLink" Target="externalLinks/externalLink165.xml"/><Relationship Id="rId208" Type="http://schemas.openxmlformats.org/officeDocument/2006/relationships/externalLink" Target="externalLinks/externalLink179.xml"/><Relationship Id="rId229" Type="http://schemas.openxmlformats.org/officeDocument/2006/relationships/externalLink" Target="externalLinks/externalLink200.xml"/><Relationship Id="rId240" Type="http://schemas.openxmlformats.org/officeDocument/2006/relationships/externalLink" Target="externalLinks/externalLink211.xml"/><Relationship Id="rId14" Type="http://schemas.openxmlformats.org/officeDocument/2006/relationships/worksheet" Target="worksheets/sheet14.xml"/><Relationship Id="rId35" Type="http://schemas.openxmlformats.org/officeDocument/2006/relationships/externalLink" Target="externalLinks/externalLink6.xml"/><Relationship Id="rId56" Type="http://schemas.openxmlformats.org/officeDocument/2006/relationships/externalLink" Target="externalLinks/externalLink27.xml"/><Relationship Id="rId77" Type="http://schemas.openxmlformats.org/officeDocument/2006/relationships/externalLink" Target="externalLinks/externalLink48.xml"/><Relationship Id="rId100" Type="http://schemas.openxmlformats.org/officeDocument/2006/relationships/externalLink" Target="externalLinks/externalLink71.xml"/><Relationship Id="rId8" Type="http://schemas.openxmlformats.org/officeDocument/2006/relationships/worksheet" Target="worksheets/sheet8.xml"/><Relationship Id="rId98" Type="http://schemas.openxmlformats.org/officeDocument/2006/relationships/externalLink" Target="externalLinks/externalLink69.xml"/><Relationship Id="rId121" Type="http://schemas.openxmlformats.org/officeDocument/2006/relationships/externalLink" Target="externalLinks/externalLink92.xml"/><Relationship Id="rId142" Type="http://schemas.openxmlformats.org/officeDocument/2006/relationships/externalLink" Target="externalLinks/externalLink113.xml"/><Relationship Id="rId163" Type="http://schemas.openxmlformats.org/officeDocument/2006/relationships/externalLink" Target="externalLinks/externalLink134.xml"/><Relationship Id="rId184" Type="http://schemas.openxmlformats.org/officeDocument/2006/relationships/externalLink" Target="externalLinks/externalLink155.xml"/><Relationship Id="rId219" Type="http://schemas.openxmlformats.org/officeDocument/2006/relationships/externalLink" Target="externalLinks/externalLink190.xml"/><Relationship Id="rId230" Type="http://schemas.openxmlformats.org/officeDocument/2006/relationships/externalLink" Target="externalLinks/externalLink201.xml"/><Relationship Id="rId25" Type="http://schemas.openxmlformats.org/officeDocument/2006/relationships/worksheet" Target="worksheets/sheet25.xml"/><Relationship Id="rId46" Type="http://schemas.openxmlformats.org/officeDocument/2006/relationships/externalLink" Target="externalLinks/externalLink17.xml"/><Relationship Id="rId67" Type="http://schemas.openxmlformats.org/officeDocument/2006/relationships/externalLink" Target="externalLinks/externalLink38.xml"/><Relationship Id="rId88" Type="http://schemas.openxmlformats.org/officeDocument/2006/relationships/externalLink" Target="externalLinks/externalLink59.xml"/><Relationship Id="rId111" Type="http://schemas.openxmlformats.org/officeDocument/2006/relationships/externalLink" Target="externalLinks/externalLink82.xml"/><Relationship Id="rId132" Type="http://schemas.openxmlformats.org/officeDocument/2006/relationships/externalLink" Target="externalLinks/externalLink103.xml"/><Relationship Id="rId153" Type="http://schemas.openxmlformats.org/officeDocument/2006/relationships/externalLink" Target="externalLinks/externalLink124.xml"/><Relationship Id="rId174" Type="http://schemas.openxmlformats.org/officeDocument/2006/relationships/externalLink" Target="externalLinks/externalLink145.xml"/><Relationship Id="rId195" Type="http://schemas.openxmlformats.org/officeDocument/2006/relationships/externalLink" Target="externalLinks/externalLink166.xml"/><Relationship Id="rId209" Type="http://schemas.openxmlformats.org/officeDocument/2006/relationships/externalLink" Target="externalLinks/externalLink180.xml"/><Relationship Id="rId220" Type="http://schemas.openxmlformats.org/officeDocument/2006/relationships/externalLink" Target="externalLinks/externalLink191.xml"/><Relationship Id="rId241" Type="http://schemas.openxmlformats.org/officeDocument/2006/relationships/externalLink" Target="externalLinks/externalLink212.xml"/><Relationship Id="rId15" Type="http://schemas.openxmlformats.org/officeDocument/2006/relationships/worksheet" Target="worksheets/sheet15.xml"/><Relationship Id="rId36" Type="http://schemas.openxmlformats.org/officeDocument/2006/relationships/externalLink" Target="externalLinks/externalLink7.xml"/><Relationship Id="rId57" Type="http://schemas.openxmlformats.org/officeDocument/2006/relationships/externalLink" Target="externalLinks/externalLink28.xml"/><Relationship Id="rId78" Type="http://schemas.openxmlformats.org/officeDocument/2006/relationships/externalLink" Target="externalLinks/externalLink49.xml"/><Relationship Id="rId99" Type="http://schemas.openxmlformats.org/officeDocument/2006/relationships/externalLink" Target="externalLinks/externalLink70.xml"/><Relationship Id="rId101" Type="http://schemas.openxmlformats.org/officeDocument/2006/relationships/externalLink" Target="externalLinks/externalLink72.xml"/><Relationship Id="rId122" Type="http://schemas.openxmlformats.org/officeDocument/2006/relationships/externalLink" Target="externalLinks/externalLink93.xml"/><Relationship Id="rId143" Type="http://schemas.openxmlformats.org/officeDocument/2006/relationships/externalLink" Target="externalLinks/externalLink114.xml"/><Relationship Id="rId164" Type="http://schemas.openxmlformats.org/officeDocument/2006/relationships/externalLink" Target="externalLinks/externalLink135.xml"/><Relationship Id="rId185" Type="http://schemas.openxmlformats.org/officeDocument/2006/relationships/externalLink" Target="externalLinks/externalLink156.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51.xml"/><Relationship Id="rId210" Type="http://schemas.openxmlformats.org/officeDocument/2006/relationships/externalLink" Target="externalLinks/externalLink181.xml"/><Relationship Id="rId215" Type="http://schemas.openxmlformats.org/officeDocument/2006/relationships/externalLink" Target="externalLinks/externalLink186.xml"/><Relationship Id="rId236" Type="http://schemas.openxmlformats.org/officeDocument/2006/relationships/externalLink" Target="externalLinks/externalLink207.xml"/><Relationship Id="rId26" Type="http://schemas.openxmlformats.org/officeDocument/2006/relationships/worksheet" Target="worksheets/sheet26.xml"/><Relationship Id="rId231" Type="http://schemas.openxmlformats.org/officeDocument/2006/relationships/externalLink" Target="externalLinks/externalLink202.xml"/><Relationship Id="rId47" Type="http://schemas.openxmlformats.org/officeDocument/2006/relationships/externalLink" Target="externalLinks/externalLink18.xml"/><Relationship Id="rId68" Type="http://schemas.openxmlformats.org/officeDocument/2006/relationships/externalLink" Target="externalLinks/externalLink39.xml"/><Relationship Id="rId89" Type="http://schemas.openxmlformats.org/officeDocument/2006/relationships/externalLink" Target="externalLinks/externalLink60.xml"/><Relationship Id="rId112" Type="http://schemas.openxmlformats.org/officeDocument/2006/relationships/externalLink" Target="externalLinks/externalLink83.xml"/><Relationship Id="rId133" Type="http://schemas.openxmlformats.org/officeDocument/2006/relationships/externalLink" Target="externalLinks/externalLink104.xml"/><Relationship Id="rId154" Type="http://schemas.openxmlformats.org/officeDocument/2006/relationships/externalLink" Target="externalLinks/externalLink125.xml"/><Relationship Id="rId175" Type="http://schemas.openxmlformats.org/officeDocument/2006/relationships/externalLink" Target="externalLinks/externalLink146.xml"/><Relationship Id="rId196" Type="http://schemas.openxmlformats.org/officeDocument/2006/relationships/externalLink" Target="externalLinks/externalLink167.xml"/><Relationship Id="rId200" Type="http://schemas.openxmlformats.org/officeDocument/2006/relationships/externalLink" Target="externalLinks/externalLink171.xml"/><Relationship Id="rId16" Type="http://schemas.openxmlformats.org/officeDocument/2006/relationships/worksheet" Target="worksheets/sheet16.xml"/><Relationship Id="rId221" Type="http://schemas.openxmlformats.org/officeDocument/2006/relationships/externalLink" Target="externalLinks/externalLink192.xml"/><Relationship Id="rId242" Type="http://schemas.openxmlformats.org/officeDocument/2006/relationships/externalLink" Target="externalLinks/externalLink213.xml"/><Relationship Id="rId37" Type="http://schemas.openxmlformats.org/officeDocument/2006/relationships/externalLink" Target="externalLinks/externalLink8.xml"/><Relationship Id="rId58" Type="http://schemas.openxmlformats.org/officeDocument/2006/relationships/externalLink" Target="externalLinks/externalLink29.xml"/><Relationship Id="rId79" Type="http://schemas.openxmlformats.org/officeDocument/2006/relationships/externalLink" Target="externalLinks/externalLink50.xml"/><Relationship Id="rId102" Type="http://schemas.openxmlformats.org/officeDocument/2006/relationships/externalLink" Target="externalLinks/externalLink73.xml"/><Relationship Id="rId123" Type="http://schemas.openxmlformats.org/officeDocument/2006/relationships/externalLink" Target="externalLinks/externalLink94.xml"/><Relationship Id="rId144" Type="http://schemas.openxmlformats.org/officeDocument/2006/relationships/externalLink" Target="externalLinks/externalLink115.xml"/><Relationship Id="rId90" Type="http://schemas.openxmlformats.org/officeDocument/2006/relationships/externalLink" Target="externalLinks/externalLink61.xml"/><Relationship Id="rId165" Type="http://schemas.openxmlformats.org/officeDocument/2006/relationships/externalLink" Target="externalLinks/externalLink136.xml"/><Relationship Id="rId186" Type="http://schemas.openxmlformats.org/officeDocument/2006/relationships/externalLink" Target="externalLinks/externalLink157.xml"/><Relationship Id="rId211" Type="http://schemas.openxmlformats.org/officeDocument/2006/relationships/externalLink" Target="externalLinks/externalLink182.xml"/><Relationship Id="rId232" Type="http://schemas.openxmlformats.org/officeDocument/2006/relationships/externalLink" Target="externalLinks/externalLink203.xml"/><Relationship Id="rId27" Type="http://schemas.openxmlformats.org/officeDocument/2006/relationships/worksheet" Target="worksheets/sheet27.xml"/><Relationship Id="rId48" Type="http://schemas.openxmlformats.org/officeDocument/2006/relationships/externalLink" Target="externalLinks/externalLink19.xml"/><Relationship Id="rId69" Type="http://schemas.openxmlformats.org/officeDocument/2006/relationships/externalLink" Target="externalLinks/externalLink40.xml"/><Relationship Id="rId113" Type="http://schemas.openxmlformats.org/officeDocument/2006/relationships/externalLink" Target="externalLinks/externalLink84.xml"/><Relationship Id="rId134" Type="http://schemas.openxmlformats.org/officeDocument/2006/relationships/externalLink" Target="externalLinks/externalLink105.xml"/><Relationship Id="rId80" Type="http://schemas.openxmlformats.org/officeDocument/2006/relationships/externalLink" Target="externalLinks/externalLink51.xml"/><Relationship Id="rId155" Type="http://schemas.openxmlformats.org/officeDocument/2006/relationships/externalLink" Target="externalLinks/externalLink126.xml"/><Relationship Id="rId176" Type="http://schemas.openxmlformats.org/officeDocument/2006/relationships/externalLink" Target="externalLinks/externalLink147.xml"/><Relationship Id="rId197" Type="http://schemas.openxmlformats.org/officeDocument/2006/relationships/externalLink" Target="externalLinks/externalLink168.xml"/><Relationship Id="rId201" Type="http://schemas.openxmlformats.org/officeDocument/2006/relationships/externalLink" Target="externalLinks/externalLink172.xml"/><Relationship Id="rId222" Type="http://schemas.openxmlformats.org/officeDocument/2006/relationships/externalLink" Target="externalLinks/externalLink193.xml"/><Relationship Id="rId243" Type="http://schemas.openxmlformats.org/officeDocument/2006/relationships/externalLink" Target="externalLinks/externalLink214.xml"/><Relationship Id="rId17" Type="http://schemas.openxmlformats.org/officeDocument/2006/relationships/worksheet" Target="worksheets/sheet17.xml"/><Relationship Id="rId38" Type="http://schemas.openxmlformats.org/officeDocument/2006/relationships/externalLink" Target="externalLinks/externalLink9.xml"/><Relationship Id="rId59" Type="http://schemas.openxmlformats.org/officeDocument/2006/relationships/externalLink" Target="externalLinks/externalLink30.xml"/><Relationship Id="rId103" Type="http://schemas.openxmlformats.org/officeDocument/2006/relationships/externalLink" Target="externalLinks/externalLink74.xml"/><Relationship Id="rId124" Type="http://schemas.openxmlformats.org/officeDocument/2006/relationships/externalLink" Target="externalLinks/externalLink95.xml"/><Relationship Id="rId70" Type="http://schemas.openxmlformats.org/officeDocument/2006/relationships/externalLink" Target="externalLinks/externalLink41.xml"/><Relationship Id="rId91" Type="http://schemas.openxmlformats.org/officeDocument/2006/relationships/externalLink" Target="externalLinks/externalLink62.xml"/><Relationship Id="rId145" Type="http://schemas.openxmlformats.org/officeDocument/2006/relationships/externalLink" Target="externalLinks/externalLink116.xml"/><Relationship Id="rId166" Type="http://schemas.openxmlformats.org/officeDocument/2006/relationships/externalLink" Target="externalLinks/externalLink137.xml"/><Relationship Id="rId187" Type="http://schemas.openxmlformats.org/officeDocument/2006/relationships/externalLink" Target="externalLinks/externalLink158.xml"/><Relationship Id="rId1" Type="http://schemas.openxmlformats.org/officeDocument/2006/relationships/worksheet" Target="worksheets/sheet1.xml"/><Relationship Id="rId212" Type="http://schemas.openxmlformats.org/officeDocument/2006/relationships/externalLink" Target="externalLinks/externalLink183.xml"/><Relationship Id="rId233" Type="http://schemas.openxmlformats.org/officeDocument/2006/relationships/externalLink" Target="externalLinks/externalLink204.xml"/><Relationship Id="rId28" Type="http://schemas.openxmlformats.org/officeDocument/2006/relationships/worksheet" Target="worksheets/sheet28.xml"/><Relationship Id="rId49" Type="http://schemas.openxmlformats.org/officeDocument/2006/relationships/externalLink" Target="externalLinks/externalLink20.xml"/><Relationship Id="rId114" Type="http://schemas.openxmlformats.org/officeDocument/2006/relationships/externalLink" Target="externalLinks/externalLink85.xml"/><Relationship Id="rId60" Type="http://schemas.openxmlformats.org/officeDocument/2006/relationships/externalLink" Target="externalLinks/externalLink31.xml"/><Relationship Id="rId81" Type="http://schemas.openxmlformats.org/officeDocument/2006/relationships/externalLink" Target="externalLinks/externalLink52.xml"/><Relationship Id="rId135" Type="http://schemas.openxmlformats.org/officeDocument/2006/relationships/externalLink" Target="externalLinks/externalLink106.xml"/><Relationship Id="rId156" Type="http://schemas.openxmlformats.org/officeDocument/2006/relationships/externalLink" Target="externalLinks/externalLink127.xml"/><Relationship Id="rId177" Type="http://schemas.openxmlformats.org/officeDocument/2006/relationships/externalLink" Target="externalLinks/externalLink148.xml"/><Relationship Id="rId198" Type="http://schemas.openxmlformats.org/officeDocument/2006/relationships/externalLink" Target="externalLinks/externalLink169.xml"/><Relationship Id="rId202" Type="http://schemas.openxmlformats.org/officeDocument/2006/relationships/externalLink" Target="externalLinks/externalLink173.xml"/><Relationship Id="rId223" Type="http://schemas.openxmlformats.org/officeDocument/2006/relationships/externalLink" Target="externalLinks/externalLink194.xml"/><Relationship Id="rId244" Type="http://schemas.openxmlformats.org/officeDocument/2006/relationships/theme" Target="theme/theme1.xml"/><Relationship Id="rId18" Type="http://schemas.openxmlformats.org/officeDocument/2006/relationships/worksheet" Target="worksheets/sheet18.xml"/><Relationship Id="rId39" Type="http://schemas.openxmlformats.org/officeDocument/2006/relationships/externalLink" Target="externalLinks/externalLink10.xml"/><Relationship Id="rId50" Type="http://schemas.openxmlformats.org/officeDocument/2006/relationships/externalLink" Target="externalLinks/externalLink21.xml"/><Relationship Id="rId104" Type="http://schemas.openxmlformats.org/officeDocument/2006/relationships/externalLink" Target="externalLinks/externalLink75.xml"/><Relationship Id="rId125" Type="http://schemas.openxmlformats.org/officeDocument/2006/relationships/externalLink" Target="externalLinks/externalLink96.xml"/><Relationship Id="rId146" Type="http://schemas.openxmlformats.org/officeDocument/2006/relationships/externalLink" Target="externalLinks/externalLink117.xml"/><Relationship Id="rId167" Type="http://schemas.openxmlformats.org/officeDocument/2006/relationships/externalLink" Target="externalLinks/externalLink138.xml"/><Relationship Id="rId188" Type="http://schemas.openxmlformats.org/officeDocument/2006/relationships/externalLink" Target="externalLinks/externalLink159.xml"/><Relationship Id="rId71" Type="http://schemas.openxmlformats.org/officeDocument/2006/relationships/externalLink" Target="externalLinks/externalLink42.xml"/><Relationship Id="rId92" Type="http://schemas.openxmlformats.org/officeDocument/2006/relationships/externalLink" Target="externalLinks/externalLink63.xml"/><Relationship Id="rId213" Type="http://schemas.openxmlformats.org/officeDocument/2006/relationships/externalLink" Target="externalLinks/externalLink184.xml"/><Relationship Id="rId234" Type="http://schemas.openxmlformats.org/officeDocument/2006/relationships/externalLink" Target="externalLinks/externalLink205.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externalLink" Target="externalLinks/externalLink11.xml"/><Relationship Id="rId115" Type="http://schemas.openxmlformats.org/officeDocument/2006/relationships/externalLink" Target="externalLinks/externalLink86.xml"/><Relationship Id="rId136" Type="http://schemas.openxmlformats.org/officeDocument/2006/relationships/externalLink" Target="externalLinks/externalLink107.xml"/><Relationship Id="rId157" Type="http://schemas.openxmlformats.org/officeDocument/2006/relationships/externalLink" Target="externalLinks/externalLink128.xml"/><Relationship Id="rId178" Type="http://schemas.openxmlformats.org/officeDocument/2006/relationships/externalLink" Target="externalLinks/externalLink149.xml"/><Relationship Id="rId61" Type="http://schemas.openxmlformats.org/officeDocument/2006/relationships/externalLink" Target="externalLinks/externalLink32.xml"/><Relationship Id="rId82" Type="http://schemas.openxmlformats.org/officeDocument/2006/relationships/externalLink" Target="externalLinks/externalLink53.xml"/><Relationship Id="rId199" Type="http://schemas.openxmlformats.org/officeDocument/2006/relationships/externalLink" Target="externalLinks/externalLink170.xml"/><Relationship Id="rId203" Type="http://schemas.openxmlformats.org/officeDocument/2006/relationships/externalLink" Target="externalLinks/externalLink174.xml"/><Relationship Id="rId19" Type="http://schemas.openxmlformats.org/officeDocument/2006/relationships/worksheet" Target="worksheets/sheet19.xml"/><Relationship Id="rId224" Type="http://schemas.openxmlformats.org/officeDocument/2006/relationships/externalLink" Target="externalLinks/externalLink195.xml"/><Relationship Id="rId245" Type="http://schemas.openxmlformats.org/officeDocument/2006/relationships/styles" Target="styles.xml"/><Relationship Id="rId30" Type="http://schemas.openxmlformats.org/officeDocument/2006/relationships/externalLink" Target="externalLinks/externalLink1.xml"/><Relationship Id="rId105" Type="http://schemas.openxmlformats.org/officeDocument/2006/relationships/externalLink" Target="externalLinks/externalLink76.xml"/><Relationship Id="rId126" Type="http://schemas.openxmlformats.org/officeDocument/2006/relationships/externalLink" Target="externalLinks/externalLink97.xml"/><Relationship Id="rId147" Type="http://schemas.openxmlformats.org/officeDocument/2006/relationships/externalLink" Target="externalLinks/externalLink118.xml"/><Relationship Id="rId168" Type="http://schemas.openxmlformats.org/officeDocument/2006/relationships/externalLink" Target="externalLinks/externalLink139.xml"/><Relationship Id="rId51" Type="http://schemas.openxmlformats.org/officeDocument/2006/relationships/externalLink" Target="externalLinks/externalLink22.xml"/><Relationship Id="rId72" Type="http://schemas.openxmlformats.org/officeDocument/2006/relationships/externalLink" Target="externalLinks/externalLink43.xml"/><Relationship Id="rId93" Type="http://schemas.openxmlformats.org/officeDocument/2006/relationships/externalLink" Target="externalLinks/externalLink64.xml"/><Relationship Id="rId189" Type="http://schemas.openxmlformats.org/officeDocument/2006/relationships/externalLink" Target="externalLinks/externalLink160.xml"/><Relationship Id="rId3" Type="http://schemas.openxmlformats.org/officeDocument/2006/relationships/worksheet" Target="worksheets/sheet3.xml"/><Relationship Id="rId214" Type="http://schemas.openxmlformats.org/officeDocument/2006/relationships/externalLink" Target="externalLinks/externalLink185.xml"/><Relationship Id="rId235" Type="http://schemas.openxmlformats.org/officeDocument/2006/relationships/externalLink" Target="externalLinks/externalLink206.xml"/><Relationship Id="rId116" Type="http://schemas.openxmlformats.org/officeDocument/2006/relationships/externalLink" Target="externalLinks/externalLink87.xml"/><Relationship Id="rId137" Type="http://schemas.openxmlformats.org/officeDocument/2006/relationships/externalLink" Target="externalLinks/externalLink108.xml"/><Relationship Id="rId158" Type="http://schemas.openxmlformats.org/officeDocument/2006/relationships/externalLink" Target="externalLinks/externalLink129.xml"/><Relationship Id="rId20" Type="http://schemas.openxmlformats.org/officeDocument/2006/relationships/worksheet" Target="worksheets/sheet20.xml"/><Relationship Id="rId41" Type="http://schemas.openxmlformats.org/officeDocument/2006/relationships/externalLink" Target="externalLinks/externalLink12.xml"/><Relationship Id="rId62" Type="http://schemas.openxmlformats.org/officeDocument/2006/relationships/externalLink" Target="externalLinks/externalLink33.xml"/><Relationship Id="rId83" Type="http://schemas.openxmlformats.org/officeDocument/2006/relationships/externalLink" Target="externalLinks/externalLink54.xml"/><Relationship Id="rId179" Type="http://schemas.openxmlformats.org/officeDocument/2006/relationships/externalLink" Target="externalLinks/externalLink150.xml"/><Relationship Id="rId190" Type="http://schemas.openxmlformats.org/officeDocument/2006/relationships/externalLink" Target="externalLinks/externalLink161.xml"/><Relationship Id="rId204" Type="http://schemas.openxmlformats.org/officeDocument/2006/relationships/externalLink" Target="externalLinks/externalLink175.xml"/><Relationship Id="rId225" Type="http://schemas.openxmlformats.org/officeDocument/2006/relationships/externalLink" Target="externalLinks/externalLink196.xml"/><Relationship Id="rId246" Type="http://schemas.openxmlformats.org/officeDocument/2006/relationships/sharedStrings" Target="sharedStrings.xml"/><Relationship Id="rId106" Type="http://schemas.openxmlformats.org/officeDocument/2006/relationships/externalLink" Target="externalLinks/externalLink77.xml"/><Relationship Id="rId127" Type="http://schemas.openxmlformats.org/officeDocument/2006/relationships/externalLink" Target="externalLinks/externalLink98.xml"/><Relationship Id="rId10" Type="http://schemas.openxmlformats.org/officeDocument/2006/relationships/worksheet" Target="worksheets/sheet10.xml"/><Relationship Id="rId31" Type="http://schemas.openxmlformats.org/officeDocument/2006/relationships/externalLink" Target="externalLinks/externalLink2.xml"/><Relationship Id="rId52" Type="http://schemas.openxmlformats.org/officeDocument/2006/relationships/externalLink" Target="externalLinks/externalLink23.xml"/><Relationship Id="rId73" Type="http://schemas.openxmlformats.org/officeDocument/2006/relationships/externalLink" Target="externalLinks/externalLink44.xml"/><Relationship Id="rId94" Type="http://schemas.openxmlformats.org/officeDocument/2006/relationships/externalLink" Target="externalLinks/externalLink65.xml"/><Relationship Id="rId148" Type="http://schemas.openxmlformats.org/officeDocument/2006/relationships/externalLink" Target="externalLinks/externalLink119.xml"/><Relationship Id="rId169" Type="http://schemas.openxmlformats.org/officeDocument/2006/relationships/externalLink" Target="externalLinks/externalLink140.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1" Type="http://schemas.openxmlformats.org/officeDocument/2006/relationships/image" Target="../media/image6.png"/></Relationships>
</file>

<file path=xl/drawings/_rels/drawing16.xml.rels><?xml version="1.0" encoding="UTF-8" standalone="yes"?>
<Relationships xmlns="http://schemas.openxmlformats.org/package/2006/relationships"><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6.png"/></Relationships>
</file>

<file path=xl/drawings/_rels/drawing18.xml.rels><?xml version="1.0" encoding="UTF-8" standalone="yes"?>
<Relationships xmlns="http://schemas.openxmlformats.org/package/2006/relationships"><Relationship Id="rId1" Type="http://schemas.openxmlformats.org/officeDocument/2006/relationships/image" Target="../media/image6.png"/></Relationships>
</file>

<file path=xl/drawings/_rels/drawing19.xml.rels><?xml version="1.0" encoding="UTF-8" standalone="yes"?>
<Relationships xmlns="http://schemas.openxmlformats.org/package/2006/relationships"><Relationship Id="rId1" Type="http://schemas.openxmlformats.org/officeDocument/2006/relationships/image" Target="../media/image6.png"/></Relationships>
</file>

<file path=xl/drawings/_rels/drawing20.xml.rels><?xml version="1.0" encoding="UTF-8" standalone="yes"?>
<Relationships xmlns="http://schemas.openxmlformats.org/package/2006/relationships"><Relationship Id="rId1" Type="http://schemas.openxmlformats.org/officeDocument/2006/relationships/image" Target="../media/image6.png"/></Relationships>
</file>

<file path=xl/drawings/_rels/drawing21.xml.rels><?xml version="1.0" encoding="UTF-8" standalone="yes"?>
<Relationships xmlns="http://schemas.openxmlformats.org/package/2006/relationships"><Relationship Id="rId1" Type="http://schemas.openxmlformats.org/officeDocument/2006/relationships/image" Target="../media/image6.png"/></Relationships>
</file>

<file path=xl/drawings/_rels/drawing22.xml.rels><?xml version="1.0" encoding="UTF-8" standalone="yes"?>
<Relationships xmlns="http://schemas.openxmlformats.org/package/2006/relationships"><Relationship Id="rId1" Type="http://schemas.openxmlformats.org/officeDocument/2006/relationships/image" Target="../media/image6.png"/></Relationships>
</file>

<file path=xl/drawings/_rels/drawing23.xml.rels><?xml version="1.0" encoding="UTF-8" standalone="yes"?>
<Relationships xmlns="http://schemas.openxmlformats.org/package/2006/relationships"><Relationship Id="rId1" Type="http://schemas.openxmlformats.org/officeDocument/2006/relationships/image" Target="../media/image6.png"/></Relationships>
</file>

<file path=xl/drawings/_rels/drawing2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25.xml.rels><?xml version="1.0" encoding="UTF-8" standalone="yes"?>
<Relationships xmlns="http://schemas.openxmlformats.org/package/2006/relationships"><Relationship Id="rId1" Type="http://schemas.openxmlformats.org/officeDocument/2006/relationships/image" Target="../media/image6.png"/></Relationships>
</file>

<file path=xl/drawings/_rels/drawing26.xml.rels><?xml version="1.0" encoding="UTF-8" standalone="yes"?>
<Relationships xmlns="http://schemas.openxmlformats.org/package/2006/relationships"><Relationship Id="rId1" Type="http://schemas.openxmlformats.org/officeDocument/2006/relationships/image" Target="../media/image6.png"/></Relationships>
</file>

<file path=xl/drawings/_rels/drawing2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4</xdr:col>
      <xdr:colOff>963705</xdr:colOff>
      <xdr:row>52</xdr:row>
      <xdr:rowOff>97238</xdr:rowOff>
    </xdr:from>
    <xdr:to>
      <xdr:col>6</xdr:col>
      <xdr:colOff>3025588</xdr:colOff>
      <xdr:row>58</xdr:row>
      <xdr:rowOff>89646</xdr:rowOff>
    </xdr:to>
    <xdr:sp macro="" textlink="">
      <xdr:nvSpPr>
        <xdr:cNvPr id="2" name="CuadroTexto 1">
          <a:extLst>
            <a:ext uri="{FF2B5EF4-FFF2-40B4-BE49-F238E27FC236}">
              <a16:creationId xmlns:a16="http://schemas.microsoft.com/office/drawing/2014/main" id="{41666E5F-7B70-408D-B5E7-6372B7BD1924}"/>
            </a:ext>
          </a:extLst>
        </xdr:cNvPr>
        <xdr:cNvSpPr txBox="1"/>
      </xdr:nvSpPr>
      <xdr:spPr>
        <a:xfrm>
          <a:off x="2980764" y="20570385"/>
          <a:ext cx="4314265" cy="1269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600" b="1"/>
            <a:t>Elaboró: JORGE LUIS ARIAS BUITRAGO</a:t>
          </a:r>
        </a:p>
        <a:p>
          <a:pPr algn="ctr"/>
          <a:r>
            <a:rPr lang="es-CO" sz="1600"/>
            <a:t>T.P 54202-241025 NTS</a:t>
          </a:r>
        </a:p>
        <a:p>
          <a:pPr algn="ctr"/>
          <a:r>
            <a:rPr lang="es-CO" sz="1600"/>
            <a:t>Ingeniero Civil - Profesional</a:t>
          </a:r>
          <a:r>
            <a:rPr lang="es-CO" sz="1600" baseline="0"/>
            <a:t> Universitario</a:t>
          </a:r>
          <a:r>
            <a:rPr lang="es-ES" sz="1600">
              <a:solidFill>
                <a:schemeClr val="dk1"/>
              </a:solidFill>
              <a:effectLst/>
              <a:latin typeface="+mn-lt"/>
              <a:ea typeface="+mn-ea"/>
              <a:cs typeface="+mn-cs"/>
            </a:rPr>
            <a:t> Oficina Asesora de planeación y O.T</a:t>
          </a:r>
          <a:endParaRPr lang="es-CO" sz="1600"/>
        </a:p>
      </xdr:txBody>
    </xdr:sp>
    <xdr:clientData/>
  </xdr:twoCellAnchor>
  <xdr:twoCellAnchor>
    <xdr:from>
      <xdr:col>6</xdr:col>
      <xdr:colOff>3967898</xdr:colOff>
      <xdr:row>52</xdr:row>
      <xdr:rowOff>44823</xdr:rowOff>
    </xdr:from>
    <xdr:to>
      <xdr:col>10</xdr:col>
      <xdr:colOff>22412</xdr:colOff>
      <xdr:row>57</xdr:row>
      <xdr:rowOff>179294</xdr:rowOff>
    </xdr:to>
    <xdr:sp macro="" textlink="">
      <xdr:nvSpPr>
        <xdr:cNvPr id="3" name="CuadroTexto 2">
          <a:extLst>
            <a:ext uri="{FF2B5EF4-FFF2-40B4-BE49-F238E27FC236}">
              <a16:creationId xmlns:a16="http://schemas.microsoft.com/office/drawing/2014/main" id="{720FB71C-174E-4652-802F-E06E04A081A7}"/>
            </a:ext>
          </a:extLst>
        </xdr:cNvPr>
        <xdr:cNvSpPr txBox="1"/>
      </xdr:nvSpPr>
      <xdr:spPr>
        <a:xfrm>
          <a:off x="8237339" y="20517970"/>
          <a:ext cx="4369279" cy="11990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r>
            <a:rPr lang="es-CO" sz="1600" b="1">
              <a:solidFill>
                <a:schemeClr val="dk1"/>
              </a:solidFill>
              <a:latin typeface="+mn-lt"/>
              <a:ea typeface="+mn-ea"/>
              <a:cs typeface="+mn-cs"/>
            </a:rPr>
            <a:t>Aprobó: ARQ. ALEJANDRO MELGAREJO </a:t>
          </a:r>
        </a:p>
        <a:p>
          <a:pPr marL="0" indent="0" algn="ctr"/>
          <a:r>
            <a:rPr lang="es-CO" sz="1600" b="0">
              <a:solidFill>
                <a:schemeClr val="dk1"/>
              </a:solidFill>
              <a:latin typeface="+mn-lt"/>
              <a:ea typeface="+mn-ea"/>
              <a:cs typeface="+mn-cs"/>
            </a:rPr>
            <a:t>Jefe de la Oficina Asesora de Planeación  y Ordenamiento Territorial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17619</xdr:colOff>
      <xdr:row>384</xdr:row>
      <xdr:rowOff>0</xdr:rowOff>
    </xdr:from>
    <xdr:to>
      <xdr:col>12</xdr:col>
      <xdr:colOff>185751</xdr:colOff>
      <xdr:row>385</xdr:row>
      <xdr:rowOff>0</xdr:rowOff>
    </xdr:to>
    <xdr:sp macro="" textlink="">
      <xdr:nvSpPr>
        <xdr:cNvPr id="2" name="Elipse 1">
          <a:extLst>
            <a:ext uri="{FF2B5EF4-FFF2-40B4-BE49-F238E27FC236}">
              <a16:creationId xmlns:a16="http://schemas.microsoft.com/office/drawing/2014/main" id="{25BEF9B2-9420-4724-8315-098CD0E0F833}"/>
            </a:ext>
          </a:extLst>
        </xdr:cNvPr>
        <xdr:cNvSpPr/>
      </xdr:nvSpPr>
      <xdr:spPr>
        <a:xfrm>
          <a:off x="13943169" y="107984925"/>
          <a:ext cx="2158857" cy="219075"/>
        </a:xfrm>
        <a:prstGeom prst="ellipse">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ctr"/>
        <a:lstStyle/>
        <a:p>
          <a:pPr algn="ctr"/>
          <a:endParaRPr lang="es-CO" sz="1600">
            <a:solidFill>
              <a:sysClr val="windowText" lastClr="000000"/>
            </a:solidFill>
          </a:endParaRPr>
        </a:p>
      </xdr:txBody>
    </xdr:sp>
    <xdr:clientData/>
  </xdr:twoCellAnchor>
  <xdr:twoCellAnchor>
    <xdr:from>
      <xdr:col>10</xdr:col>
      <xdr:colOff>17619</xdr:colOff>
      <xdr:row>329</xdr:row>
      <xdr:rowOff>187598</xdr:rowOff>
    </xdr:from>
    <xdr:to>
      <xdr:col>12</xdr:col>
      <xdr:colOff>185751</xdr:colOff>
      <xdr:row>335</xdr:row>
      <xdr:rowOff>2654</xdr:rowOff>
    </xdr:to>
    <xdr:sp macro="" textlink="">
      <xdr:nvSpPr>
        <xdr:cNvPr id="6" name="Elipse 5">
          <a:extLst>
            <a:ext uri="{FF2B5EF4-FFF2-40B4-BE49-F238E27FC236}">
              <a16:creationId xmlns:a16="http://schemas.microsoft.com/office/drawing/2014/main" id="{E7D9ED58-8A7E-4024-99AF-76B56FD680DF}"/>
            </a:ext>
          </a:extLst>
        </xdr:cNvPr>
        <xdr:cNvSpPr/>
      </xdr:nvSpPr>
      <xdr:spPr>
        <a:xfrm>
          <a:off x="13943169" y="96609173"/>
          <a:ext cx="2158857" cy="1043781"/>
        </a:xfrm>
        <a:prstGeom prst="ellipse">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ctr"/>
        <a:lstStyle/>
        <a:p>
          <a:pPr algn="ctr"/>
          <a:endParaRPr lang="es-CO" sz="1600">
            <a:solidFill>
              <a:sysClr val="windowText" lastClr="000000"/>
            </a:solidFill>
          </a:endParaRPr>
        </a:p>
      </xdr:txBody>
    </xdr:sp>
    <xdr:clientData/>
  </xdr:twoCellAnchor>
  <xdr:twoCellAnchor>
    <xdr:from>
      <xdr:col>10</xdr:col>
      <xdr:colOff>17619</xdr:colOff>
      <xdr:row>597</xdr:row>
      <xdr:rowOff>187598</xdr:rowOff>
    </xdr:from>
    <xdr:to>
      <xdr:col>12</xdr:col>
      <xdr:colOff>185751</xdr:colOff>
      <xdr:row>603</xdr:row>
      <xdr:rowOff>2654</xdr:rowOff>
    </xdr:to>
    <xdr:sp macro="" textlink="">
      <xdr:nvSpPr>
        <xdr:cNvPr id="8" name="Elipse 7">
          <a:extLst>
            <a:ext uri="{FF2B5EF4-FFF2-40B4-BE49-F238E27FC236}">
              <a16:creationId xmlns:a16="http://schemas.microsoft.com/office/drawing/2014/main" id="{47E31278-65E3-4944-8D22-BE1A57352FB7}"/>
            </a:ext>
          </a:extLst>
        </xdr:cNvPr>
        <xdr:cNvSpPr/>
      </xdr:nvSpPr>
      <xdr:spPr>
        <a:xfrm>
          <a:off x="13943169" y="191697248"/>
          <a:ext cx="2158857" cy="1129506"/>
        </a:xfrm>
        <a:prstGeom prst="ellipse">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ctr"/>
        <a:lstStyle/>
        <a:p>
          <a:pPr algn="ctr"/>
          <a:endParaRPr lang="es-CO" sz="1600">
            <a:solidFill>
              <a:sysClr val="windowText" lastClr="000000"/>
            </a:solidFill>
          </a:endParaRPr>
        </a:p>
      </xdr:txBody>
    </xdr:sp>
    <xdr:clientData/>
  </xdr:twoCellAnchor>
  <xdr:twoCellAnchor>
    <xdr:from>
      <xdr:col>28</xdr:col>
      <xdr:colOff>17619</xdr:colOff>
      <xdr:row>310</xdr:row>
      <xdr:rowOff>187598</xdr:rowOff>
    </xdr:from>
    <xdr:to>
      <xdr:col>30</xdr:col>
      <xdr:colOff>185751</xdr:colOff>
      <xdr:row>316</xdr:row>
      <xdr:rowOff>0</xdr:rowOff>
    </xdr:to>
    <xdr:sp macro="" textlink="">
      <xdr:nvSpPr>
        <xdr:cNvPr id="9" name="Elipse 8">
          <a:extLst>
            <a:ext uri="{FF2B5EF4-FFF2-40B4-BE49-F238E27FC236}">
              <a16:creationId xmlns:a16="http://schemas.microsoft.com/office/drawing/2014/main" id="{A8D07AAC-DA6A-475B-9BD1-B15010354B84}"/>
            </a:ext>
          </a:extLst>
        </xdr:cNvPr>
        <xdr:cNvSpPr/>
      </xdr:nvSpPr>
      <xdr:spPr>
        <a:xfrm>
          <a:off x="34288569" y="92589623"/>
          <a:ext cx="2425557" cy="1126852"/>
        </a:xfrm>
        <a:prstGeom prst="ellipse">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ctr"/>
        <a:lstStyle/>
        <a:p>
          <a:pPr algn="ctr"/>
          <a:endParaRPr lang="es-CO" sz="1600">
            <a:solidFill>
              <a:sysClr val="windowText" lastClr="000000"/>
            </a:solidFill>
          </a:endParaRPr>
        </a:p>
      </xdr:txBody>
    </xdr:sp>
    <xdr:clientData/>
  </xdr:twoCellAnchor>
  <xdr:twoCellAnchor>
    <xdr:from>
      <xdr:col>28</xdr:col>
      <xdr:colOff>17619</xdr:colOff>
      <xdr:row>173</xdr:row>
      <xdr:rowOff>187598</xdr:rowOff>
    </xdr:from>
    <xdr:to>
      <xdr:col>30</xdr:col>
      <xdr:colOff>185751</xdr:colOff>
      <xdr:row>179</xdr:row>
      <xdr:rowOff>2654</xdr:rowOff>
    </xdr:to>
    <xdr:sp macro="" textlink="">
      <xdr:nvSpPr>
        <xdr:cNvPr id="10" name="Elipse 9">
          <a:extLst>
            <a:ext uri="{FF2B5EF4-FFF2-40B4-BE49-F238E27FC236}">
              <a16:creationId xmlns:a16="http://schemas.microsoft.com/office/drawing/2014/main" id="{0FE91DED-A3BB-466B-80E9-FB4D5465E185}"/>
            </a:ext>
          </a:extLst>
        </xdr:cNvPr>
        <xdr:cNvSpPr/>
      </xdr:nvSpPr>
      <xdr:spPr>
        <a:xfrm>
          <a:off x="34288569" y="65205248"/>
          <a:ext cx="2425557" cy="1129506"/>
        </a:xfrm>
        <a:prstGeom prst="ellipse">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ctr"/>
        <a:lstStyle/>
        <a:p>
          <a:pPr algn="ctr"/>
          <a:endParaRPr lang="es-CO" sz="1600">
            <a:solidFill>
              <a:sysClr val="windowText" lastClr="000000"/>
            </a:solidFill>
          </a:endParaRPr>
        </a:p>
      </xdr:txBody>
    </xdr:sp>
    <xdr:clientData/>
  </xdr:twoCellAnchor>
  <xdr:twoCellAnchor editAs="oneCell">
    <xdr:from>
      <xdr:col>1</xdr:col>
      <xdr:colOff>848592</xdr:colOff>
      <xdr:row>308</xdr:row>
      <xdr:rowOff>97534</xdr:rowOff>
    </xdr:from>
    <xdr:to>
      <xdr:col>4</xdr:col>
      <xdr:colOff>213025</xdr:colOff>
      <xdr:row>336</xdr:row>
      <xdr:rowOff>206110</xdr:rowOff>
    </xdr:to>
    <xdr:pic>
      <xdr:nvPicPr>
        <xdr:cNvPr id="11" name="Imagen 10">
          <a:extLst>
            <a:ext uri="{FF2B5EF4-FFF2-40B4-BE49-F238E27FC236}">
              <a16:creationId xmlns:a16="http://schemas.microsoft.com/office/drawing/2014/main" id="{E5A36CD0-1E6E-48B9-B671-829433EC7D81}"/>
            </a:ext>
          </a:extLst>
        </xdr:cNvPr>
        <xdr:cNvPicPr>
          <a:picLocks noChangeAspect="1"/>
        </xdr:cNvPicPr>
      </xdr:nvPicPr>
      <xdr:blipFill>
        <a:blip xmlns:r="http://schemas.openxmlformats.org/officeDocument/2006/relationships" r:embed="rId1"/>
        <a:stretch>
          <a:fillRect/>
        </a:stretch>
      </xdr:blipFill>
      <xdr:spPr>
        <a:xfrm>
          <a:off x="1749137" y="33054034"/>
          <a:ext cx="6257070" cy="6135303"/>
        </a:xfrm>
        <a:prstGeom prst="rect">
          <a:avLst/>
        </a:prstGeom>
      </xdr:spPr>
    </xdr:pic>
    <xdr:clientData/>
  </xdr:twoCellAnchor>
  <xdr:twoCellAnchor editAs="oneCell">
    <xdr:from>
      <xdr:col>4</xdr:col>
      <xdr:colOff>398319</xdr:colOff>
      <xdr:row>306</xdr:row>
      <xdr:rowOff>173182</xdr:rowOff>
    </xdr:from>
    <xdr:to>
      <xdr:col>13</xdr:col>
      <xdr:colOff>682026</xdr:colOff>
      <xdr:row>337</xdr:row>
      <xdr:rowOff>76234</xdr:rowOff>
    </xdr:to>
    <xdr:pic>
      <xdr:nvPicPr>
        <xdr:cNvPr id="12" name="Imagen 11">
          <a:extLst>
            <a:ext uri="{FF2B5EF4-FFF2-40B4-BE49-F238E27FC236}">
              <a16:creationId xmlns:a16="http://schemas.microsoft.com/office/drawing/2014/main" id="{846588A9-D631-4743-8BDE-6974F2D72932}"/>
            </a:ext>
          </a:extLst>
        </xdr:cNvPr>
        <xdr:cNvPicPr>
          <a:picLocks noChangeAspect="1"/>
        </xdr:cNvPicPr>
      </xdr:nvPicPr>
      <xdr:blipFill>
        <a:blip xmlns:r="http://schemas.openxmlformats.org/officeDocument/2006/relationships" r:embed="rId2"/>
        <a:stretch>
          <a:fillRect/>
        </a:stretch>
      </xdr:blipFill>
      <xdr:spPr>
        <a:xfrm>
          <a:off x="8191501" y="32679409"/>
          <a:ext cx="9427707" cy="6605189"/>
        </a:xfrm>
        <a:prstGeom prst="rect">
          <a:avLst/>
        </a:prstGeom>
      </xdr:spPr>
    </xdr:pic>
    <xdr:clientData/>
  </xdr:twoCellAnchor>
  <xdr:twoCellAnchor editAs="oneCell">
    <xdr:from>
      <xdr:col>0</xdr:col>
      <xdr:colOff>606135</xdr:colOff>
      <xdr:row>579</xdr:row>
      <xdr:rowOff>205345</xdr:rowOff>
    </xdr:from>
    <xdr:to>
      <xdr:col>4</xdr:col>
      <xdr:colOff>381000</xdr:colOff>
      <xdr:row>598</xdr:row>
      <xdr:rowOff>91539</xdr:rowOff>
    </xdr:to>
    <xdr:pic>
      <xdr:nvPicPr>
        <xdr:cNvPr id="14" name="Imagen 13">
          <a:extLst>
            <a:ext uri="{FF2B5EF4-FFF2-40B4-BE49-F238E27FC236}">
              <a16:creationId xmlns:a16="http://schemas.microsoft.com/office/drawing/2014/main" id="{FD7E99E5-F3E3-46C1-998E-1F6BC28BE450}"/>
            </a:ext>
          </a:extLst>
        </xdr:cNvPr>
        <xdr:cNvPicPr>
          <a:picLocks noChangeAspect="1"/>
        </xdr:cNvPicPr>
      </xdr:nvPicPr>
      <xdr:blipFill>
        <a:blip xmlns:r="http://schemas.openxmlformats.org/officeDocument/2006/relationships" r:embed="rId3"/>
        <a:stretch>
          <a:fillRect/>
        </a:stretch>
      </xdr:blipFill>
      <xdr:spPr>
        <a:xfrm>
          <a:off x="606135" y="187771645"/>
          <a:ext cx="7566315" cy="4048619"/>
        </a:xfrm>
        <a:prstGeom prst="rect">
          <a:avLst/>
        </a:prstGeom>
      </xdr:spPr>
    </xdr:pic>
    <xdr:clientData/>
  </xdr:twoCellAnchor>
  <xdr:twoCellAnchor editAs="oneCell">
    <xdr:from>
      <xdr:col>5</xdr:col>
      <xdr:colOff>236268</xdr:colOff>
      <xdr:row>579</xdr:row>
      <xdr:rowOff>16641</xdr:rowOff>
    </xdr:from>
    <xdr:to>
      <xdr:col>11</xdr:col>
      <xdr:colOff>118752</xdr:colOff>
      <xdr:row>598</xdr:row>
      <xdr:rowOff>182232</xdr:rowOff>
    </xdr:to>
    <xdr:pic>
      <xdr:nvPicPr>
        <xdr:cNvPr id="15" name="Imagen 14">
          <a:extLst>
            <a:ext uri="{FF2B5EF4-FFF2-40B4-BE49-F238E27FC236}">
              <a16:creationId xmlns:a16="http://schemas.microsoft.com/office/drawing/2014/main" id="{613F10A3-CEEF-4240-9DAD-56BA2401667C}"/>
            </a:ext>
          </a:extLst>
        </xdr:cNvPr>
        <xdr:cNvPicPr>
          <a:picLocks noChangeAspect="1"/>
        </xdr:cNvPicPr>
      </xdr:nvPicPr>
      <xdr:blipFill>
        <a:blip xmlns:r="http://schemas.openxmlformats.org/officeDocument/2006/relationships" r:embed="rId4"/>
        <a:stretch>
          <a:fillRect/>
        </a:stretch>
      </xdr:blipFill>
      <xdr:spPr>
        <a:xfrm>
          <a:off x="8789718" y="187582941"/>
          <a:ext cx="6235659" cy="4328016"/>
        </a:xfrm>
        <a:prstGeom prst="rect">
          <a:avLst/>
        </a:prstGeom>
      </xdr:spPr>
    </xdr:pic>
    <xdr:clientData/>
  </xdr:twoCellAnchor>
  <xdr:twoCellAnchor>
    <xdr:from>
      <xdr:col>10</xdr:col>
      <xdr:colOff>17619</xdr:colOff>
      <xdr:row>225</xdr:row>
      <xdr:rowOff>0</xdr:rowOff>
    </xdr:from>
    <xdr:to>
      <xdr:col>12</xdr:col>
      <xdr:colOff>185751</xdr:colOff>
      <xdr:row>226</xdr:row>
      <xdr:rowOff>0</xdr:rowOff>
    </xdr:to>
    <xdr:sp macro="" textlink="">
      <xdr:nvSpPr>
        <xdr:cNvPr id="29" name="Elipse 28">
          <a:extLst>
            <a:ext uri="{FF2B5EF4-FFF2-40B4-BE49-F238E27FC236}">
              <a16:creationId xmlns:a16="http://schemas.microsoft.com/office/drawing/2014/main" id="{E6620C17-13B0-4F5B-99B1-4B58ABB38B6C}"/>
            </a:ext>
          </a:extLst>
        </xdr:cNvPr>
        <xdr:cNvSpPr/>
      </xdr:nvSpPr>
      <xdr:spPr>
        <a:xfrm>
          <a:off x="13943169" y="76066650"/>
          <a:ext cx="2158857" cy="219075"/>
        </a:xfrm>
        <a:prstGeom prst="ellipse">
          <a:avLst/>
        </a:prstGeom>
        <a:noFill/>
        <a:ln>
          <a:noFill/>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s-CO" sz="16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26</xdr:col>
      <xdr:colOff>17619</xdr:colOff>
      <xdr:row>225</xdr:row>
      <xdr:rowOff>0</xdr:rowOff>
    </xdr:from>
    <xdr:to>
      <xdr:col>28</xdr:col>
      <xdr:colOff>185751</xdr:colOff>
      <xdr:row>226</xdr:row>
      <xdr:rowOff>0</xdr:rowOff>
    </xdr:to>
    <xdr:sp macro="" textlink="">
      <xdr:nvSpPr>
        <xdr:cNvPr id="46" name="Elipse 45">
          <a:extLst>
            <a:ext uri="{FF2B5EF4-FFF2-40B4-BE49-F238E27FC236}">
              <a16:creationId xmlns:a16="http://schemas.microsoft.com/office/drawing/2014/main" id="{3AEAC64D-8BE9-413C-9DD2-CEC679AD4947}"/>
            </a:ext>
          </a:extLst>
        </xdr:cNvPr>
        <xdr:cNvSpPr/>
      </xdr:nvSpPr>
      <xdr:spPr>
        <a:xfrm>
          <a:off x="32516919" y="76066650"/>
          <a:ext cx="1939782" cy="219075"/>
        </a:xfrm>
        <a:prstGeom prst="ellipse">
          <a:avLst/>
        </a:prstGeom>
        <a:noFill/>
        <a:ln>
          <a:noFill/>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s-CO" sz="16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10</xdr:col>
      <xdr:colOff>17619</xdr:colOff>
      <xdr:row>284</xdr:row>
      <xdr:rowOff>0</xdr:rowOff>
    </xdr:from>
    <xdr:to>
      <xdr:col>12</xdr:col>
      <xdr:colOff>185751</xdr:colOff>
      <xdr:row>285</xdr:row>
      <xdr:rowOff>0</xdr:rowOff>
    </xdr:to>
    <xdr:sp macro="" textlink="">
      <xdr:nvSpPr>
        <xdr:cNvPr id="63" name="Elipse 62">
          <a:extLst>
            <a:ext uri="{FF2B5EF4-FFF2-40B4-BE49-F238E27FC236}">
              <a16:creationId xmlns:a16="http://schemas.microsoft.com/office/drawing/2014/main" id="{3950B6C6-E617-4242-9395-396D4DC6046D}"/>
            </a:ext>
          </a:extLst>
        </xdr:cNvPr>
        <xdr:cNvSpPr/>
      </xdr:nvSpPr>
      <xdr:spPr>
        <a:xfrm>
          <a:off x="13943169" y="87334725"/>
          <a:ext cx="2158857" cy="190500"/>
        </a:xfrm>
        <a:prstGeom prst="ellipse">
          <a:avLst/>
        </a:prstGeom>
        <a:noFill/>
        <a:ln>
          <a:noFill/>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s-CO" sz="16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309563</xdr:colOff>
      <xdr:row>0</xdr:row>
      <xdr:rowOff>0</xdr:rowOff>
    </xdr:from>
    <xdr:to>
      <xdr:col>2</xdr:col>
      <xdr:colOff>562338</xdr:colOff>
      <xdr:row>3</xdr:row>
      <xdr:rowOff>174979</xdr:rowOff>
    </xdr:to>
    <xdr:pic>
      <xdr:nvPicPr>
        <xdr:cNvPr id="2" name="Imagen 1">
          <a:extLst>
            <a:ext uri="{FF2B5EF4-FFF2-40B4-BE49-F238E27FC236}">
              <a16:creationId xmlns:a16="http://schemas.microsoft.com/office/drawing/2014/main" id="{AC4DA23F-8298-42B5-844A-89AC7E42162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3618"/>
        <a:stretch/>
      </xdr:blipFill>
      <xdr:spPr>
        <a:xfrm>
          <a:off x="1090613" y="0"/>
          <a:ext cx="1186225" cy="1489429"/>
        </a:xfrm>
        <a:prstGeom prst="rect">
          <a:avLst/>
        </a:prstGeom>
      </xdr:spPr>
    </xdr:pic>
    <xdr:clientData/>
  </xdr:twoCellAnchor>
  <xdr:twoCellAnchor>
    <xdr:from>
      <xdr:col>3</xdr:col>
      <xdr:colOff>5238750</xdr:colOff>
      <xdr:row>48</xdr:row>
      <xdr:rowOff>71437</xdr:rowOff>
    </xdr:from>
    <xdr:to>
      <xdr:col>8</xdr:col>
      <xdr:colOff>47625</xdr:colOff>
      <xdr:row>53</xdr:row>
      <xdr:rowOff>190500</xdr:rowOff>
    </xdr:to>
    <xdr:sp macro="" textlink="">
      <xdr:nvSpPr>
        <xdr:cNvPr id="3" name="CuadroTexto 2">
          <a:extLst>
            <a:ext uri="{FF2B5EF4-FFF2-40B4-BE49-F238E27FC236}">
              <a16:creationId xmlns:a16="http://schemas.microsoft.com/office/drawing/2014/main" id="{97FDF2FA-8417-4D3D-AE2E-056D466BBE71}"/>
            </a:ext>
          </a:extLst>
        </xdr:cNvPr>
        <xdr:cNvSpPr txBox="1"/>
      </xdr:nvSpPr>
      <xdr:spPr>
        <a:xfrm>
          <a:off x="7981950" y="20131087"/>
          <a:ext cx="7362825" cy="1404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t>Elaboró: JORGE LUIS ARIAS BUITRAGO</a:t>
          </a:r>
        </a:p>
        <a:p>
          <a:pPr algn="ctr"/>
          <a:r>
            <a:rPr lang="es-CO" sz="2000"/>
            <a:t>T.P 54202-241025 NTS</a:t>
          </a:r>
        </a:p>
        <a:p>
          <a:pPr algn="ctr"/>
          <a:r>
            <a:rPr lang="es-CO" sz="2000"/>
            <a:t>Ingeniero Civil - Profesional</a:t>
          </a:r>
          <a:r>
            <a:rPr lang="es-CO" sz="2000" baseline="0"/>
            <a:t> Universitario</a:t>
          </a:r>
          <a:r>
            <a:rPr lang="es-ES" sz="2000">
              <a:solidFill>
                <a:schemeClr val="dk1"/>
              </a:solidFill>
              <a:effectLst/>
              <a:latin typeface="+mn-lt"/>
              <a:ea typeface="+mn-ea"/>
              <a:cs typeface="+mn-cs"/>
            </a:rPr>
            <a:t> Oficina Asesora de planeación y O.T</a:t>
          </a:r>
          <a:endParaRPr lang="es-CO" sz="2000"/>
        </a:p>
      </xdr:txBody>
    </xdr:sp>
    <xdr:clientData/>
  </xdr:twoCellAnchor>
  <xdr:twoCellAnchor>
    <xdr:from>
      <xdr:col>9</xdr:col>
      <xdr:colOff>1783134</xdr:colOff>
      <xdr:row>48</xdr:row>
      <xdr:rowOff>225518</xdr:rowOff>
    </xdr:from>
    <xdr:to>
      <xdr:col>13</xdr:col>
      <xdr:colOff>1190624</xdr:colOff>
      <xdr:row>54</xdr:row>
      <xdr:rowOff>47624</xdr:rowOff>
    </xdr:to>
    <xdr:sp macro="" textlink="">
      <xdr:nvSpPr>
        <xdr:cNvPr id="4" name="CuadroTexto 3">
          <a:extLst>
            <a:ext uri="{FF2B5EF4-FFF2-40B4-BE49-F238E27FC236}">
              <a16:creationId xmlns:a16="http://schemas.microsoft.com/office/drawing/2014/main" id="{CF6F608A-1262-48D4-A0A9-382D3CF0D7E3}"/>
            </a:ext>
          </a:extLst>
        </xdr:cNvPr>
        <xdr:cNvSpPr txBox="1"/>
      </xdr:nvSpPr>
      <xdr:spPr>
        <a:xfrm>
          <a:off x="17213634" y="20285168"/>
          <a:ext cx="7084640" cy="13651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t>Aprobó: ARQ. ALEJANDRO MELGAREJO </a:t>
          </a:r>
        </a:p>
        <a:p>
          <a:pPr algn="ctr"/>
          <a:r>
            <a:rPr lang="es-CO" sz="2000"/>
            <a:t>Jefe de la Oficina Asesora de Planeación  y Ordenamiento Territorial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188335</xdr:colOff>
      <xdr:row>0</xdr:row>
      <xdr:rowOff>0</xdr:rowOff>
    </xdr:from>
    <xdr:to>
      <xdr:col>2</xdr:col>
      <xdr:colOff>441110</xdr:colOff>
      <xdr:row>3</xdr:row>
      <xdr:rowOff>174979</xdr:rowOff>
    </xdr:to>
    <xdr:pic>
      <xdr:nvPicPr>
        <xdr:cNvPr id="2" name="Imagen 1">
          <a:extLst>
            <a:ext uri="{FF2B5EF4-FFF2-40B4-BE49-F238E27FC236}">
              <a16:creationId xmlns:a16="http://schemas.microsoft.com/office/drawing/2014/main" id="{8A54B339-4172-47F9-B558-23D5F9E94EC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3618"/>
        <a:stretch/>
      </xdr:blipFill>
      <xdr:spPr>
        <a:xfrm>
          <a:off x="967653" y="0"/>
          <a:ext cx="1187957" cy="1473843"/>
        </a:xfrm>
        <a:prstGeom prst="rect">
          <a:avLst/>
        </a:prstGeom>
      </xdr:spPr>
    </xdr:pic>
    <xdr:clientData/>
  </xdr:twoCellAnchor>
  <xdr:twoCellAnchor>
    <xdr:from>
      <xdr:col>3</xdr:col>
      <xdr:colOff>4165022</xdr:colOff>
      <xdr:row>44</xdr:row>
      <xdr:rowOff>227300</xdr:rowOff>
    </xdr:from>
    <xdr:to>
      <xdr:col>5</xdr:col>
      <xdr:colOff>116897</xdr:colOff>
      <xdr:row>50</xdr:row>
      <xdr:rowOff>86590</xdr:rowOff>
    </xdr:to>
    <xdr:sp macro="" textlink="">
      <xdr:nvSpPr>
        <xdr:cNvPr id="3" name="CuadroTexto 2">
          <a:extLst>
            <a:ext uri="{FF2B5EF4-FFF2-40B4-BE49-F238E27FC236}">
              <a16:creationId xmlns:a16="http://schemas.microsoft.com/office/drawing/2014/main" id="{E1B05419-DFCA-4FB4-AECB-E8925700156B}"/>
            </a:ext>
          </a:extLst>
        </xdr:cNvPr>
        <xdr:cNvSpPr txBox="1"/>
      </xdr:nvSpPr>
      <xdr:spPr>
        <a:xfrm>
          <a:off x="6901295" y="15259482"/>
          <a:ext cx="7814829"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t>Elaboró: JORGE LUIS ARIAS BUITRAGO</a:t>
          </a:r>
        </a:p>
        <a:p>
          <a:pPr algn="ctr"/>
          <a:r>
            <a:rPr lang="es-CO" sz="2000"/>
            <a:t>T.P 54202-241025 NTS</a:t>
          </a:r>
        </a:p>
        <a:p>
          <a:pPr algn="ctr"/>
          <a:r>
            <a:rPr lang="es-CO" sz="2000"/>
            <a:t>Ingeniero Civil - Profesional</a:t>
          </a:r>
          <a:r>
            <a:rPr lang="es-CO" sz="2000" baseline="0"/>
            <a:t> Universitario</a:t>
          </a:r>
          <a:r>
            <a:rPr lang="es-ES" sz="2000">
              <a:solidFill>
                <a:schemeClr val="dk1"/>
              </a:solidFill>
              <a:effectLst/>
              <a:latin typeface="+mn-lt"/>
              <a:ea typeface="+mn-ea"/>
              <a:cs typeface="+mn-cs"/>
            </a:rPr>
            <a:t> Oficina Asesora de planeación y O.T</a:t>
          </a:r>
          <a:endParaRPr lang="es-CO" sz="2000"/>
        </a:p>
      </xdr:txBody>
    </xdr:sp>
    <xdr:clientData/>
  </xdr:twoCellAnchor>
  <xdr:twoCellAnchor>
    <xdr:from>
      <xdr:col>9</xdr:col>
      <xdr:colOff>1731180</xdr:colOff>
      <xdr:row>44</xdr:row>
      <xdr:rowOff>208199</xdr:rowOff>
    </xdr:from>
    <xdr:to>
      <xdr:col>13</xdr:col>
      <xdr:colOff>1138670</xdr:colOff>
      <xdr:row>50</xdr:row>
      <xdr:rowOff>30305</xdr:rowOff>
    </xdr:to>
    <xdr:sp macro="" textlink="">
      <xdr:nvSpPr>
        <xdr:cNvPr id="4" name="CuadroTexto 3">
          <a:extLst>
            <a:ext uri="{FF2B5EF4-FFF2-40B4-BE49-F238E27FC236}">
              <a16:creationId xmlns:a16="http://schemas.microsoft.com/office/drawing/2014/main" id="{9B2712D8-2876-4572-92EE-D8C8E17F4076}"/>
            </a:ext>
          </a:extLst>
        </xdr:cNvPr>
        <xdr:cNvSpPr txBox="1"/>
      </xdr:nvSpPr>
      <xdr:spPr>
        <a:xfrm>
          <a:off x="17611953" y="15240381"/>
          <a:ext cx="7096762" cy="13807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t>Aprobó: ARQ. ALEJANDRO MELGAREJO </a:t>
          </a:r>
        </a:p>
        <a:p>
          <a:pPr algn="ctr"/>
          <a:r>
            <a:rPr lang="es-CO" sz="2000"/>
            <a:t>Jefe de la Oficina Asesora de Planeación  y Ordenamiento Territorial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3EE50A5-7F69-40AF-82AD-C25C9623F3A3}"/>
            </a:ext>
          </a:extLst>
        </xdr:cNvPr>
        <xdr:cNvSpPr/>
      </xdr:nvSpPr>
      <xdr:spPr bwMode="auto">
        <a:xfrm>
          <a:off x="4371975" y="35814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FF29843-3FB1-4E73-B379-1BF1EC0B5049}"/>
            </a:ext>
          </a:extLst>
        </xdr:cNvPr>
        <xdr:cNvSpPr/>
      </xdr:nvSpPr>
      <xdr:spPr bwMode="auto">
        <a:xfrm>
          <a:off x="7419975" y="35814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D73CC298-487B-4CD5-9C89-7E7BB37C002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8214" y="1714500"/>
          <a:ext cx="1102179" cy="1509507"/>
        </a:xfrm>
        <a:prstGeom prst="rect">
          <a:avLst/>
        </a:prstGeom>
      </xdr:spPr>
    </xdr:pic>
    <xdr:clientData/>
  </xdr:twoCellAnchor>
  <xdr:twoCellAnchor>
    <xdr:from>
      <xdr:col>2</xdr:col>
      <xdr:colOff>136071</xdr:colOff>
      <xdr:row>72</xdr:row>
      <xdr:rowOff>0</xdr:rowOff>
    </xdr:from>
    <xdr:to>
      <xdr:col>8</xdr:col>
      <xdr:colOff>612322</xdr:colOff>
      <xdr:row>79</xdr:row>
      <xdr:rowOff>138854</xdr:rowOff>
    </xdr:to>
    <xdr:sp macro="" textlink="">
      <xdr:nvSpPr>
        <xdr:cNvPr id="5" name="CuadroTexto 4">
          <a:extLst>
            <a:ext uri="{FF2B5EF4-FFF2-40B4-BE49-F238E27FC236}">
              <a16:creationId xmlns:a16="http://schemas.microsoft.com/office/drawing/2014/main" id="{0E230044-ECC4-41E4-80B7-1FD6761AC97F}"/>
            </a:ext>
          </a:extLst>
        </xdr:cNvPr>
        <xdr:cNvSpPr txBox="1"/>
      </xdr:nvSpPr>
      <xdr:spPr>
        <a:xfrm>
          <a:off x="598714" y="14518821"/>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224497</xdr:colOff>
      <xdr:row>72</xdr:row>
      <xdr:rowOff>167688</xdr:rowOff>
    </xdr:from>
    <xdr:to>
      <xdr:col>17</xdr:col>
      <xdr:colOff>191117</xdr:colOff>
      <xdr:row>77</xdr:row>
      <xdr:rowOff>0</xdr:rowOff>
    </xdr:to>
    <xdr:sp macro="" textlink="">
      <xdr:nvSpPr>
        <xdr:cNvPr id="6" name="CuadroTexto 5">
          <a:extLst>
            <a:ext uri="{FF2B5EF4-FFF2-40B4-BE49-F238E27FC236}">
              <a16:creationId xmlns:a16="http://schemas.microsoft.com/office/drawing/2014/main" id="{3BEA7EBF-1980-4110-BC7B-DE7701142539}"/>
            </a:ext>
          </a:extLst>
        </xdr:cNvPr>
        <xdr:cNvSpPr txBox="1"/>
      </xdr:nvSpPr>
      <xdr:spPr>
        <a:xfrm>
          <a:off x="5966711" y="14686509"/>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9BD0A06-DA10-4A6C-B0E5-CBDC1A28179F}"/>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69905E-55A4-4077-A743-DBC402CD9B5A}"/>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E9BA4B37-0BE1-47BC-BAD2-CBC5ECF3192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149679</xdr:colOff>
      <xdr:row>73</xdr:row>
      <xdr:rowOff>81643</xdr:rowOff>
    </xdr:from>
    <xdr:to>
      <xdr:col>8</xdr:col>
      <xdr:colOff>625930</xdr:colOff>
      <xdr:row>81</xdr:row>
      <xdr:rowOff>43605</xdr:rowOff>
    </xdr:to>
    <xdr:sp macro="" textlink="">
      <xdr:nvSpPr>
        <xdr:cNvPr id="5" name="CuadroTexto 4">
          <a:extLst>
            <a:ext uri="{FF2B5EF4-FFF2-40B4-BE49-F238E27FC236}">
              <a16:creationId xmlns:a16="http://schemas.microsoft.com/office/drawing/2014/main" id="{1C515DD6-889C-4798-BED2-FF18D2B2835F}"/>
            </a:ext>
          </a:extLst>
        </xdr:cNvPr>
        <xdr:cNvSpPr txBox="1"/>
      </xdr:nvSpPr>
      <xdr:spPr>
        <a:xfrm>
          <a:off x="612322" y="14464393"/>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183675</xdr:colOff>
      <xdr:row>73</xdr:row>
      <xdr:rowOff>167688</xdr:rowOff>
    </xdr:from>
    <xdr:to>
      <xdr:col>17</xdr:col>
      <xdr:colOff>150295</xdr:colOff>
      <xdr:row>78</xdr:row>
      <xdr:rowOff>0</xdr:rowOff>
    </xdr:to>
    <xdr:sp macro="" textlink="">
      <xdr:nvSpPr>
        <xdr:cNvPr id="6" name="CuadroTexto 5">
          <a:extLst>
            <a:ext uri="{FF2B5EF4-FFF2-40B4-BE49-F238E27FC236}">
              <a16:creationId xmlns:a16="http://schemas.microsoft.com/office/drawing/2014/main" id="{CCC857DB-7A65-4CBA-AABC-7BBABDFF0828}"/>
            </a:ext>
          </a:extLst>
        </xdr:cNvPr>
        <xdr:cNvSpPr txBox="1"/>
      </xdr:nvSpPr>
      <xdr:spPr>
        <a:xfrm>
          <a:off x="5925889" y="14550438"/>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A88A20D-EEEB-4AFB-8D40-7DAD4B30CACB}"/>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53BBBDF-2DF6-409E-AA23-28640F32F29C}"/>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B3C261EB-1D72-413C-8076-8211AF89AD7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326571</xdr:colOff>
      <xdr:row>73</xdr:row>
      <xdr:rowOff>136071</xdr:rowOff>
    </xdr:from>
    <xdr:to>
      <xdr:col>9</xdr:col>
      <xdr:colOff>40822</xdr:colOff>
      <xdr:row>81</xdr:row>
      <xdr:rowOff>98033</xdr:rowOff>
    </xdr:to>
    <xdr:sp macro="" textlink="">
      <xdr:nvSpPr>
        <xdr:cNvPr id="5" name="CuadroTexto 4">
          <a:extLst>
            <a:ext uri="{FF2B5EF4-FFF2-40B4-BE49-F238E27FC236}">
              <a16:creationId xmlns:a16="http://schemas.microsoft.com/office/drawing/2014/main" id="{DC2444D3-D601-450B-9079-B92EE08CD9C5}"/>
            </a:ext>
          </a:extLst>
        </xdr:cNvPr>
        <xdr:cNvSpPr txBox="1"/>
      </xdr:nvSpPr>
      <xdr:spPr>
        <a:xfrm>
          <a:off x="789214" y="14518821"/>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360567</xdr:colOff>
      <xdr:row>74</xdr:row>
      <xdr:rowOff>45223</xdr:rowOff>
    </xdr:from>
    <xdr:to>
      <xdr:col>16</xdr:col>
      <xdr:colOff>191115</xdr:colOff>
      <xdr:row>78</xdr:row>
      <xdr:rowOff>54428</xdr:rowOff>
    </xdr:to>
    <xdr:sp macro="" textlink="">
      <xdr:nvSpPr>
        <xdr:cNvPr id="6" name="CuadroTexto 5">
          <a:extLst>
            <a:ext uri="{FF2B5EF4-FFF2-40B4-BE49-F238E27FC236}">
              <a16:creationId xmlns:a16="http://schemas.microsoft.com/office/drawing/2014/main" id="{2F38C3CF-21A8-4F51-918B-73DAE6279631}"/>
            </a:ext>
          </a:extLst>
        </xdr:cNvPr>
        <xdr:cNvSpPr txBox="1"/>
      </xdr:nvSpPr>
      <xdr:spPr>
        <a:xfrm>
          <a:off x="6102781" y="14604866"/>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6C84D5-CFDC-4442-B7AE-501D7701FF8D}"/>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9D40285-A12E-4FA9-8E29-9A75575C9969}"/>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C1A3F47C-2686-4DEC-96AC-D17674B0B89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435428</xdr:colOff>
      <xdr:row>73</xdr:row>
      <xdr:rowOff>81643</xdr:rowOff>
    </xdr:from>
    <xdr:to>
      <xdr:col>9</xdr:col>
      <xdr:colOff>149679</xdr:colOff>
      <xdr:row>81</xdr:row>
      <xdr:rowOff>43605</xdr:rowOff>
    </xdr:to>
    <xdr:sp macro="" textlink="">
      <xdr:nvSpPr>
        <xdr:cNvPr id="5" name="CuadroTexto 4">
          <a:extLst>
            <a:ext uri="{FF2B5EF4-FFF2-40B4-BE49-F238E27FC236}">
              <a16:creationId xmlns:a16="http://schemas.microsoft.com/office/drawing/2014/main" id="{E34A3754-D9DA-457F-9734-4195DC5F8C71}"/>
            </a:ext>
          </a:extLst>
        </xdr:cNvPr>
        <xdr:cNvSpPr txBox="1"/>
      </xdr:nvSpPr>
      <xdr:spPr>
        <a:xfrm>
          <a:off x="898071" y="14464393"/>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469424</xdr:colOff>
      <xdr:row>73</xdr:row>
      <xdr:rowOff>167688</xdr:rowOff>
    </xdr:from>
    <xdr:to>
      <xdr:col>17</xdr:col>
      <xdr:colOff>68651</xdr:colOff>
      <xdr:row>78</xdr:row>
      <xdr:rowOff>0</xdr:rowOff>
    </xdr:to>
    <xdr:sp macro="" textlink="">
      <xdr:nvSpPr>
        <xdr:cNvPr id="6" name="CuadroTexto 5">
          <a:extLst>
            <a:ext uri="{FF2B5EF4-FFF2-40B4-BE49-F238E27FC236}">
              <a16:creationId xmlns:a16="http://schemas.microsoft.com/office/drawing/2014/main" id="{72FAA3AD-715B-4ECE-A78F-0BC01F7D9CFD}"/>
            </a:ext>
          </a:extLst>
        </xdr:cNvPr>
        <xdr:cNvSpPr txBox="1"/>
      </xdr:nvSpPr>
      <xdr:spPr>
        <a:xfrm>
          <a:off x="6211638" y="14550438"/>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6AADD2F-BE85-454E-B996-00C6E0925CF5}"/>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3581708-A3D0-4927-A1BF-C16F556E8797}"/>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B4539BA0-CF8C-4C24-A43A-BBA69F1C48D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272143</xdr:colOff>
      <xdr:row>73</xdr:row>
      <xdr:rowOff>163286</xdr:rowOff>
    </xdr:from>
    <xdr:to>
      <xdr:col>8</xdr:col>
      <xdr:colOff>748394</xdr:colOff>
      <xdr:row>81</xdr:row>
      <xdr:rowOff>125248</xdr:rowOff>
    </xdr:to>
    <xdr:sp macro="" textlink="">
      <xdr:nvSpPr>
        <xdr:cNvPr id="5" name="CuadroTexto 4">
          <a:extLst>
            <a:ext uri="{FF2B5EF4-FFF2-40B4-BE49-F238E27FC236}">
              <a16:creationId xmlns:a16="http://schemas.microsoft.com/office/drawing/2014/main" id="{C754F1A7-056A-40E3-AA1E-A3989ADB60CB}"/>
            </a:ext>
          </a:extLst>
        </xdr:cNvPr>
        <xdr:cNvSpPr txBox="1"/>
      </xdr:nvSpPr>
      <xdr:spPr>
        <a:xfrm>
          <a:off x="734786" y="14518822"/>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306139</xdr:colOff>
      <xdr:row>74</xdr:row>
      <xdr:rowOff>72438</xdr:rowOff>
    </xdr:from>
    <xdr:to>
      <xdr:col>16</xdr:col>
      <xdr:colOff>136687</xdr:colOff>
      <xdr:row>78</xdr:row>
      <xdr:rowOff>81644</xdr:rowOff>
    </xdr:to>
    <xdr:sp macro="" textlink="">
      <xdr:nvSpPr>
        <xdr:cNvPr id="6" name="CuadroTexto 5">
          <a:extLst>
            <a:ext uri="{FF2B5EF4-FFF2-40B4-BE49-F238E27FC236}">
              <a16:creationId xmlns:a16="http://schemas.microsoft.com/office/drawing/2014/main" id="{1E779110-C5F5-4C65-8EA0-DB0B46013822}"/>
            </a:ext>
          </a:extLst>
        </xdr:cNvPr>
        <xdr:cNvSpPr txBox="1"/>
      </xdr:nvSpPr>
      <xdr:spPr>
        <a:xfrm>
          <a:off x="6048353" y="14604867"/>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AF48368-5B16-4E8F-BEFE-23DC875049DF}"/>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09A8CAF-63EE-4229-9E62-EFD397C61C79}"/>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84062B6F-5D41-44AC-9D68-F2B84FC947B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258536</xdr:colOff>
      <xdr:row>73</xdr:row>
      <xdr:rowOff>13607</xdr:rowOff>
    </xdr:from>
    <xdr:to>
      <xdr:col>8</xdr:col>
      <xdr:colOff>734787</xdr:colOff>
      <xdr:row>80</xdr:row>
      <xdr:rowOff>152462</xdr:rowOff>
    </xdr:to>
    <xdr:sp macro="" textlink="">
      <xdr:nvSpPr>
        <xdr:cNvPr id="5" name="CuadroTexto 4">
          <a:extLst>
            <a:ext uri="{FF2B5EF4-FFF2-40B4-BE49-F238E27FC236}">
              <a16:creationId xmlns:a16="http://schemas.microsoft.com/office/drawing/2014/main" id="{52563620-9145-4066-A509-7363FE6FDD14}"/>
            </a:ext>
          </a:extLst>
        </xdr:cNvPr>
        <xdr:cNvSpPr txBox="1"/>
      </xdr:nvSpPr>
      <xdr:spPr>
        <a:xfrm>
          <a:off x="721179" y="14369143"/>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292532</xdr:colOff>
      <xdr:row>73</xdr:row>
      <xdr:rowOff>99652</xdr:rowOff>
    </xdr:from>
    <xdr:to>
      <xdr:col>16</xdr:col>
      <xdr:colOff>123080</xdr:colOff>
      <xdr:row>77</xdr:row>
      <xdr:rowOff>108858</xdr:rowOff>
    </xdr:to>
    <xdr:sp macro="" textlink="">
      <xdr:nvSpPr>
        <xdr:cNvPr id="6" name="CuadroTexto 5">
          <a:extLst>
            <a:ext uri="{FF2B5EF4-FFF2-40B4-BE49-F238E27FC236}">
              <a16:creationId xmlns:a16="http://schemas.microsoft.com/office/drawing/2014/main" id="{58C94362-7EB3-4233-8D99-168073BB6384}"/>
            </a:ext>
          </a:extLst>
        </xdr:cNvPr>
        <xdr:cNvSpPr txBox="1"/>
      </xdr:nvSpPr>
      <xdr:spPr>
        <a:xfrm>
          <a:off x="6034746" y="14455188"/>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996DC6-32D2-4DA6-A5DE-9E9C57807325}"/>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AD52C23-1461-4231-82A1-138388BBE953}"/>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8F931C2D-09D0-4682-BCC7-A790E9C477E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557893</xdr:colOff>
      <xdr:row>74</xdr:row>
      <xdr:rowOff>108857</xdr:rowOff>
    </xdr:from>
    <xdr:to>
      <xdr:col>9</xdr:col>
      <xdr:colOff>272144</xdr:colOff>
      <xdr:row>82</xdr:row>
      <xdr:rowOff>70819</xdr:rowOff>
    </xdr:to>
    <xdr:sp macro="" textlink="">
      <xdr:nvSpPr>
        <xdr:cNvPr id="5" name="CuadroTexto 4">
          <a:extLst>
            <a:ext uri="{FF2B5EF4-FFF2-40B4-BE49-F238E27FC236}">
              <a16:creationId xmlns:a16="http://schemas.microsoft.com/office/drawing/2014/main" id="{28B441F6-B91D-4BBF-A29F-906D77B7B4C4}"/>
            </a:ext>
          </a:extLst>
        </xdr:cNvPr>
        <xdr:cNvSpPr txBox="1"/>
      </xdr:nvSpPr>
      <xdr:spPr>
        <a:xfrm>
          <a:off x="1020536" y="14641286"/>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591889</xdr:colOff>
      <xdr:row>75</xdr:row>
      <xdr:rowOff>18010</xdr:rowOff>
    </xdr:from>
    <xdr:to>
      <xdr:col>17</xdr:col>
      <xdr:colOff>191116</xdr:colOff>
      <xdr:row>79</xdr:row>
      <xdr:rowOff>27215</xdr:rowOff>
    </xdr:to>
    <xdr:sp macro="" textlink="">
      <xdr:nvSpPr>
        <xdr:cNvPr id="6" name="CuadroTexto 5">
          <a:extLst>
            <a:ext uri="{FF2B5EF4-FFF2-40B4-BE49-F238E27FC236}">
              <a16:creationId xmlns:a16="http://schemas.microsoft.com/office/drawing/2014/main" id="{7A003E83-7414-4FD8-A40E-9F4C7F2E8C52}"/>
            </a:ext>
          </a:extLst>
        </xdr:cNvPr>
        <xdr:cNvSpPr txBox="1"/>
      </xdr:nvSpPr>
      <xdr:spPr>
        <a:xfrm>
          <a:off x="6334103" y="14727331"/>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0B98752-AFE7-42C0-9954-F093A929008D}"/>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B542781-2E01-4BF6-A8E1-5A89F8895BA2}"/>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BE0B133C-F4DD-43A1-A044-73286038EB3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489856</xdr:colOff>
      <xdr:row>74</xdr:row>
      <xdr:rowOff>68036</xdr:rowOff>
    </xdr:from>
    <xdr:to>
      <xdr:col>9</xdr:col>
      <xdr:colOff>204107</xdr:colOff>
      <xdr:row>82</xdr:row>
      <xdr:rowOff>29998</xdr:rowOff>
    </xdr:to>
    <xdr:sp macro="" textlink="">
      <xdr:nvSpPr>
        <xdr:cNvPr id="5" name="CuadroTexto 4">
          <a:extLst>
            <a:ext uri="{FF2B5EF4-FFF2-40B4-BE49-F238E27FC236}">
              <a16:creationId xmlns:a16="http://schemas.microsoft.com/office/drawing/2014/main" id="{2263B25F-57A9-44B8-AAC9-CCAA07B6E663}"/>
            </a:ext>
          </a:extLst>
        </xdr:cNvPr>
        <xdr:cNvSpPr txBox="1"/>
      </xdr:nvSpPr>
      <xdr:spPr>
        <a:xfrm>
          <a:off x="952499" y="14600465"/>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523852</xdr:colOff>
      <xdr:row>74</xdr:row>
      <xdr:rowOff>154081</xdr:rowOff>
    </xdr:from>
    <xdr:to>
      <xdr:col>17</xdr:col>
      <xdr:colOff>123079</xdr:colOff>
      <xdr:row>78</xdr:row>
      <xdr:rowOff>163287</xdr:rowOff>
    </xdr:to>
    <xdr:sp macro="" textlink="">
      <xdr:nvSpPr>
        <xdr:cNvPr id="6" name="CuadroTexto 5">
          <a:extLst>
            <a:ext uri="{FF2B5EF4-FFF2-40B4-BE49-F238E27FC236}">
              <a16:creationId xmlns:a16="http://schemas.microsoft.com/office/drawing/2014/main" id="{58C497CA-D10B-419D-93D2-CD65DEE27D02}"/>
            </a:ext>
          </a:extLst>
        </xdr:cNvPr>
        <xdr:cNvSpPr txBox="1"/>
      </xdr:nvSpPr>
      <xdr:spPr>
        <a:xfrm>
          <a:off x="6266066" y="14686510"/>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24CEA0-3E2B-4F71-8139-D72E70C553D7}"/>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A011C61-8278-4C50-866F-20F6B75124E4}"/>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E8747E32-E26D-4161-B53F-282995825F5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503464</xdr:colOff>
      <xdr:row>74</xdr:row>
      <xdr:rowOff>68035</xdr:rowOff>
    </xdr:from>
    <xdr:to>
      <xdr:col>9</xdr:col>
      <xdr:colOff>217715</xdr:colOff>
      <xdr:row>82</xdr:row>
      <xdr:rowOff>29997</xdr:rowOff>
    </xdr:to>
    <xdr:sp macro="" textlink="">
      <xdr:nvSpPr>
        <xdr:cNvPr id="5" name="CuadroTexto 4">
          <a:extLst>
            <a:ext uri="{FF2B5EF4-FFF2-40B4-BE49-F238E27FC236}">
              <a16:creationId xmlns:a16="http://schemas.microsoft.com/office/drawing/2014/main" id="{F1B14383-2B00-4326-B6F5-B87D0DC6B799}"/>
            </a:ext>
          </a:extLst>
        </xdr:cNvPr>
        <xdr:cNvSpPr txBox="1"/>
      </xdr:nvSpPr>
      <xdr:spPr>
        <a:xfrm>
          <a:off x="966107" y="14600464"/>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537460</xdr:colOff>
      <xdr:row>74</xdr:row>
      <xdr:rowOff>113259</xdr:rowOff>
    </xdr:from>
    <xdr:to>
      <xdr:col>17</xdr:col>
      <xdr:colOff>136687</xdr:colOff>
      <xdr:row>78</xdr:row>
      <xdr:rowOff>122465</xdr:rowOff>
    </xdr:to>
    <xdr:sp macro="" textlink="">
      <xdr:nvSpPr>
        <xdr:cNvPr id="6" name="CuadroTexto 5">
          <a:extLst>
            <a:ext uri="{FF2B5EF4-FFF2-40B4-BE49-F238E27FC236}">
              <a16:creationId xmlns:a16="http://schemas.microsoft.com/office/drawing/2014/main" id="{3BD69F54-3F00-42F2-A360-6BE2531500B9}"/>
            </a:ext>
          </a:extLst>
        </xdr:cNvPr>
        <xdr:cNvSpPr txBox="1"/>
      </xdr:nvSpPr>
      <xdr:spPr>
        <a:xfrm>
          <a:off x="6279674" y="14645688"/>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575D7FC-5A04-45D8-8345-53B80E13A97E}"/>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388B06D-5044-4188-9935-A3A8CAF87E7B}"/>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768ABEA5-E5EF-489B-B155-780A1E2810D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353785</xdr:colOff>
      <xdr:row>75</xdr:row>
      <xdr:rowOff>27215</xdr:rowOff>
    </xdr:from>
    <xdr:to>
      <xdr:col>9</xdr:col>
      <xdr:colOff>68036</xdr:colOff>
      <xdr:row>82</xdr:row>
      <xdr:rowOff>166069</xdr:rowOff>
    </xdr:to>
    <xdr:sp macro="" textlink="">
      <xdr:nvSpPr>
        <xdr:cNvPr id="5" name="CuadroTexto 4">
          <a:extLst>
            <a:ext uri="{FF2B5EF4-FFF2-40B4-BE49-F238E27FC236}">
              <a16:creationId xmlns:a16="http://schemas.microsoft.com/office/drawing/2014/main" id="{40330A31-23B7-4465-B4A5-A399BD26BFFA}"/>
            </a:ext>
          </a:extLst>
        </xdr:cNvPr>
        <xdr:cNvSpPr txBox="1"/>
      </xdr:nvSpPr>
      <xdr:spPr>
        <a:xfrm>
          <a:off x="816428" y="14736536"/>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387781</xdr:colOff>
      <xdr:row>75</xdr:row>
      <xdr:rowOff>113260</xdr:rowOff>
    </xdr:from>
    <xdr:to>
      <xdr:col>16</xdr:col>
      <xdr:colOff>218329</xdr:colOff>
      <xdr:row>79</xdr:row>
      <xdr:rowOff>122465</xdr:rowOff>
    </xdr:to>
    <xdr:sp macro="" textlink="">
      <xdr:nvSpPr>
        <xdr:cNvPr id="6" name="CuadroTexto 5">
          <a:extLst>
            <a:ext uri="{FF2B5EF4-FFF2-40B4-BE49-F238E27FC236}">
              <a16:creationId xmlns:a16="http://schemas.microsoft.com/office/drawing/2014/main" id="{AF6673A1-4C35-48FB-A9E4-9453879F73AF}"/>
            </a:ext>
          </a:extLst>
        </xdr:cNvPr>
        <xdr:cNvSpPr txBox="1"/>
      </xdr:nvSpPr>
      <xdr:spPr>
        <a:xfrm>
          <a:off x="6129995" y="14822581"/>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EE304D-1394-40C3-9C7E-CDC491B25EA9}"/>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0B8B4C3-8EDF-4CDC-B7FE-1EF88143AC34}"/>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294D67A5-DD54-457C-A6BA-B7AD5DB12AD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231321</xdr:colOff>
      <xdr:row>74</xdr:row>
      <xdr:rowOff>136071</xdr:rowOff>
    </xdr:from>
    <xdr:to>
      <xdr:col>8</xdr:col>
      <xdr:colOff>707572</xdr:colOff>
      <xdr:row>82</xdr:row>
      <xdr:rowOff>98033</xdr:rowOff>
    </xdr:to>
    <xdr:sp macro="" textlink="">
      <xdr:nvSpPr>
        <xdr:cNvPr id="5" name="CuadroTexto 4">
          <a:extLst>
            <a:ext uri="{FF2B5EF4-FFF2-40B4-BE49-F238E27FC236}">
              <a16:creationId xmlns:a16="http://schemas.microsoft.com/office/drawing/2014/main" id="{E2A26003-6999-4C69-81E4-88C4E5903E0A}"/>
            </a:ext>
          </a:extLst>
        </xdr:cNvPr>
        <xdr:cNvSpPr txBox="1"/>
      </xdr:nvSpPr>
      <xdr:spPr>
        <a:xfrm>
          <a:off x="693964" y="14668500"/>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265317</xdr:colOff>
      <xdr:row>75</xdr:row>
      <xdr:rowOff>4403</xdr:rowOff>
    </xdr:from>
    <xdr:to>
      <xdr:col>16</xdr:col>
      <xdr:colOff>95865</xdr:colOff>
      <xdr:row>79</xdr:row>
      <xdr:rowOff>13608</xdr:rowOff>
    </xdr:to>
    <xdr:sp macro="" textlink="">
      <xdr:nvSpPr>
        <xdr:cNvPr id="6" name="CuadroTexto 5">
          <a:extLst>
            <a:ext uri="{FF2B5EF4-FFF2-40B4-BE49-F238E27FC236}">
              <a16:creationId xmlns:a16="http://schemas.microsoft.com/office/drawing/2014/main" id="{2D19322C-4D03-4650-987B-9A334B44274F}"/>
            </a:ext>
          </a:extLst>
        </xdr:cNvPr>
        <xdr:cNvSpPr txBox="1"/>
      </xdr:nvSpPr>
      <xdr:spPr>
        <a:xfrm>
          <a:off x="6007531" y="14713724"/>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D15402A-09CC-4146-BDA1-2C1DF120B650}"/>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FBAFC72-4FF8-4DEC-AECF-0EE2EBBF1DA8}"/>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DFEDF82D-AB05-40DA-A1ED-2194D11645B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258536</xdr:colOff>
      <xdr:row>74</xdr:row>
      <xdr:rowOff>40821</xdr:rowOff>
    </xdr:from>
    <xdr:to>
      <xdr:col>8</xdr:col>
      <xdr:colOff>734787</xdr:colOff>
      <xdr:row>82</xdr:row>
      <xdr:rowOff>2783</xdr:rowOff>
    </xdr:to>
    <xdr:sp macro="" textlink="">
      <xdr:nvSpPr>
        <xdr:cNvPr id="5" name="CuadroTexto 4">
          <a:extLst>
            <a:ext uri="{FF2B5EF4-FFF2-40B4-BE49-F238E27FC236}">
              <a16:creationId xmlns:a16="http://schemas.microsoft.com/office/drawing/2014/main" id="{1A760A4D-CC40-48AC-AE7E-292C1FC6BAD5}"/>
            </a:ext>
          </a:extLst>
        </xdr:cNvPr>
        <xdr:cNvSpPr txBox="1"/>
      </xdr:nvSpPr>
      <xdr:spPr>
        <a:xfrm>
          <a:off x="721179" y="14573250"/>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292532</xdr:colOff>
      <xdr:row>74</xdr:row>
      <xdr:rowOff>126866</xdr:rowOff>
    </xdr:from>
    <xdr:to>
      <xdr:col>16</xdr:col>
      <xdr:colOff>123080</xdr:colOff>
      <xdr:row>78</xdr:row>
      <xdr:rowOff>136072</xdr:rowOff>
    </xdr:to>
    <xdr:sp macro="" textlink="">
      <xdr:nvSpPr>
        <xdr:cNvPr id="6" name="CuadroTexto 5">
          <a:extLst>
            <a:ext uri="{FF2B5EF4-FFF2-40B4-BE49-F238E27FC236}">
              <a16:creationId xmlns:a16="http://schemas.microsoft.com/office/drawing/2014/main" id="{4FFB8B2E-39D5-4B26-AD51-EC049C20B99A}"/>
            </a:ext>
          </a:extLst>
        </xdr:cNvPr>
        <xdr:cNvSpPr txBox="1"/>
      </xdr:nvSpPr>
      <xdr:spPr>
        <a:xfrm>
          <a:off x="6034746" y="14659295"/>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EB46A5E-C443-44C9-965C-7024CF2DC7CA}"/>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B9EF69-1DD6-40DB-B279-37991A6C0FC9}"/>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93B809B4-4F08-455F-B022-05F547E58A8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639535</xdr:colOff>
      <xdr:row>74</xdr:row>
      <xdr:rowOff>68035</xdr:rowOff>
    </xdr:from>
    <xdr:to>
      <xdr:col>9</xdr:col>
      <xdr:colOff>353786</xdr:colOff>
      <xdr:row>82</xdr:row>
      <xdr:rowOff>29997</xdr:rowOff>
    </xdr:to>
    <xdr:sp macro="" textlink="">
      <xdr:nvSpPr>
        <xdr:cNvPr id="5" name="CuadroTexto 4">
          <a:extLst>
            <a:ext uri="{FF2B5EF4-FFF2-40B4-BE49-F238E27FC236}">
              <a16:creationId xmlns:a16="http://schemas.microsoft.com/office/drawing/2014/main" id="{82F9ED67-5D56-4616-A9A2-0A25B2AB3A03}"/>
            </a:ext>
          </a:extLst>
        </xdr:cNvPr>
        <xdr:cNvSpPr txBox="1"/>
      </xdr:nvSpPr>
      <xdr:spPr>
        <a:xfrm>
          <a:off x="1102178" y="14600464"/>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673531</xdr:colOff>
      <xdr:row>74</xdr:row>
      <xdr:rowOff>154080</xdr:rowOff>
    </xdr:from>
    <xdr:to>
      <xdr:col>17</xdr:col>
      <xdr:colOff>272758</xdr:colOff>
      <xdr:row>78</xdr:row>
      <xdr:rowOff>163286</xdr:rowOff>
    </xdr:to>
    <xdr:sp macro="" textlink="">
      <xdr:nvSpPr>
        <xdr:cNvPr id="6" name="CuadroTexto 5">
          <a:extLst>
            <a:ext uri="{FF2B5EF4-FFF2-40B4-BE49-F238E27FC236}">
              <a16:creationId xmlns:a16="http://schemas.microsoft.com/office/drawing/2014/main" id="{50B62E97-CEC6-48D9-AF6D-1631EC80F97E}"/>
            </a:ext>
          </a:extLst>
        </xdr:cNvPr>
        <xdr:cNvSpPr txBox="1"/>
      </xdr:nvSpPr>
      <xdr:spPr>
        <a:xfrm>
          <a:off x="6415745" y="14686509"/>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777B355-1D42-4F7E-8981-A71BA35633C5}"/>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9EA92BD-C270-44C2-B78D-E5CE74AB9C22}"/>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666974F3-9EC2-4DE1-AD38-9CBAB0479FC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557893</xdr:colOff>
      <xdr:row>73</xdr:row>
      <xdr:rowOff>68035</xdr:rowOff>
    </xdr:from>
    <xdr:to>
      <xdr:col>9</xdr:col>
      <xdr:colOff>272144</xdr:colOff>
      <xdr:row>81</xdr:row>
      <xdr:rowOff>29997</xdr:rowOff>
    </xdr:to>
    <xdr:sp macro="" textlink="">
      <xdr:nvSpPr>
        <xdr:cNvPr id="5" name="CuadroTexto 4">
          <a:extLst>
            <a:ext uri="{FF2B5EF4-FFF2-40B4-BE49-F238E27FC236}">
              <a16:creationId xmlns:a16="http://schemas.microsoft.com/office/drawing/2014/main" id="{C802C91F-2B39-4CC0-93B3-45F9CB188D3D}"/>
            </a:ext>
          </a:extLst>
        </xdr:cNvPr>
        <xdr:cNvSpPr txBox="1"/>
      </xdr:nvSpPr>
      <xdr:spPr>
        <a:xfrm>
          <a:off x="1020536" y="14450785"/>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591889</xdr:colOff>
      <xdr:row>73</xdr:row>
      <xdr:rowOff>154080</xdr:rowOff>
    </xdr:from>
    <xdr:to>
      <xdr:col>17</xdr:col>
      <xdr:colOff>191116</xdr:colOff>
      <xdr:row>77</xdr:row>
      <xdr:rowOff>163285</xdr:rowOff>
    </xdr:to>
    <xdr:sp macro="" textlink="">
      <xdr:nvSpPr>
        <xdr:cNvPr id="6" name="CuadroTexto 5">
          <a:extLst>
            <a:ext uri="{FF2B5EF4-FFF2-40B4-BE49-F238E27FC236}">
              <a16:creationId xmlns:a16="http://schemas.microsoft.com/office/drawing/2014/main" id="{B14D9B6B-F8CB-409E-B88E-4B9F6DECBC43}"/>
            </a:ext>
          </a:extLst>
        </xdr:cNvPr>
        <xdr:cNvSpPr txBox="1"/>
      </xdr:nvSpPr>
      <xdr:spPr>
        <a:xfrm>
          <a:off x="6334103" y="14536830"/>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523FD8-2958-4E6A-AAAB-FB726D694CB5}"/>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50076BF-07AE-4D0C-A078-2C70A819618F}"/>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4E715957-0E7C-4DC5-A6DC-E77A9A41C7B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421822</xdr:colOff>
      <xdr:row>73</xdr:row>
      <xdr:rowOff>54428</xdr:rowOff>
    </xdr:from>
    <xdr:to>
      <xdr:col>9</xdr:col>
      <xdr:colOff>136073</xdr:colOff>
      <xdr:row>81</xdr:row>
      <xdr:rowOff>16390</xdr:rowOff>
    </xdr:to>
    <xdr:sp macro="" textlink="">
      <xdr:nvSpPr>
        <xdr:cNvPr id="5" name="CuadroTexto 4">
          <a:extLst>
            <a:ext uri="{FF2B5EF4-FFF2-40B4-BE49-F238E27FC236}">
              <a16:creationId xmlns:a16="http://schemas.microsoft.com/office/drawing/2014/main" id="{76A7E7C7-B1B4-4E4A-9179-A6391236E660}"/>
            </a:ext>
          </a:extLst>
        </xdr:cNvPr>
        <xdr:cNvSpPr txBox="1"/>
      </xdr:nvSpPr>
      <xdr:spPr>
        <a:xfrm>
          <a:off x="884465" y="14409964"/>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455818</xdr:colOff>
      <xdr:row>73</xdr:row>
      <xdr:rowOff>140473</xdr:rowOff>
    </xdr:from>
    <xdr:to>
      <xdr:col>17</xdr:col>
      <xdr:colOff>55045</xdr:colOff>
      <xdr:row>77</xdr:row>
      <xdr:rowOff>149679</xdr:rowOff>
    </xdr:to>
    <xdr:sp macro="" textlink="">
      <xdr:nvSpPr>
        <xdr:cNvPr id="6" name="CuadroTexto 5">
          <a:extLst>
            <a:ext uri="{FF2B5EF4-FFF2-40B4-BE49-F238E27FC236}">
              <a16:creationId xmlns:a16="http://schemas.microsoft.com/office/drawing/2014/main" id="{2FEB7A8C-A5EE-4839-81A4-1EB63971187A}"/>
            </a:ext>
          </a:extLst>
        </xdr:cNvPr>
        <xdr:cNvSpPr txBox="1"/>
      </xdr:nvSpPr>
      <xdr:spPr>
        <a:xfrm>
          <a:off x="6198032" y="14496009"/>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1457FAF-6507-4E68-975D-BDBBFD743B90}"/>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BD8641-6BC4-4134-90A1-194B11C90574}"/>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12F591FA-14F4-4343-9A97-3387B536DA5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272143</xdr:colOff>
      <xdr:row>74</xdr:row>
      <xdr:rowOff>122465</xdr:rowOff>
    </xdr:from>
    <xdr:to>
      <xdr:col>8</xdr:col>
      <xdr:colOff>748394</xdr:colOff>
      <xdr:row>82</xdr:row>
      <xdr:rowOff>84427</xdr:rowOff>
    </xdr:to>
    <xdr:sp macro="" textlink="">
      <xdr:nvSpPr>
        <xdr:cNvPr id="5" name="CuadroTexto 4">
          <a:extLst>
            <a:ext uri="{FF2B5EF4-FFF2-40B4-BE49-F238E27FC236}">
              <a16:creationId xmlns:a16="http://schemas.microsoft.com/office/drawing/2014/main" id="{4C2E873A-DF2F-44BB-ADC9-13F405D09477}"/>
            </a:ext>
          </a:extLst>
        </xdr:cNvPr>
        <xdr:cNvSpPr txBox="1"/>
      </xdr:nvSpPr>
      <xdr:spPr>
        <a:xfrm>
          <a:off x="734786" y="14654894"/>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306139</xdr:colOff>
      <xdr:row>75</xdr:row>
      <xdr:rowOff>31618</xdr:rowOff>
    </xdr:from>
    <xdr:to>
      <xdr:col>16</xdr:col>
      <xdr:colOff>136687</xdr:colOff>
      <xdr:row>79</xdr:row>
      <xdr:rowOff>40823</xdr:rowOff>
    </xdr:to>
    <xdr:sp macro="" textlink="">
      <xdr:nvSpPr>
        <xdr:cNvPr id="6" name="CuadroTexto 5">
          <a:extLst>
            <a:ext uri="{FF2B5EF4-FFF2-40B4-BE49-F238E27FC236}">
              <a16:creationId xmlns:a16="http://schemas.microsoft.com/office/drawing/2014/main" id="{AA8AE6E3-77D4-4B6A-96EF-929F84E3A9CC}"/>
            </a:ext>
          </a:extLst>
        </xdr:cNvPr>
        <xdr:cNvSpPr txBox="1"/>
      </xdr:nvSpPr>
      <xdr:spPr>
        <a:xfrm>
          <a:off x="6048353" y="14740939"/>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68A7E8-1E72-40B2-8182-E449FF25BAB0}"/>
            </a:ext>
          </a:extLst>
        </xdr:cNvPr>
        <xdr:cNvSpPr/>
      </xdr:nvSpPr>
      <xdr:spPr bwMode="auto">
        <a:xfrm>
          <a:off x="4371975"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1A9C8C5-2F08-49EE-BA84-28A1B12F38BF}"/>
            </a:ext>
          </a:extLst>
        </xdr:cNvPr>
        <xdr:cNvSpPr/>
      </xdr:nvSpPr>
      <xdr:spPr bwMode="auto">
        <a:xfrm>
          <a:off x="7772400" y="3819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176893</xdr:colOff>
      <xdr:row>6</xdr:row>
      <xdr:rowOff>122464</xdr:rowOff>
    </xdr:from>
    <xdr:to>
      <xdr:col>3</xdr:col>
      <xdr:colOff>13607</xdr:colOff>
      <xdr:row>13</xdr:row>
      <xdr:rowOff>257650</xdr:rowOff>
    </xdr:to>
    <xdr:pic>
      <xdr:nvPicPr>
        <xdr:cNvPr id="4" name="Imagen 3">
          <a:extLst>
            <a:ext uri="{FF2B5EF4-FFF2-40B4-BE49-F238E27FC236}">
              <a16:creationId xmlns:a16="http://schemas.microsoft.com/office/drawing/2014/main" id="{61A697C5-1521-44A4-B9A7-6A1098F29B6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5599"/>
        <a:stretch/>
      </xdr:blipFill>
      <xdr:spPr>
        <a:xfrm>
          <a:off x="405493" y="1694089"/>
          <a:ext cx="1103539" cy="1525836"/>
        </a:xfrm>
        <a:prstGeom prst="rect">
          <a:avLst/>
        </a:prstGeom>
      </xdr:spPr>
    </xdr:pic>
    <xdr:clientData/>
  </xdr:twoCellAnchor>
  <xdr:twoCellAnchor>
    <xdr:from>
      <xdr:col>2</xdr:col>
      <xdr:colOff>489858</xdr:colOff>
      <xdr:row>74</xdr:row>
      <xdr:rowOff>81643</xdr:rowOff>
    </xdr:from>
    <xdr:to>
      <xdr:col>9</xdr:col>
      <xdr:colOff>204109</xdr:colOff>
      <xdr:row>82</xdr:row>
      <xdr:rowOff>43605</xdr:rowOff>
    </xdr:to>
    <xdr:sp macro="" textlink="">
      <xdr:nvSpPr>
        <xdr:cNvPr id="5" name="CuadroTexto 4">
          <a:extLst>
            <a:ext uri="{FF2B5EF4-FFF2-40B4-BE49-F238E27FC236}">
              <a16:creationId xmlns:a16="http://schemas.microsoft.com/office/drawing/2014/main" id="{A3FC9CCF-5AFB-47F3-AF83-7B83D9550C78}"/>
            </a:ext>
          </a:extLst>
        </xdr:cNvPr>
        <xdr:cNvSpPr txBox="1"/>
      </xdr:nvSpPr>
      <xdr:spPr>
        <a:xfrm>
          <a:off x="952501" y="14614072"/>
          <a:ext cx="5755822"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523854</xdr:colOff>
      <xdr:row>74</xdr:row>
      <xdr:rowOff>167688</xdr:rowOff>
    </xdr:from>
    <xdr:to>
      <xdr:col>17</xdr:col>
      <xdr:colOff>123081</xdr:colOff>
      <xdr:row>79</xdr:row>
      <xdr:rowOff>1</xdr:rowOff>
    </xdr:to>
    <xdr:sp macro="" textlink="">
      <xdr:nvSpPr>
        <xdr:cNvPr id="6" name="CuadroTexto 5">
          <a:extLst>
            <a:ext uri="{FF2B5EF4-FFF2-40B4-BE49-F238E27FC236}">
              <a16:creationId xmlns:a16="http://schemas.microsoft.com/office/drawing/2014/main" id="{C987237C-BBB2-45C6-9244-E87998A82C11}"/>
            </a:ext>
          </a:extLst>
        </xdr:cNvPr>
        <xdr:cNvSpPr txBox="1"/>
      </xdr:nvSpPr>
      <xdr:spPr>
        <a:xfrm>
          <a:off x="6266068" y="14700117"/>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152400</xdr:colOff>
      <xdr:row>0</xdr:row>
      <xdr:rowOff>165100</xdr:rowOff>
    </xdr:from>
    <xdr:to>
      <xdr:col>3</xdr:col>
      <xdr:colOff>38100</xdr:colOff>
      <xdr:row>5</xdr:row>
      <xdr:rowOff>15875</xdr:rowOff>
    </xdr:to>
    <xdr:pic>
      <xdr:nvPicPr>
        <xdr:cNvPr id="2" name="Imagen 1">
          <a:extLst>
            <a:ext uri="{FF2B5EF4-FFF2-40B4-BE49-F238E27FC236}">
              <a16:creationId xmlns:a16="http://schemas.microsoft.com/office/drawing/2014/main" id="{584AD835-1F80-4D3E-8364-3E960DD806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4400" y="165100"/>
          <a:ext cx="1409700" cy="850900"/>
        </a:xfrm>
        <a:prstGeom prst="rect">
          <a:avLst/>
        </a:prstGeom>
      </xdr:spPr>
    </xdr:pic>
    <xdr:clientData/>
  </xdr:twoCellAnchor>
  <xdr:twoCellAnchor>
    <xdr:from>
      <xdr:col>0</xdr:col>
      <xdr:colOff>698500</xdr:colOff>
      <xdr:row>60</xdr:row>
      <xdr:rowOff>174625</xdr:rowOff>
    </xdr:from>
    <xdr:to>
      <xdr:col>7</xdr:col>
      <xdr:colOff>235098</xdr:colOff>
      <xdr:row>68</xdr:row>
      <xdr:rowOff>52676</xdr:rowOff>
    </xdr:to>
    <xdr:sp macro="" textlink="">
      <xdr:nvSpPr>
        <xdr:cNvPr id="3" name="CuadroTexto 2">
          <a:extLst>
            <a:ext uri="{FF2B5EF4-FFF2-40B4-BE49-F238E27FC236}">
              <a16:creationId xmlns:a16="http://schemas.microsoft.com/office/drawing/2014/main" id="{20615BA9-ABFC-4778-ABD4-10F9233AF674}"/>
            </a:ext>
          </a:extLst>
        </xdr:cNvPr>
        <xdr:cNvSpPr txBox="1"/>
      </xdr:nvSpPr>
      <xdr:spPr>
        <a:xfrm>
          <a:off x="698500" y="12430125"/>
          <a:ext cx="4870598"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7</xdr:col>
      <xdr:colOff>678068</xdr:colOff>
      <xdr:row>61</xdr:row>
      <xdr:rowOff>70170</xdr:rowOff>
    </xdr:from>
    <xdr:to>
      <xdr:col>14</xdr:col>
      <xdr:colOff>254000</xdr:colOff>
      <xdr:row>65</xdr:row>
      <xdr:rowOff>52161</xdr:rowOff>
    </xdr:to>
    <xdr:sp macro="" textlink="">
      <xdr:nvSpPr>
        <xdr:cNvPr id="4" name="CuadroTexto 3">
          <a:extLst>
            <a:ext uri="{FF2B5EF4-FFF2-40B4-BE49-F238E27FC236}">
              <a16:creationId xmlns:a16="http://schemas.microsoft.com/office/drawing/2014/main" id="{D501B9B4-0F28-4B50-BA20-20CDD22A88C1}"/>
            </a:ext>
          </a:extLst>
        </xdr:cNvPr>
        <xdr:cNvSpPr txBox="1"/>
      </xdr:nvSpPr>
      <xdr:spPr>
        <a:xfrm>
          <a:off x="6012068" y="12516170"/>
          <a:ext cx="6005307"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152400</xdr:colOff>
      <xdr:row>0</xdr:row>
      <xdr:rowOff>165100</xdr:rowOff>
    </xdr:from>
    <xdr:to>
      <xdr:col>3</xdr:col>
      <xdr:colOff>38100</xdr:colOff>
      <xdr:row>5</xdr:row>
      <xdr:rowOff>15875</xdr:rowOff>
    </xdr:to>
    <xdr:pic>
      <xdr:nvPicPr>
        <xdr:cNvPr id="2" name="Imagen 1">
          <a:extLst>
            <a:ext uri="{FF2B5EF4-FFF2-40B4-BE49-F238E27FC236}">
              <a16:creationId xmlns:a16="http://schemas.microsoft.com/office/drawing/2014/main" id="{2D4C337F-D4F1-4830-B053-9708DCBA3A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4400" y="165100"/>
          <a:ext cx="1409700" cy="850900"/>
        </a:xfrm>
        <a:prstGeom prst="rect">
          <a:avLst/>
        </a:prstGeom>
      </xdr:spPr>
    </xdr:pic>
    <xdr:clientData/>
  </xdr:twoCellAnchor>
  <xdr:twoCellAnchor editAs="oneCell">
    <xdr:from>
      <xdr:col>15</xdr:col>
      <xdr:colOff>6792</xdr:colOff>
      <xdr:row>25</xdr:row>
      <xdr:rowOff>50799</xdr:rowOff>
    </xdr:from>
    <xdr:to>
      <xdr:col>20</xdr:col>
      <xdr:colOff>138800</xdr:colOff>
      <xdr:row>41</xdr:row>
      <xdr:rowOff>38100</xdr:rowOff>
    </xdr:to>
    <xdr:pic>
      <xdr:nvPicPr>
        <xdr:cNvPr id="3" name="Imagen 2">
          <a:extLst>
            <a:ext uri="{FF2B5EF4-FFF2-40B4-BE49-F238E27FC236}">
              <a16:creationId xmlns:a16="http://schemas.microsoft.com/office/drawing/2014/main" id="{798AA094-36BD-4175-9736-2BFBF0D40684}"/>
            </a:ext>
          </a:extLst>
        </xdr:cNvPr>
        <xdr:cNvPicPr>
          <a:picLocks noChangeAspect="1"/>
        </xdr:cNvPicPr>
      </xdr:nvPicPr>
      <xdr:blipFill>
        <a:blip xmlns:r="http://schemas.openxmlformats.org/officeDocument/2006/relationships" r:embed="rId2"/>
        <a:stretch>
          <a:fillRect/>
        </a:stretch>
      </xdr:blipFill>
      <xdr:spPr>
        <a:xfrm>
          <a:off x="12532167" y="5079999"/>
          <a:ext cx="5094533" cy="3206751"/>
        </a:xfrm>
        <a:prstGeom prst="rect">
          <a:avLst/>
        </a:prstGeom>
      </xdr:spPr>
    </xdr:pic>
    <xdr:clientData/>
  </xdr:twoCellAnchor>
  <xdr:twoCellAnchor>
    <xdr:from>
      <xdr:col>1</xdr:col>
      <xdr:colOff>158750</xdr:colOff>
      <xdr:row>62</xdr:row>
      <xdr:rowOff>111125</xdr:rowOff>
    </xdr:from>
    <xdr:to>
      <xdr:col>7</xdr:col>
      <xdr:colOff>539750</xdr:colOff>
      <xdr:row>70</xdr:row>
      <xdr:rowOff>5051</xdr:rowOff>
    </xdr:to>
    <xdr:sp macro="" textlink="">
      <xdr:nvSpPr>
        <xdr:cNvPr id="4" name="CuadroTexto 3">
          <a:extLst>
            <a:ext uri="{FF2B5EF4-FFF2-40B4-BE49-F238E27FC236}">
              <a16:creationId xmlns:a16="http://schemas.microsoft.com/office/drawing/2014/main" id="{3F4DD99D-D8D2-4248-836B-491827A7F41A}"/>
            </a:ext>
          </a:extLst>
        </xdr:cNvPr>
        <xdr:cNvSpPr txBox="1"/>
      </xdr:nvSpPr>
      <xdr:spPr>
        <a:xfrm>
          <a:off x="920750" y="12747625"/>
          <a:ext cx="4953000"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7</xdr:col>
      <xdr:colOff>757442</xdr:colOff>
      <xdr:row>63</xdr:row>
      <xdr:rowOff>6670</xdr:rowOff>
    </xdr:from>
    <xdr:to>
      <xdr:col>14</xdr:col>
      <xdr:colOff>434974</xdr:colOff>
      <xdr:row>66</xdr:row>
      <xdr:rowOff>179161</xdr:rowOff>
    </xdr:to>
    <xdr:sp macro="" textlink="">
      <xdr:nvSpPr>
        <xdr:cNvPr id="5" name="CuadroTexto 4">
          <a:extLst>
            <a:ext uri="{FF2B5EF4-FFF2-40B4-BE49-F238E27FC236}">
              <a16:creationId xmlns:a16="http://schemas.microsoft.com/office/drawing/2014/main" id="{B4B42CED-09DE-4F5A-A2F2-83406C85CFED}"/>
            </a:ext>
          </a:extLst>
        </xdr:cNvPr>
        <xdr:cNvSpPr txBox="1"/>
      </xdr:nvSpPr>
      <xdr:spPr>
        <a:xfrm>
          <a:off x="6091442" y="12833670"/>
          <a:ext cx="6106907"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114300</xdr:colOff>
      <xdr:row>0</xdr:row>
      <xdr:rowOff>177800</xdr:rowOff>
    </xdr:from>
    <xdr:to>
      <xdr:col>3</xdr:col>
      <xdr:colOff>0</xdr:colOff>
      <xdr:row>5</xdr:row>
      <xdr:rowOff>28575</xdr:rowOff>
    </xdr:to>
    <xdr:pic>
      <xdr:nvPicPr>
        <xdr:cNvPr id="2" name="Imagen 1">
          <a:extLst>
            <a:ext uri="{FF2B5EF4-FFF2-40B4-BE49-F238E27FC236}">
              <a16:creationId xmlns:a16="http://schemas.microsoft.com/office/drawing/2014/main" id="{14C00FB7-94CF-405A-B355-4D14FF4C59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177800"/>
          <a:ext cx="1409700" cy="850900"/>
        </a:xfrm>
        <a:prstGeom prst="rect">
          <a:avLst/>
        </a:prstGeom>
      </xdr:spPr>
    </xdr:pic>
    <xdr:clientData/>
  </xdr:twoCellAnchor>
  <xdr:twoCellAnchor>
    <xdr:from>
      <xdr:col>1</xdr:col>
      <xdr:colOff>381000</xdr:colOff>
      <xdr:row>59</xdr:row>
      <xdr:rowOff>127000</xdr:rowOff>
    </xdr:from>
    <xdr:to>
      <xdr:col>7</xdr:col>
      <xdr:colOff>587375</xdr:colOff>
      <xdr:row>67</xdr:row>
      <xdr:rowOff>5051</xdr:rowOff>
    </xdr:to>
    <xdr:sp macro="" textlink="">
      <xdr:nvSpPr>
        <xdr:cNvPr id="3" name="CuadroTexto 2">
          <a:extLst>
            <a:ext uri="{FF2B5EF4-FFF2-40B4-BE49-F238E27FC236}">
              <a16:creationId xmlns:a16="http://schemas.microsoft.com/office/drawing/2014/main" id="{EF04D04E-B7E3-4CA1-855F-DDE012DC50C8}"/>
            </a:ext>
          </a:extLst>
        </xdr:cNvPr>
        <xdr:cNvSpPr txBox="1"/>
      </xdr:nvSpPr>
      <xdr:spPr>
        <a:xfrm>
          <a:off x="1143000" y="12192000"/>
          <a:ext cx="4778375"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11317</xdr:colOff>
      <xdr:row>59</xdr:row>
      <xdr:rowOff>149545</xdr:rowOff>
    </xdr:from>
    <xdr:to>
      <xdr:col>14</xdr:col>
      <xdr:colOff>235541</xdr:colOff>
      <xdr:row>63</xdr:row>
      <xdr:rowOff>131536</xdr:rowOff>
    </xdr:to>
    <xdr:sp macro="" textlink="">
      <xdr:nvSpPr>
        <xdr:cNvPr id="4" name="CuadroTexto 3">
          <a:extLst>
            <a:ext uri="{FF2B5EF4-FFF2-40B4-BE49-F238E27FC236}">
              <a16:creationId xmlns:a16="http://schemas.microsoft.com/office/drawing/2014/main" id="{B7FCFBD6-BF6C-4D60-A8C2-7F25E1A15968}"/>
            </a:ext>
          </a:extLst>
        </xdr:cNvPr>
        <xdr:cNvSpPr txBox="1"/>
      </xdr:nvSpPr>
      <xdr:spPr>
        <a:xfrm>
          <a:off x="6107317" y="12214545"/>
          <a:ext cx="5891599"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114300</xdr:colOff>
      <xdr:row>0</xdr:row>
      <xdr:rowOff>177800</xdr:rowOff>
    </xdr:from>
    <xdr:to>
      <xdr:col>3</xdr:col>
      <xdr:colOff>0</xdr:colOff>
      <xdr:row>5</xdr:row>
      <xdr:rowOff>28575</xdr:rowOff>
    </xdr:to>
    <xdr:pic>
      <xdr:nvPicPr>
        <xdr:cNvPr id="2" name="Imagen 1">
          <a:extLst>
            <a:ext uri="{FF2B5EF4-FFF2-40B4-BE49-F238E27FC236}">
              <a16:creationId xmlns:a16="http://schemas.microsoft.com/office/drawing/2014/main" id="{B1568537-08F6-4AAE-9214-0D095EBA2C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177800"/>
          <a:ext cx="1409700" cy="850900"/>
        </a:xfrm>
        <a:prstGeom prst="rect">
          <a:avLst/>
        </a:prstGeom>
      </xdr:spPr>
    </xdr:pic>
    <xdr:clientData/>
  </xdr:twoCellAnchor>
  <xdr:twoCellAnchor>
    <xdr:from>
      <xdr:col>1</xdr:col>
      <xdr:colOff>508000</xdr:colOff>
      <xdr:row>60</xdr:row>
      <xdr:rowOff>174625</xdr:rowOff>
    </xdr:from>
    <xdr:to>
      <xdr:col>7</xdr:col>
      <xdr:colOff>730250</xdr:colOff>
      <xdr:row>68</xdr:row>
      <xdr:rowOff>52676</xdr:rowOff>
    </xdr:to>
    <xdr:sp macro="" textlink="">
      <xdr:nvSpPr>
        <xdr:cNvPr id="3" name="CuadroTexto 2">
          <a:extLst>
            <a:ext uri="{FF2B5EF4-FFF2-40B4-BE49-F238E27FC236}">
              <a16:creationId xmlns:a16="http://schemas.microsoft.com/office/drawing/2014/main" id="{DEF8D135-2939-4D2F-9243-A582A66BAC57}"/>
            </a:ext>
          </a:extLst>
        </xdr:cNvPr>
        <xdr:cNvSpPr txBox="1"/>
      </xdr:nvSpPr>
      <xdr:spPr>
        <a:xfrm>
          <a:off x="1270000" y="12430125"/>
          <a:ext cx="4794250"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8</xdr:col>
      <xdr:colOff>43068</xdr:colOff>
      <xdr:row>61</xdr:row>
      <xdr:rowOff>38420</xdr:rowOff>
    </xdr:from>
    <xdr:to>
      <xdr:col>14</xdr:col>
      <xdr:colOff>286865</xdr:colOff>
      <xdr:row>65</xdr:row>
      <xdr:rowOff>20411</xdr:rowOff>
    </xdr:to>
    <xdr:sp macro="" textlink="">
      <xdr:nvSpPr>
        <xdr:cNvPr id="4" name="CuadroTexto 3">
          <a:extLst>
            <a:ext uri="{FF2B5EF4-FFF2-40B4-BE49-F238E27FC236}">
              <a16:creationId xmlns:a16="http://schemas.microsoft.com/office/drawing/2014/main" id="{5C5E075D-2308-422D-A5AD-D7D8F3B25280}"/>
            </a:ext>
          </a:extLst>
        </xdr:cNvPr>
        <xdr:cNvSpPr txBox="1"/>
      </xdr:nvSpPr>
      <xdr:spPr>
        <a:xfrm>
          <a:off x="6139068" y="12484420"/>
          <a:ext cx="5911172"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104775</xdr:colOff>
      <xdr:row>0</xdr:row>
      <xdr:rowOff>142875</xdr:rowOff>
    </xdr:from>
    <xdr:to>
      <xdr:col>2</xdr:col>
      <xdr:colOff>752475</xdr:colOff>
      <xdr:row>5</xdr:row>
      <xdr:rowOff>9525</xdr:rowOff>
    </xdr:to>
    <xdr:pic>
      <xdr:nvPicPr>
        <xdr:cNvPr id="2" name="Imagen 1">
          <a:extLst>
            <a:ext uri="{FF2B5EF4-FFF2-40B4-BE49-F238E27FC236}">
              <a16:creationId xmlns:a16="http://schemas.microsoft.com/office/drawing/2014/main" id="{56C7BD9F-19EC-4FF2-BF29-61AAB7857E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5" y="142875"/>
          <a:ext cx="1409700" cy="866775"/>
        </a:xfrm>
        <a:prstGeom prst="rect">
          <a:avLst/>
        </a:prstGeom>
      </xdr:spPr>
    </xdr:pic>
    <xdr:clientData/>
  </xdr:twoCellAnchor>
  <xdr:twoCellAnchor>
    <xdr:from>
      <xdr:col>0</xdr:col>
      <xdr:colOff>730250</xdr:colOff>
      <xdr:row>57</xdr:row>
      <xdr:rowOff>95250</xdr:rowOff>
    </xdr:from>
    <xdr:to>
      <xdr:col>7</xdr:col>
      <xdr:colOff>301625</xdr:colOff>
      <xdr:row>64</xdr:row>
      <xdr:rowOff>179676</xdr:rowOff>
    </xdr:to>
    <xdr:sp macro="" textlink="">
      <xdr:nvSpPr>
        <xdr:cNvPr id="3" name="CuadroTexto 2">
          <a:extLst>
            <a:ext uri="{FF2B5EF4-FFF2-40B4-BE49-F238E27FC236}">
              <a16:creationId xmlns:a16="http://schemas.microsoft.com/office/drawing/2014/main" id="{D1C56C2E-AAE3-4AEF-8434-FD1C7BCDF78B}"/>
            </a:ext>
          </a:extLst>
        </xdr:cNvPr>
        <xdr:cNvSpPr txBox="1"/>
      </xdr:nvSpPr>
      <xdr:spPr>
        <a:xfrm>
          <a:off x="730250" y="11731625"/>
          <a:ext cx="4905375" cy="141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Elaboró: JORGE LUIS ARIAS BUITRAGO</a:t>
          </a:r>
        </a:p>
        <a:p>
          <a:pPr algn="ctr"/>
          <a:r>
            <a:rPr lang="es-CO" sz="1400"/>
            <a:t>T.P 54202-241025 NTS</a:t>
          </a:r>
        </a:p>
        <a:p>
          <a:pPr algn="ctr"/>
          <a:r>
            <a:rPr lang="es-CO" sz="1400"/>
            <a:t>Ingeniero Civil - Profesional</a:t>
          </a:r>
          <a:r>
            <a:rPr lang="es-CO" sz="1400" baseline="0"/>
            <a:t> Universitario</a:t>
          </a:r>
          <a:r>
            <a:rPr lang="es-ES" sz="1400">
              <a:solidFill>
                <a:schemeClr val="dk1"/>
              </a:solidFill>
              <a:effectLst/>
              <a:latin typeface="+mn-lt"/>
              <a:ea typeface="+mn-ea"/>
              <a:cs typeface="+mn-cs"/>
            </a:rPr>
            <a:t> Oficina Asesora de planeación y O.T</a:t>
          </a:r>
          <a:endParaRPr lang="es-CO" sz="1400"/>
        </a:p>
      </xdr:txBody>
    </xdr:sp>
    <xdr:clientData/>
  </xdr:twoCellAnchor>
  <xdr:twoCellAnchor>
    <xdr:from>
      <xdr:col>6</xdr:col>
      <xdr:colOff>360567</xdr:colOff>
      <xdr:row>57</xdr:row>
      <xdr:rowOff>70170</xdr:rowOff>
    </xdr:from>
    <xdr:to>
      <xdr:col>15</xdr:col>
      <xdr:colOff>123080</xdr:colOff>
      <xdr:row>61</xdr:row>
      <xdr:rowOff>52161</xdr:rowOff>
    </xdr:to>
    <xdr:sp macro="" textlink="">
      <xdr:nvSpPr>
        <xdr:cNvPr id="4" name="CuadroTexto 3">
          <a:extLst>
            <a:ext uri="{FF2B5EF4-FFF2-40B4-BE49-F238E27FC236}">
              <a16:creationId xmlns:a16="http://schemas.microsoft.com/office/drawing/2014/main" id="{034D9856-E057-4742-911A-32EB67B00984}"/>
            </a:ext>
          </a:extLst>
        </xdr:cNvPr>
        <xdr:cNvSpPr txBox="1"/>
      </xdr:nvSpPr>
      <xdr:spPr>
        <a:xfrm>
          <a:off x="4932567" y="11706545"/>
          <a:ext cx="7096763" cy="743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Aprobó: ARQ. ALEJANDRO MELGAREJO </a:t>
          </a:r>
        </a:p>
        <a:p>
          <a:pPr algn="ctr"/>
          <a:r>
            <a:rPr lang="es-CO" sz="1400"/>
            <a:t>Jefe de la Oficina Asesora de Planeación  y Ordenamiento Territorial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01%20AFPS\001%20CH\proyecto%20Hospital%20el%20bagre\Entrega%20viabilizaci&#243;n\PRESUPUESTO%20CON%20APU\presupuesto%202013.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CONSORCIO%20INTERZONAL\ING%20HENRY\Balance%20General%20TRAMOS%20ROJOS%20V%20Final%2023%20Dic.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no\contrato%20invias%20057\1.%20CONTRATISTA%20DE%20OBRA\5.%20ACTAS\2.%20ACTA%20DE%20PAGO%20PARCIAL\ACTA%20DE%20OBRA%20No%2007\CANTIDADES%20DE%20OBRA%20No.%207.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Uno\contrato%20invias%20057\1.%20CONTRATISTA%20DE%20OBRA\5.%20ACTAS\2.%20ACTA%20DE%20PAGO%20PARCIAL\ACTA%20DE%20OBRA%20No%2007\ACTA%20DE%20PAGO%20No%207.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12.PRECIOS%20UNITARIOS\PRECIOS%20UNITARIOS%20VERSION%201%20DE%20JUNIO%20DE%202010\PRECIOS%20UNITARIOS%20NO%20PREVISTOS-AGOSTO%204%20TODOS%20LOS%20PRECIOS%20VERSION%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SGT-FR-014-ANALISIS%20PRECIOS%20NO%20PREVISTOSxxx.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Public\Downloads\DISE&#209;OS%20NELSON\DISE&#209;O%20VIA%20URBANA%20CARCASI\PRECIOS%20UNITARIOS\APUS%20DEFINITIVOS%20REVISION%2010%20MARZO%202010%20-v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Documents%20and%20Settings/mromero/Configuraci&#243;n%20local/Archivos%20temporales%20de%20Internet/OLK77/20-02-09%20observaciones%20de%20mario%20romero/enviado%20por%20la%20territorial/Documents%20and%20Settings/Jaime%20Rojas/Mis%20documentos/Contrato/Interv/JunBarba/a%20%20aaInformaci&#243;n%20GRUPO?5C5FB9B5" TargetMode="External"/><Relationship Id="rId1" Type="http://schemas.openxmlformats.org/officeDocument/2006/relationships/externalLinkPath" Target="file:///\\5C5FB9B5\a%20%20aaInformaci&#243;n%20GRUPO"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METODOLO1\Usuario\proyecto%20valle%20mantenimiento\PE_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User\Desktop\Casa-Cult.PLAYON-2010\METODOLO1\Usuario\proyecto%20valle%20mantenimiento\PE_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Daniel\AppData\Local\Temp\CALCULOS%20ALIMENTADOR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Bladimir\Documents\1.0%20EMPRESAS\2017\ROQUE%20JULIO\38.0%20VIAS%20MACARAVITA\MEMORIAS%20DE%20CALCULO%20PRESUPUESTO%20MACARAVITA_Ajuste.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PROYECTOS%20ALACALDIA%20MALAGA%20SANTANDER\2.%20PROYECTOS%202025\PRECIOS%20UNITARIOS%202025\UNITARIO%20SILLA%20YEE%2024X14%20PULGAD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Documents%20and%20Settings\carenas\Escritorio\PRESUPUESTOS%20%20febr11\Copia%20de%20BASE%20DE%20PRESUPUEST(cop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2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gio\exportar\Mis%20documentos\Proyectos\Caminos%20Vecinales\Proy.%20Puente%20San%20Pedro\Propuesta\Presup.%20Pte.%20San%20Pedr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F:\CDMD\2019\POLIDEPORTIVOS%20REGALIAS\6.1.Presupuesto%20General%20Canchas%20SJM.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acta%2027%20y%20ultimas-agosto%2016%20de%202012\ALCANTARILLAS\ALCANTARILLA%20NUEVA%20K38+928\PREACTA%20DE%20OBRA%20No%2028.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4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tres%20(d)/Trabajos/Victor%20Cuadros/Revision%20Plan%20maestro%20cerrito/Documentos%20originales/PM%20ACUEDUCTO%20CERRITO/2.%20Plan%20de%20inversi&#243;n-P/Cerrito%201ra%20Etapa%20P2%20-%20VRP.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6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7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Gespro\documetos%20compartidos\CARDENAS\Nueva%20carpeta\ANALISIS(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Users\Bladimir\Documents\1.0%20EMPRESAS\1.0%20ROQUE\1.0%20MACARAVITA\5.0%20VIAS_Entrando_Parque_Saliendo\2.0%20INTERVENTORIA\3.0%20PROPUESTA_PRESENTADA\1.0%20PRESUPUESTO\PRESUPUESTO_INTERVENTORIA_VIAS_MACARAVITA.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2009\GYC%200809-1505%20ES%20DP%20ICEIN%20Troncal%20Nordeste\06%20PAVIMENTOS\Anexo%204%20Memorias%20de%20c&#225;lculo\01%20Sector%201%20(12+000%20-%2027+290=24+300)\ESPESORES%20DE%20DISE&#209;O%20MIXTA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G:\12.PRECIOS%20UNITARIOS\PRECIOS%20UNITARIOS%20VERSION%201%20DE%20JUNIO%20DE%202010\AMV%20GRUPO2-05\presupuestos\ajuste%20presupuestos\$%20PR20%20al%20PR23.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tres%20(d)/Trabajos/Victor%20Cuadros/Revision%20Plan%20maestro%20cerrito/Documentos%20originales/PM%20ACUEDUCTO%20CERRITO/2.%20Plan%20de%20inversi&#243;n-P/Cerrito%201ra%20Etapa%20P1-%20Rede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PROYECTOS%20ALACALDIA%20MALAGA%20SANTANDER/2.%20PROYECTOS%202025/9.%20ALCANTARILLADO%20Y%20PAVIMENTO%20CARRERA%2010/PROYECCI&#211;N%202025/PRESUPUESTO%20ALCANTARILLADO%20SANITARIO.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PROYECTOS%20ALACALDIA%20MALAGA%20SANTANDER\2.%20PROYECTOS%202025\19.%20ALCANTARILLADO%20NARANJITOS-GUASIMO\PRESUPUESTO\PRESUPUESTO_ALCANTARILLADO_GUASIMO_v1%20numerico.xlsx" TargetMode="External"/></Relationships>
</file>

<file path=xl/externalLinks/_rels/externalLink213.xml.rels><?xml version="1.0" encoding="UTF-8" standalone="yes"?>
<Relationships xmlns="http://schemas.openxmlformats.org/package/2006/relationships"><Relationship Id="rId2" Type="http://schemas.microsoft.com/office/2019/04/relationships/externalLinkLongPath" Target="file:///E:\PROYECTOS%20ALACALDIA%20MALAGA%20SANTANDER\2.%20PROYECTOS%202025\9.%20ALCANTARILLADO%20Y%20PAVIMENTO%20CARRERA%2010\PAVIMENTO%20CARRERA%2010%20Y%20CALLE%2012\DOCUMENTOS%20ESTUDIOS%20PAVIMENTO%20CARRERA%2010\DOCUMENTOS%20TECNICOS\1.%20PRESUPUESTO%20PAVIMENTO%20Carrera%2010.xlsx?9BC74EBD" TargetMode="External"/><Relationship Id="rId1" Type="http://schemas.openxmlformats.org/officeDocument/2006/relationships/externalLinkPath" Target="file:///\\9BC74EBD\1.%20PRESUPUESTO%20PAVIMENTO%20Carrera%2010.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PROYECTOS%20ALACALDIA%20MALAGA%20SANTANDER/PROYECTOS%20VIA%20PANTANO%20GRANDE/PRESUPUESTO%20MURO%20V&#205;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Hoja1"/>
      <sheetName val="Hoja2"/>
      <sheetName val="Hoja3"/>
      <sheetName val="Hoja4"/>
      <sheetName val="Hoja5"/>
      <sheetName val="Hoja6"/>
      <sheetName val="Hoja7"/>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G&amp;G"/>
      <sheetName val="PROY_ORIGINAL"/>
      <sheetName val="PU (2)"/>
      <sheetName val="Datos"/>
      <sheetName val=""/>
      <sheetName val="CABG"/>
      <sheetName val="Seguim-16"/>
      <sheetName val="PESOS"/>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COSTOS UNITARIOS"/>
      <sheetName val="CA-2909"/>
      <sheetName val="TRAYECTO 1"/>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APU´s"/>
      <sheetName val="Vario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AMOBLAMINETO"/>
      <sheetName val="LISTA"/>
      <sheetName val="Tramo 2"/>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CORTE DE OBRA N° 1"/>
      <sheetName val="memoria"/>
      <sheetName val="memoria 1"/>
      <sheetName val="Accidentalidad"/>
      <sheetName val="Causa Posible"/>
      <sheetName val="Base de Datos"/>
      <sheetName val="Elementos Involucrados"/>
      <sheetName val="CRA.MODI"/>
      <sheetName val="ó&gt;"/>
      <sheetName val="inst"/>
      <sheetName val="ó&gt;????j0$?#???j_$?#???LÓu????"/>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Lista ICCU"/>
      <sheetName val="CCONC"/>
      <sheetName val="ACTA PROVEEDORES"/>
      <sheetName val="ACTA INICIO"/>
      <sheetName val="ACTA PARCIAL"/>
      <sheetName val="ACTA TERMINACION"/>
      <sheetName val="Datos_CO"/>
      <sheetName val="Skid Lifting Lug"/>
      <sheetName val="Programacion"/>
      <sheetName val="EMPRES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CABLE CONTROL"/>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sum96"/>
      <sheetName val="Equipo_Menor"/>
      <sheetName val="ALQUILADO_F-7857-308_"/>
      <sheetName val="Real_Para_tarifas"/>
      <sheetName val="Causa_Posible"/>
      <sheetName val="Base_de_Datos"/>
      <sheetName val="Elementos_Involucrados"/>
      <sheetName val="CRA_MODI"/>
      <sheetName val="REAJUSTESACTA1PROV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PRESUPUESTOS-R_x0000_耽1._x0000__x0000_㙊辎簎䣼ꦱ_xdb30_疏揤S"/>
      <sheetName val="FICHA EBI 1 de 6 "/>
      <sheetName val="otros"/>
      <sheetName val="CANT OBRA"/>
      <sheetName val="DUB-823"/>
      <sheetName val="GPI 526"/>
      <sheetName val="SKJ452"/>
      <sheetName val="ITA878"/>
      <sheetName val="AEA-944"/>
      <sheetName val="XXJ617"/>
      <sheetName val="SNG_855"/>
      <sheetName val="VEA 374"/>
      <sheetName val="HFB024"/>
      <sheetName val="PAJ825"/>
      <sheetName val="strsumm0"/>
      <sheetName val="INSUMOS"/>
      <sheetName val="TRANS"/>
      <sheetName val="CUADRI"/>
      <sheetName val="EQUI"/>
      <sheetName val="ó&gt;_x0000__x0001__x0000__x0000__"/>
      <sheetName val="HER"/>
      <sheetName val="MAT"/>
      <sheetName val="PER"/>
      <sheetName val="Mensilizzato"/>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ZF"/>
      <sheetName val="HE-BA"/>
      <sheetName val="for2-consor"/>
      <sheetName val="MC SF GAVIONES"/>
      <sheetName val="Dominios"/>
      <sheetName val="M.OBRA"/>
      <sheetName val="Base de datos cuadrillas"/>
      <sheetName val="V3 (1000m)"/>
      <sheetName val="Relación De Equipos"/>
      <sheetName val="API93"/>
      <sheetName val="BASE"/>
      <sheetName val="Base de Diseño"/>
      <sheetName val="civ_roma"/>
      <sheetName val="octubre"/>
      <sheetName val="PREACTA 28"/>
      <sheetName val="G.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I1,1"/>
      <sheetName val="FP"/>
      <sheetName val="INSUMOS  DEL PROYECTO"/>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2">
          <cell r="A2">
            <v>0</v>
          </cell>
        </row>
      </sheetData>
      <sheetData sheetId="15">
        <row r="2">
          <cell r="A2">
            <v>0</v>
          </cell>
        </row>
      </sheetData>
      <sheetData sheetId="16">
        <row r="2">
          <cell r="A2">
            <v>0</v>
          </cell>
        </row>
      </sheetData>
      <sheetData sheetId="17">
        <row r="2">
          <cell r="A2">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2">
          <cell r="A2">
            <v>0</v>
          </cell>
        </row>
      </sheetData>
      <sheetData sheetId="29">
        <row r="2">
          <cell r="A2">
            <v>0</v>
          </cell>
        </row>
      </sheetData>
      <sheetData sheetId="30">
        <row r="2">
          <cell r="A2">
            <v>0</v>
          </cell>
        </row>
      </sheetData>
      <sheetData sheetId="31">
        <row r="2">
          <cell r="A2">
            <v>0</v>
          </cell>
        </row>
      </sheetData>
      <sheetData sheetId="32" refreshError="1"/>
      <sheetData sheetId="33" refreshError="1"/>
      <sheetData sheetId="34">
        <row r="2">
          <cell r="A2">
            <v>0</v>
          </cell>
        </row>
      </sheetData>
      <sheetData sheetId="35">
        <row r="2">
          <cell r="A2">
            <v>0</v>
          </cell>
        </row>
      </sheetData>
      <sheetData sheetId="36">
        <row r="2">
          <cell r="A2">
            <v>0</v>
          </cell>
        </row>
      </sheetData>
      <sheetData sheetId="37">
        <row r="2">
          <cell r="A2">
            <v>0</v>
          </cell>
        </row>
      </sheetData>
      <sheetData sheetId="38">
        <row r="2">
          <cell r="A2">
            <v>0</v>
          </cell>
        </row>
      </sheetData>
      <sheetData sheetId="39">
        <row r="2">
          <cell r="A2">
            <v>0</v>
          </cell>
        </row>
      </sheetData>
      <sheetData sheetId="40">
        <row r="2">
          <cell r="A2">
            <v>0</v>
          </cell>
        </row>
      </sheetData>
      <sheetData sheetId="41" refreshError="1"/>
      <sheetData sheetId="42" refreshError="1"/>
      <sheetData sheetId="43" refreshError="1"/>
      <sheetData sheetId="44" refreshError="1"/>
      <sheetData sheetId="45" refreshError="1"/>
      <sheetData sheetId="46" refreshError="1"/>
      <sheetData sheetId="47">
        <row r="2">
          <cell r="A2">
            <v>0</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efreshError="1"/>
      <sheetData sheetId="164" refreshError="1"/>
      <sheetData sheetId="165" refreshError="1"/>
      <sheetData sheetId="166" refreshError="1"/>
      <sheetData sheetId="167" refreshError="1"/>
      <sheetData sheetId="168" refreshError="1"/>
      <sheetData sheetId="169" refreshError="1"/>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efreshError="1"/>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efreshError="1"/>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5">
          <cell r="A5" t="str">
            <v>OFERTA ECONÓMICA DETALLADA</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ow r="2">
          <cell r="A2">
            <v>0</v>
          </cell>
        </row>
      </sheetData>
      <sheetData sheetId="1723">
        <row r="2">
          <cell r="A2">
            <v>0</v>
          </cell>
        </row>
      </sheetData>
      <sheetData sheetId="1724">
        <row r="2">
          <cell r="A2">
            <v>0</v>
          </cell>
        </row>
      </sheetData>
      <sheetData sheetId="1725">
        <row r="2">
          <cell r="A2" t="str">
            <v>FORMULARIO N° 4</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t="str">
            <v>FORMULARIO N° 4</v>
          </cell>
        </row>
      </sheetData>
      <sheetData sheetId="1733">
        <row r="2">
          <cell r="A2">
            <v>0</v>
          </cell>
        </row>
      </sheetData>
      <sheetData sheetId="1734">
        <row r="2">
          <cell r="A2" t="str">
            <v>Locación</v>
          </cell>
        </row>
      </sheetData>
      <sheetData sheetId="1735">
        <row r="2">
          <cell r="A2">
            <v>0</v>
          </cell>
        </row>
      </sheetData>
      <sheetData sheetId="1736">
        <row r="5">
          <cell r="A5" t="str">
            <v>OFERTA ECONÓMICA DETALLADA</v>
          </cell>
        </row>
      </sheetData>
      <sheetData sheetId="1737">
        <row r="2">
          <cell r="B2">
            <v>0</v>
          </cell>
        </row>
      </sheetData>
      <sheetData sheetId="1738">
        <row r="2">
          <cell r="B2">
            <v>0</v>
          </cell>
        </row>
      </sheetData>
      <sheetData sheetId="1739" refreshError="1"/>
      <sheetData sheetId="1740">
        <row r="2">
          <cell r="A2">
            <v>0</v>
          </cell>
        </row>
      </sheetData>
      <sheetData sheetId="1741">
        <row r="2">
          <cell r="A2">
            <v>0</v>
          </cell>
        </row>
      </sheetData>
      <sheetData sheetId="1742">
        <row r="2">
          <cell r="A2" t="str">
            <v>FORMULARIO N° 4</v>
          </cell>
        </row>
      </sheetData>
      <sheetData sheetId="1743">
        <row r="2">
          <cell r="A2">
            <v>0</v>
          </cell>
        </row>
      </sheetData>
      <sheetData sheetId="1744">
        <row r="2">
          <cell r="A2">
            <v>0</v>
          </cell>
        </row>
      </sheetData>
      <sheetData sheetId="1745">
        <row r="2">
          <cell r="A2" t="str">
            <v>Locación</v>
          </cell>
        </row>
      </sheetData>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t="str">
            <v>Locación</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efreshError="1"/>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sheetData sheetId="3334"/>
      <sheetData sheetId="3335"/>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sheetData sheetId="4074"/>
      <sheetData sheetId="4075"/>
      <sheetData sheetId="4076">
        <row r="2">
          <cell r="A2">
            <v>0</v>
          </cell>
        </row>
      </sheetData>
      <sheetData sheetId="4077"/>
      <sheetData sheetId="4078"/>
      <sheetData sheetId="4079"/>
      <sheetData sheetId="4080">
        <row r="2">
          <cell r="A2">
            <v>0</v>
          </cell>
        </row>
      </sheetData>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ow r="2">
          <cell r="A2">
            <v>0</v>
          </cell>
        </row>
      </sheetData>
      <sheetData sheetId="4096"/>
      <sheetData sheetId="4097"/>
      <sheetData sheetId="4098"/>
      <sheetData sheetId="4099"/>
      <sheetData sheetId="4100">
        <row r="2">
          <cell r="A2">
            <v>0</v>
          </cell>
        </row>
      </sheetData>
      <sheetData sheetId="4101"/>
      <sheetData sheetId="4102"/>
      <sheetData sheetId="4103"/>
      <sheetData sheetId="4104"/>
      <sheetData sheetId="4105">
        <row r="2">
          <cell r="A2">
            <v>0</v>
          </cell>
        </row>
      </sheetData>
      <sheetData sheetId="4106"/>
      <sheetData sheetId="4107"/>
      <sheetData sheetId="4108"/>
      <sheetData sheetId="4109"/>
      <sheetData sheetId="4110">
        <row r="2">
          <cell r="A2">
            <v>0</v>
          </cell>
        </row>
      </sheetData>
      <sheetData sheetId="4111"/>
      <sheetData sheetId="4112">
        <row r="2">
          <cell r="A2">
            <v>0</v>
          </cell>
        </row>
      </sheetData>
      <sheetData sheetId="4113"/>
      <sheetData sheetId="4114"/>
      <sheetData sheetId="4115">
        <row r="2">
          <cell r="A2">
            <v>0</v>
          </cell>
        </row>
      </sheetData>
      <sheetData sheetId="4116"/>
      <sheetData sheetId="4117"/>
      <sheetData sheetId="4118"/>
      <sheetData sheetId="4119"/>
      <sheetData sheetId="4120">
        <row r="2">
          <cell r="A2">
            <v>0</v>
          </cell>
        </row>
      </sheetData>
      <sheetData sheetId="4121"/>
      <sheetData sheetId="4122">
        <row r="2">
          <cell r="A2">
            <v>0</v>
          </cell>
        </row>
      </sheetData>
      <sheetData sheetId="4123"/>
      <sheetData sheetId="4124"/>
      <sheetData sheetId="4125"/>
      <sheetData sheetId="4126"/>
      <sheetData sheetId="4127"/>
      <sheetData sheetId="4128">
        <row r="2">
          <cell r="A2">
            <v>0</v>
          </cell>
        </row>
      </sheetData>
      <sheetData sheetId="4129"/>
      <sheetData sheetId="4130"/>
      <sheetData sheetId="4131"/>
      <sheetData sheetId="4132"/>
      <sheetData sheetId="4133">
        <row r="2">
          <cell r="A2">
            <v>0</v>
          </cell>
        </row>
      </sheetData>
      <sheetData sheetId="4134"/>
      <sheetData sheetId="4135"/>
      <sheetData sheetId="4136"/>
      <sheetData sheetId="4137">
        <row r="2">
          <cell r="A2">
            <v>0</v>
          </cell>
        </row>
      </sheetData>
      <sheetData sheetId="4138"/>
      <sheetData sheetId="4139"/>
      <sheetData sheetId="4140"/>
      <sheetData sheetId="4141">
        <row r="2">
          <cell r="A2">
            <v>0</v>
          </cell>
        </row>
      </sheetData>
      <sheetData sheetId="4142">
        <row r="2">
          <cell r="A2">
            <v>0</v>
          </cell>
        </row>
      </sheetData>
      <sheetData sheetId="4143"/>
      <sheetData sheetId="4144"/>
      <sheetData sheetId="4145"/>
      <sheetData sheetId="4146">
        <row r="2">
          <cell r="A2">
            <v>0</v>
          </cell>
        </row>
      </sheetData>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row r="2">
          <cell r="A2">
            <v>0</v>
          </cell>
        </row>
      </sheetData>
      <sheetData sheetId="4160"/>
      <sheetData sheetId="4161"/>
      <sheetData sheetId="4162"/>
      <sheetData sheetId="4163">
        <row r="2">
          <cell r="A2">
            <v>0</v>
          </cell>
        </row>
      </sheetData>
      <sheetData sheetId="4164">
        <row r="2">
          <cell r="A2">
            <v>0</v>
          </cell>
        </row>
      </sheetData>
      <sheetData sheetId="4165"/>
      <sheetData sheetId="4166"/>
      <sheetData sheetId="4167"/>
      <sheetData sheetId="4168">
        <row r="2">
          <cell r="A2">
            <v>0</v>
          </cell>
        </row>
      </sheetData>
      <sheetData sheetId="4169">
        <row r="2">
          <cell r="A2">
            <v>0</v>
          </cell>
        </row>
      </sheetData>
      <sheetData sheetId="4170"/>
      <sheetData sheetId="4171">
        <row r="2">
          <cell r="A2">
            <v>0</v>
          </cell>
        </row>
      </sheetData>
      <sheetData sheetId="4172">
        <row r="2">
          <cell r="A2">
            <v>0</v>
          </cell>
        </row>
      </sheetData>
      <sheetData sheetId="4173">
        <row r="2">
          <cell r="A2">
            <v>0</v>
          </cell>
        </row>
      </sheetData>
      <sheetData sheetId="4174">
        <row r="2">
          <cell r="A2">
            <v>0</v>
          </cell>
        </row>
      </sheetData>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sheetData sheetId="4184"/>
      <sheetData sheetId="4185"/>
      <sheetData sheetId="4186">
        <row r="2">
          <cell r="A2">
            <v>0</v>
          </cell>
        </row>
      </sheetData>
      <sheetData sheetId="4187">
        <row r="2">
          <cell r="A2">
            <v>0</v>
          </cell>
        </row>
      </sheetData>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sheetData sheetId="4199"/>
      <sheetData sheetId="4200"/>
      <sheetData sheetId="4201">
        <row r="2">
          <cell r="A2">
            <v>0</v>
          </cell>
        </row>
      </sheetData>
      <sheetData sheetId="4202">
        <row r="2">
          <cell r="A2">
            <v>0</v>
          </cell>
        </row>
      </sheetData>
      <sheetData sheetId="4203"/>
      <sheetData sheetId="4204"/>
      <sheetData sheetId="4205"/>
      <sheetData sheetId="4206">
        <row r="2">
          <cell r="A2">
            <v>0</v>
          </cell>
        </row>
      </sheetData>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row r="2">
          <cell r="A2">
            <v>0</v>
          </cell>
        </row>
      </sheetData>
      <sheetData sheetId="4235"/>
      <sheetData sheetId="4236">
        <row r="2">
          <cell r="A2">
            <v>0</v>
          </cell>
        </row>
      </sheetData>
      <sheetData sheetId="4237"/>
      <sheetData sheetId="4238"/>
      <sheetData sheetId="4239"/>
      <sheetData sheetId="4240"/>
      <sheetData sheetId="4241"/>
      <sheetData sheetId="4242">
        <row r="2">
          <cell r="A2">
            <v>0</v>
          </cell>
        </row>
      </sheetData>
      <sheetData sheetId="4243"/>
      <sheetData sheetId="4244">
        <row r="2">
          <cell r="A2">
            <v>0</v>
          </cell>
        </row>
      </sheetData>
      <sheetData sheetId="4245">
        <row r="2">
          <cell r="A2">
            <v>0</v>
          </cell>
        </row>
      </sheetData>
      <sheetData sheetId="4246"/>
      <sheetData sheetId="4247"/>
      <sheetData sheetId="4248"/>
      <sheetData sheetId="4249"/>
      <sheetData sheetId="4250"/>
      <sheetData sheetId="4251"/>
      <sheetData sheetId="4252">
        <row r="2">
          <cell r="A2">
            <v>0</v>
          </cell>
        </row>
      </sheetData>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row r="2">
          <cell r="A2">
            <v>0</v>
          </cell>
        </row>
      </sheetData>
      <sheetData sheetId="4281"/>
      <sheetData sheetId="4282">
        <row r="2">
          <cell r="A2">
            <v>0</v>
          </cell>
        </row>
      </sheetData>
      <sheetData sheetId="4283"/>
      <sheetData sheetId="4284"/>
      <sheetData sheetId="4285">
        <row r="2">
          <cell r="A2">
            <v>0</v>
          </cell>
        </row>
      </sheetData>
      <sheetData sheetId="4286"/>
      <sheetData sheetId="4287"/>
      <sheetData sheetId="4288">
        <row r="2">
          <cell r="A2">
            <v>0</v>
          </cell>
        </row>
      </sheetData>
      <sheetData sheetId="4289"/>
      <sheetData sheetId="4290">
        <row r="2">
          <cell r="A2">
            <v>0</v>
          </cell>
        </row>
      </sheetData>
      <sheetData sheetId="4291"/>
      <sheetData sheetId="4292">
        <row r="2">
          <cell r="A2">
            <v>0</v>
          </cell>
        </row>
      </sheetData>
      <sheetData sheetId="4293"/>
      <sheetData sheetId="4294"/>
      <sheetData sheetId="4295">
        <row r="2">
          <cell r="A2">
            <v>0</v>
          </cell>
        </row>
      </sheetData>
      <sheetData sheetId="4296"/>
      <sheetData sheetId="4297"/>
      <sheetData sheetId="4298">
        <row r="2">
          <cell r="A2">
            <v>0</v>
          </cell>
        </row>
      </sheetData>
      <sheetData sheetId="4299"/>
      <sheetData sheetId="4300">
        <row r="2">
          <cell r="A2">
            <v>0</v>
          </cell>
        </row>
      </sheetData>
      <sheetData sheetId="4301"/>
      <sheetData sheetId="4302">
        <row r="2">
          <cell r="A2">
            <v>0</v>
          </cell>
        </row>
      </sheetData>
      <sheetData sheetId="4303"/>
      <sheetData sheetId="4304"/>
      <sheetData sheetId="4305">
        <row r="2">
          <cell r="A2">
            <v>0</v>
          </cell>
        </row>
      </sheetData>
      <sheetData sheetId="4306"/>
      <sheetData sheetId="4307">
        <row r="2">
          <cell r="A2">
            <v>0</v>
          </cell>
        </row>
      </sheetData>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row r="2">
          <cell r="A2">
            <v>0</v>
          </cell>
        </row>
      </sheetData>
      <sheetData sheetId="4319"/>
      <sheetData sheetId="4320"/>
      <sheetData sheetId="4321"/>
      <sheetData sheetId="4322">
        <row r="2">
          <cell r="A2">
            <v>0</v>
          </cell>
        </row>
      </sheetData>
      <sheetData sheetId="4323"/>
      <sheetData sheetId="4324"/>
      <sheetData sheetId="4325"/>
      <sheetData sheetId="4326">
        <row r="2">
          <cell r="A2">
            <v>0</v>
          </cell>
        </row>
      </sheetData>
      <sheetData sheetId="4327">
        <row r="2">
          <cell r="A2">
            <v>0</v>
          </cell>
        </row>
      </sheetData>
      <sheetData sheetId="4328">
        <row r="2">
          <cell r="A2">
            <v>0</v>
          </cell>
        </row>
      </sheetData>
      <sheetData sheetId="4329"/>
      <sheetData sheetId="4330"/>
      <sheetData sheetId="4331">
        <row r="2">
          <cell r="A2">
            <v>0</v>
          </cell>
        </row>
      </sheetData>
      <sheetData sheetId="4332">
        <row r="2">
          <cell r="A2">
            <v>0</v>
          </cell>
        </row>
      </sheetData>
      <sheetData sheetId="4333"/>
      <sheetData sheetId="4334">
        <row r="2">
          <cell r="A2">
            <v>0</v>
          </cell>
        </row>
      </sheetData>
      <sheetData sheetId="4335"/>
      <sheetData sheetId="4336">
        <row r="2">
          <cell r="A2">
            <v>0</v>
          </cell>
        </row>
      </sheetData>
      <sheetData sheetId="4337">
        <row r="2">
          <cell r="A2">
            <v>0</v>
          </cell>
        </row>
      </sheetData>
      <sheetData sheetId="4338">
        <row r="2">
          <cell r="A2">
            <v>0</v>
          </cell>
        </row>
      </sheetData>
      <sheetData sheetId="4339"/>
      <sheetData sheetId="4340">
        <row r="2">
          <cell r="A2">
            <v>0</v>
          </cell>
        </row>
      </sheetData>
      <sheetData sheetId="4341">
        <row r="2">
          <cell r="A2">
            <v>0</v>
          </cell>
        </row>
      </sheetData>
      <sheetData sheetId="4342">
        <row r="2">
          <cell r="A2">
            <v>0</v>
          </cell>
        </row>
      </sheetData>
      <sheetData sheetId="4343"/>
      <sheetData sheetId="4344">
        <row r="2">
          <cell r="A2">
            <v>0</v>
          </cell>
        </row>
      </sheetData>
      <sheetData sheetId="4345"/>
      <sheetData sheetId="4346">
        <row r="2">
          <cell r="A2">
            <v>0</v>
          </cell>
        </row>
      </sheetData>
      <sheetData sheetId="4347"/>
      <sheetData sheetId="4348">
        <row r="2">
          <cell r="A2">
            <v>0</v>
          </cell>
        </row>
      </sheetData>
      <sheetData sheetId="4349"/>
      <sheetData sheetId="4350"/>
      <sheetData sheetId="4351"/>
      <sheetData sheetId="4352"/>
      <sheetData sheetId="4353"/>
      <sheetData sheetId="4354">
        <row r="2">
          <cell r="A2">
            <v>0</v>
          </cell>
        </row>
      </sheetData>
      <sheetData sheetId="4355"/>
      <sheetData sheetId="4356"/>
      <sheetData sheetId="4357"/>
      <sheetData sheetId="4358">
        <row r="2">
          <cell r="A2">
            <v>0</v>
          </cell>
        </row>
      </sheetData>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sheetData sheetId="4460"/>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sheetData sheetId="4482">
        <row r="2">
          <cell r="A2">
            <v>0</v>
          </cell>
        </row>
      </sheetData>
      <sheetData sheetId="4483">
        <row r="2">
          <cell r="A2">
            <v>0</v>
          </cell>
        </row>
      </sheetData>
      <sheetData sheetId="4484"/>
      <sheetData sheetId="4485">
        <row r="2">
          <cell r="A2">
            <v>0</v>
          </cell>
        </row>
      </sheetData>
      <sheetData sheetId="4486"/>
      <sheetData sheetId="4487">
        <row r="2">
          <cell r="A2">
            <v>0</v>
          </cell>
        </row>
      </sheetData>
      <sheetData sheetId="4488"/>
      <sheetData sheetId="4489"/>
      <sheetData sheetId="4490">
        <row r="2">
          <cell r="A2">
            <v>0</v>
          </cell>
        </row>
      </sheetData>
      <sheetData sheetId="4491"/>
      <sheetData sheetId="4492">
        <row r="2">
          <cell r="A2">
            <v>0</v>
          </cell>
        </row>
      </sheetData>
      <sheetData sheetId="4493">
        <row r="2">
          <cell r="A2">
            <v>0</v>
          </cell>
        </row>
      </sheetData>
      <sheetData sheetId="4494"/>
      <sheetData sheetId="4495"/>
      <sheetData sheetId="4496"/>
      <sheetData sheetId="4497"/>
      <sheetData sheetId="4498">
        <row r="2">
          <cell r="A2">
            <v>0</v>
          </cell>
        </row>
      </sheetData>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row r="2">
          <cell r="A2">
            <v>0</v>
          </cell>
        </row>
      </sheetData>
      <sheetData sheetId="4512">
        <row r="2">
          <cell r="A2">
            <v>0</v>
          </cell>
        </row>
      </sheetData>
      <sheetData sheetId="4513">
        <row r="2">
          <cell r="A2">
            <v>0</v>
          </cell>
        </row>
      </sheetData>
      <sheetData sheetId="4514"/>
      <sheetData sheetId="4515"/>
      <sheetData sheetId="4516"/>
      <sheetData sheetId="4517">
        <row r="2">
          <cell r="A2">
            <v>0</v>
          </cell>
        </row>
      </sheetData>
      <sheetData sheetId="4518"/>
      <sheetData sheetId="4519">
        <row r="2">
          <cell r="A2">
            <v>0</v>
          </cell>
        </row>
      </sheetData>
      <sheetData sheetId="4520"/>
      <sheetData sheetId="4521">
        <row r="2">
          <cell r="A2">
            <v>0</v>
          </cell>
        </row>
      </sheetData>
      <sheetData sheetId="4522">
        <row r="2">
          <cell r="A2">
            <v>0</v>
          </cell>
        </row>
      </sheetData>
      <sheetData sheetId="4523">
        <row r="2">
          <cell r="A2">
            <v>0</v>
          </cell>
        </row>
      </sheetData>
      <sheetData sheetId="4524"/>
      <sheetData sheetId="4525">
        <row r="2">
          <cell r="A2">
            <v>0</v>
          </cell>
        </row>
      </sheetData>
      <sheetData sheetId="4526"/>
      <sheetData sheetId="4527">
        <row r="2">
          <cell r="A2">
            <v>0</v>
          </cell>
        </row>
      </sheetData>
      <sheetData sheetId="4528"/>
      <sheetData sheetId="4529">
        <row r="2">
          <cell r="A2">
            <v>0</v>
          </cell>
        </row>
      </sheetData>
      <sheetData sheetId="4530"/>
      <sheetData sheetId="4531">
        <row r="2">
          <cell r="A2">
            <v>0</v>
          </cell>
        </row>
      </sheetData>
      <sheetData sheetId="4532"/>
      <sheetData sheetId="4533">
        <row r="2">
          <cell r="A2">
            <v>0</v>
          </cell>
        </row>
      </sheetData>
      <sheetData sheetId="4534">
        <row r="2">
          <cell r="A2">
            <v>0</v>
          </cell>
        </row>
      </sheetData>
      <sheetData sheetId="4535"/>
      <sheetData sheetId="4536"/>
      <sheetData sheetId="4537"/>
      <sheetData sheetId="4538"/>
      <sheetData sheetId="4539">
        <row r="2">
          <cell r="A2">
            <v>0</v>
          </cell>
        </row>
      </sheetData>
      <sheetData sheetId="4540"/>
      <sheetData sheetId="4541"/>
      <sheetData sheetId="4542">
        <row r="2">
          <cell r="A2">
            <v>0</v>
          </cell>
        </row>
      </sheetData>
      <sheetData sheetId="4543">
        <row r="2">
          <cell r="A2">
            <v>0</v>
          </cell>
        </row>
      </sheetData>
      <sheetData sheetId="4544">
        <row r="2">
          <cell r="A2">
            <v>0</v>
          </cell>
        </row>
      </sheetData>
      <sheetData sheetId="4545"/>
      <sheetData sheetId="4546"/>
      <sheetData sheetId="4547">
        <row r="2">
          <cell r="A2">
            <v>0</v>
          </cell>
        </row>
      </sheetData>
      <sheetData sheetId="4548"/>
      <sheetData sheetId="4549"/>
      <sheetData sheetId="4550"/>
      <sheetData sheetId="4551"/>
      <sheetData sheetId="4552">
        <row r="2">
          <cell r="A2">
            <v>0</v>
          </cell>
        </row>
      </sheetData>
      <sheetData sheetId="4553"/>
      <sheetData sheetId="4554"/>
      <sheetData sheetId="4555"/>
      <sheetData sheetId="4556"/>
      <sheetData sheetId="4557">
        <row r="2">
          <cell r="A2">
            <v>0</v>
          </cell>
        </row>
      </sheetData>
      <sheetData sheetId="4558"/>
      <sheetData sheetId="4559"/>
      <sheetData sheetId="4560"/>
      <sheetData sheetId="4561"/>
      <sheetData sheetId="4562">
        <row r="2">
          <cell r="A2">
            <v>0</v>
          </cell>
        </row>
      </sheetData>
      <sheetData sheetId="4563"/>
      <sheetData sheetId="4564"/>
      <sheetData sheetId="4565">
        <row r="2">
          <cell r="A2">
            <v>0</v>
          </cell>
        </row>
      </sheetData>
      <sheetData sheetId="4566"/>
      <sheetData sheetId="4567">
        <row r="2">
          <cell r="A2">
            <v>0</v>
          </cell>
        </row>
      </sheetData>
      <sheetData sheetId="4568"/>
      <sheetData sheetId="4569">
        <row r="2">
          <cell r="A2">
            <v>0</v>
          </cell>
        </row>
      </sheetData>
      <sheetData sheetId="4570"/>
      <sheetData sheetId="4571"/>
      <sheetData sheetId="4572">
        <row r="2">
          <cell r="A2">
            <v>0</v>
          </cell>
        </row>
      </sheetData>
      <sheetData sheetId="4573"/>
      <sheetData sheetId="4574"/>
      <sheetData sheetId="4575">
        <row r="2">
          <cell r="A2">
            <v>0</v>
          </cell>
        </row>
      </sheetData>
      <sheetData sheetId="4576"/>
      <sheetData sheetId="4577">
        <row r="2">
          <cell r="A2">
            <v>0</v>
          </cell>
        </row>
      </sheetData>
      <sheetData sheetId="4578"/>
      <sheetData sheetId="4579">
        <row r="2">
          <cell r="A2">
            <v>0</v>
          </cell>
        </row>
      </sheetData>
      <sheetData sheetId="4580"/>
      <sheetData sheetId="4581"/>
      <sheetData sheetId="4582"/>
      <sheetData sheetId="4583"/>
      <sheetData sheetId="4584"/>
      <sheetData sheetId="4585">
        <row r="2">
          <cell r="A2">
            <v>0</v>
          </cell>
        </row>
      </sheetData>
      <sheetData sheetId="4586"/>
      <sheetData sheetId="4587"/>
      <sheetData sheetId="4588"/>
      <sheetData sheetId="4589">
        <row r="2">
          <cell r="A2">
            <v>0</v>
          </cell>
        </row>
      </sheetData>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row r="2">
          <cell r="A2">
            <v>0</v>
          </cell>
        </row>
      </sheetData>
      <sheetData sheetId="4605"/>
      <sheetData sheetId="4606">
        <row r="2">
          <cell r="A2">
            <v>0</v>
          </cell>
        </row>
      </sheetData>
      <sheetData sheetId="4607"/>
      <sheetData sheetId="4608"/>
      <sheetData sheetId="4609"/>
      <sheetData sheetId="4610"/>
      <sheetData sheetId="4611">
        <row r="2">
          <cell r="A2">
            <v>0</v>
          </cell>
        </row>
      </sheetData>
      <sheetData sheetId="4612">
        <row r="2">
          <cell r="A2">
            <v>0</v>
          </cell>
        </row>
      </sheetData>
      <sheetData sheetId="4613"/>
      <sheetData sheetId="4614">
        <row r="2">
          <cell r="A2">
            <v>0</v>
          </cell>
        </row>
      </sheetData>
      <sheetData sheetId="4615">
        <row r="2">
          <cell r="A2">
            <v>0</v>
          </cell>
        </row>
      </sheetData>
      <sheetData sheetId="4616"/>
      <sheetData sheetId="4617"/>
      <sheetData sheetId="4618"/>
      <sheetData sheetId="4619"/>
      <sheetData sheetId="4620"/>
      <sheetData sheetId="4621">
        <row r="2">
          <cell r="A2">
            <v>0</v>
          </cell>
        </row>
      </sheetData>
      <sheetData sheetId="4622">
        <row r="2">
          <cell r="A2">
            <v>0</v>
          </cell>
        </row>
      </sheetData>
      <sheetData sheetId="4623"/>
      <sheetData sheetId="4624"/>
      <sheetData sheetId="4625">
        <row r="2">
          <cell r="A2">
            <v>0</v>
          </cell>
        </row>
      </sheetData>
      <sheetData sheetId="4626"/>
      <sheetData sheetId="4627"/>
      <sheetData sheetId="4628"/>
      <sheetData sheetId="4629"/>
      <sheetData sheetId="4630"/>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sheetData sheetId="4999"/>
      <sheetData sheetId="5000"/>
      <sheetData sheetId="5001">
        <row r="2">
          <cell r="A2">
            <v>0</v>
          </cell>
        </row>
      </sheetData>
      <sheetData sheetId="5002"/>
      <sheetData sheetId="5003"/>
      <sheetData sheetId="5004"/>
      <sheetData sheetId="5005">
        <row r="2">
          <cell r="A2">
            <v>0</v>
          </cell>
        </row>
      </sheetData>
      <sheetData sheetId="5006"/>
      <sheetData sheetId="5007"/>
      <sheetData sheetId="5008"/>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row r="2">
          <cell r="A2">
            <v>0</v>
          </cell>
        </row>
      </sheetData>
      <sheetData sheetId="5021"/>
      <sheetData sheetId="5022">
        <row r="2">
          <cell r="A2">
            <v>0</v>
          </cell>
        </row>
      </sheetData>
      <sheetData sheetId="5023"/>
      <sheetData sheetId="5024"/>
      <sheetData sheetId="5025"/>
      <sheetData sheetId="5026"/>
      <sheetData sheetId="5027"/>
      <sheetData sheetId="5028">
        <row r="2">
          <cell r="A2">
            <v>0</v>
          </cell>
        </row>
      </sheetData>
      <sheetData sheetId="5029"/>
      <sheetData sheetId="5030">
        <row r="2">
          <cell r="A2">
            <v>0</v>
          </cell>
        </row>
      </sheetData>
      <sheetData sheetId="5031"/>
      <sheetData sheetId="5032">
        <row r="2">
          <cell r="A2">
            <v>0</v>
          </cell>
        </row>
      </sheetData>
      <sheetData sheetId="5033"/>
      <sheetData sheetId="5034"/>
      <sheetData sheetId="5035"/>
      <sheetData sheetId="5036"/>
      <sheetData sheetId="5037">
        <row r="2">
          <cell r="A2">
            <v>0</v>
          </cell>
        </row>
      </sheetData>
      <sheetData sheetId="5038">
        <row r="2">
          <cell r="A2">
            <v>0</v>
          </cell>
        </row>
      </sheetData>
      <sheetData sheetId="5039"/>
      <sheetData sheetId="5040">
        <row r="2">
          <cell r="A2">
            <v>0</v>
          </cell>
        </row>
      </sheetData>
      <sheetData sheetId="5041"/>
      <sheetData sheetId="5042">
        <row r="2">
          <cell r="A2">
            <v>0</v>
          </cell>
        </row>
      </sheetData>
      <sheetData sheetId="5043"/>
      <sheetData sheetId="5044"/>
      <sheetData sheetId="5045"/>
      <sheetData sheetId="5046"/>
      <sheetData sheetId="5047">
        <row r="2">
          <cell r="A2">
            <v>0</v>
          </cell>
        </row>
      </sheetData>
      <sheetData sheetId="5048">
        <row r="2">
          <cell r="A2">
            <v>0</v>
          </cell>
        </row>
      </sheetData>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row r="2">
          <cell r="A2">
            <v>0</v>
          </cell>
        </row>
      </sheetData>
      <sheetData sheetId="5067"/>
      <sheetData sheetId="5068">
        <row r="2">
          <cell r="A2">
            <v>0</v>
          </cell>
        </row>
      </sheetData>
      <sheetData sheetId="5069"/>
      <sheetData sheetId="5070"/>
      <sheetData sheetId="5071"/>
      <sheetData sheetId="5072"/>
      <sheetData sheetId="5073"/>
      <sheetData sheetId="5074">
        <row r="2">
          <cell r="A2">
            <v>0</v>
          </cell>
        </row>
      </sheetData>
      <sheetData sheetId="5075"/>
      <sheetData sheetId="5076">
        <row r="2">
          <cell r="A2">
            <v>0</v>
          </cell>
        </row>
      </sheetData>
      <sheetData sheetId="5077"/>
      <sheetData sheetId="5078">
        <row r="2">
          <cell r="A2">
            <v>0</v>
          </cell>
        </row>
      </sheetData>
      <sheetData sheetId="5079"/>
      <sheetData sheetId="5080">
        <row r="2">
          <cell r="A2">
            <v>0</v>
          </cell>
        </row>
      </sheetData>
      <sheetData sheetId="5081"/>
      <sheetData sheetId="5082"/>
      <sheetData sheetId="5083"/>
      <sheetData sheetId="5084">
        <row r="2">
          <cell r="A2">
            <v>0</v>
          </cell>
        </row>
      </sheetData>
      <sheetData sheetId="5085"/>
      <sheetData sheetId="5086">
        <row r="2">
          <cell r="A2">
            <v>0</v>
          </cell>
        </row>
      </sheetData>
      <sheetData sheetId="5087"/>
      <sheetData sheetId="5088">
        <row r="2">
          <cell r="A2">
            <v>0</v>
          </cell>
        </row>
      </sheetData>
      <sheetData sheetId="5089"/>
      <sheetData sheetId="5090"/>
      <sheetData sheetId="5091"/>
      <sheetData sheetId="5092"/>
      <sheetData sheetId="5093"/>
      <sheetData sheetId="5094">
        <row r="2">
          <cell r="A2">
            <v>0</v>
          </cell>
        </row>
      </sheetData>
      <sheetData sheetId="5095"/>
      <sheetData sheetId="5096"/>
      <sheetData sheetId="5097"/>
      <sheetData sheetId="5098">
        <row r="2">
          <cell r="A2">
            <v>0</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sheetData sheetId="5120">
        <row r="2">
          <cell r="A2">
            <v>0</v>
          </cell>
        </row>
      </sheetData>
      <sheetData sheetId="5121"/>
      <sheetData sheetId="5122">
        <row r="2">
          <cell r="A2">
            <v>0</v>
          </cell>
        </row>
      </sheetData>
      <sheetData sheetId="5123"/>
      <sheetData sheetId="5124">
        <row r="2">
          <cell r="A2">
            <v>0</v>
          </cell>
        </row>
      </sheetData>
      <sheetData sheetId="5125"/>
      <sheetData sheetId="5126"/>
      <sheetData sheetId="5127"/>
      <sheetData sheetId="5128"/>
      <sheetData sheetId="5129"/>
      <sheetData sheetId="5130">
        <row r="2">
          <cell r="A2">
            <v>0</v>
          </cell>
        </row>
      </sheetData>
      <sheetData sheetId="5131"/>
      <sheetData sheetId="5132">
        <row r="2">
          <cell r="A2">
            <v>0</v>
          </cell>
        </row>
      </sheetData>
      <sheetData sheetId="5133"/>
      <sheetData sheetId="5134">
        <row r="2">
          <cell r="A2">
            <v>0</v>
          </cell>
        </row>
      </sheetData>
      <sheetData sheetId="5135"/>
      <sheetData sheetId="5136"/>
      <sheetData sheetId="5137"/>
      <sheetData sheetId="5138"/>
      <sheetData sheetId="5139"/>
      <sheetData sheetId="5140">
        <row r="2">
          <cell r="A2">
            <v>0</v>
          </cell>
        </row>
      </sheetData>
      <sheetData sheetId="5141"/>
      <sheetData sheetId="5142"/>
      <sheetData sheetId="5143"/>
      <sheetData sheetId="5144">
        <row r="2">
          <cell r="A2">
            <v>0</v>
          </cell>
        </row>
      </sheetData>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row r="2">
          <cell r="A2">
            <v>0</v>
          </cell>
        </row>
      </sheetData>
      <sheetData sheetId="5160"/>
      <sheetData sheetId="5161">
        <row r="2">
          <cell r="A2">
            <v>0</v>
          </cell>
        </row>
      </sheetData>
      <sheetData sheetId="5162"/>
      <sheetData sheetId="5163"/>
      <sheetData sheetId="5164"/>
      <sheetData sheetId="5165"/>
      <sheetData sheetId="5166">
        <row r="2">
          <cell r="A2">
            <v>0</v>
          </cell>
        </row>
      </sheetData>
      <sheetData sheetId="5167">
        <row r="2">
          <cell r="A2">
            <v>0</v>
          </cell>
        </row>
      </sheetData>
      <sheetData sheetId="5168"/>
      <sheetData sheetId="5169">
        <row r="2">
          <cell r="A2">
            <v>0</v>
          </cell>
        </row>
      </sheetData>
      <sheetData sheetId="5170">
        <row r="2">
          <cell r="A2">
            <v>0</v>
          </cell>
        </row>
      </sheetData>
      <sheetData sheetId="5171"/>
      <sheetData sheetId="5172"/>
      <sheetData sheetId="5173"/>
      <sheetData sheetId="5174"/>
      <sheetData sheetId="5175"/>
      <sheetData sheetId="5176">
        <row r="2">
          <cell r="A2">
            <v>0</v>
          </cell>
        </row>
      </sheetData>
      <sheetData sheetId="5177">
        <row r="2">
          <cell r="A2">
            <v>0</v>
          </cell>
        </row>
      </sheetData>
      <sheetData sheetId="5178"/>
      <sheetData sheetId="5179"/>
      <sheetData sheetId="5180">
        <row r="2">
          <cell r="A2">
            <v>0</v>
          </cell>
        </row>
      </sheetData>
      <sheetData sheetId="5181"/>
      <sheetData sheetId="5182"/>
      <sheetData sheetId="5183"/>
      <sheetData sheetId="5184"/>
      <sheetData sheetId="5185"/>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efreshError="1"/>
      <sheetData sheetId="5457" refreshError="1"/>
      <sheetData sheetId="5458">
        <row r="2">
          <cell r="A2">
            <v>0</v>
          </cell>
        </row>
      </sheetData>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efreshError="1"/>
      <sheetData sheetId="5480" refreshError="1"/>
      <sheetData sheetId="5481">
        <row r="2">
          <cell r="A2">
            <v>0</v>
          </cell>
        </row>
      </sheetData>
      <sheetData sheetId="5482">
        <row r="2">
          <cell r="A2">
            <v>0</v>
          </cell>
        </row>
      </sheetData>
      <sheetData sheetId="5483" refreshError="1"/>
      <sheetData sheetId="5484" refreshError="1"/>
      <sheetData sheetId="5485">
        <row r="2">
          <cell r="A2">
            <v>0</v>
          </cell>
        </row>
      </sheetData>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efreshError="1"/>
      <sheetData sheetId="5504" refreshError="1"/>
      <sheetData sheetId="5505" refreshError="1"/>
      <sheetData sheetId="5506" refreshError="1"/>
      <sheetData sheetId="5507" refreshError="1"/>
      <sheetData sheetId="5508" refreshError="1"/>
      <sheetData sheetId="5509">
        <row r="2">
          <cell r="A2">
            <v>0</v>
          </cell>
        </row>
      </sheetData>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ow r="2">
          <cell r="A2">
            <v>0</v>
          </cell>
        </row>
      </sheetData>
      <sheetData sheetId="5577"/>
      <sheetData sheetId="5578"/>
      <sheetData sheetId="5579"/>
      <sheetData sheetId="5580"/>
      <sheetData sheetId="5581"/>
      <sheetData sheetId="5582">
        <row r="2">
          <cell r="A2">
            <v>0</v>
          </cell>
        </row>
      </sheetData>
      <sheetData sheetId="5583"/>
      <sheetData sheetId="5584">
        <row r="2">
          <cell r="A2">
            <v>0</v>
          </cell>
        </row>
      </sheetData>
      <sheetData sheetId="5585"/>
      <sheetData sheetId="5586">
        <row r="2">
          <cell r="A2">
            <v>0</v>
          </cell>
        </row>
      </sheetData>
      <sheetData sheetId="5587">
        <row r="5">
          <cell r="B5">
            <v>0</v>
          </cell>
        </row>
      </sheetData>
      <sheetData sheetId="5588"/>
      <sheetData sheetId="5589">
        <row r="2">
          <cell r="A2">
            <v>0</v>
          </cell>
        </row>
      </sheetData>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efreshError="1"/>
      <sheetData sheetId="5613" refreshError="1"/>
      <sheetData sheetId="5614"/>
      <sheetData sheetId="5615">
        <row r="2">
          <cell r="A2">
            <v>0</v>
          </cell>
        </row>
      </sheetData>
      <sheetData sheetId="5616">
        <row r="2">
          <cell r="A2" t="str">
            <v>“CONSTRUCCIÓN DE OBRAS CIVILES, ELÉCTRICAS, MECÁNICAS E INSTRUMENTACIÓN REQUERIDAS POR ECOPETROL Y SU GRUPO EMPRESARIAL PARA LA VIGENCIA 2017-2020 CON OPCIÓN DE DOS AÑOS”</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sheetData sheetId="5625"/>
      <sheetData sheetId="5626" refreshError="1"/>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sheetData sheetId="5652"/>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row r="2">
          <cell r="B2">
            <v>0</v>
          </cell>
        </row>
      </sheetData>
      <sheetData sheetId="5672">
        <row r="2">
          <cell r="B2">
            <v>0</v>
          </cell>
        </row>
      </sheetData>
      <sheetData sheetId="5673">
        <row r="2">
          <cell r="B2">
            <v>0</v>
          </cell>
        </row>
      </sheetData>
      <sheetData sheetId="5674"/>
      <sheetData sheetId="5675">
        <row r="2">
          <cell r="A2">
            <v>0</v>
          </cell>
        </row>
      </sheetData>
      <sheetData sheetId="5676">
        <row r="2">
          <cell r="A2">
            <v>0</v>
          </cell>
        </row>
      </sheetData>
      <sheetData sheetId="5677">
        <row r="2">
          <cell r="A2">
            <v>0</v>
          </cell>
        </row>
      </sheetData>
      <sheetData sheetId="5678">
        <row r="2">
          <cell r="B2">
            <v>0</v>
          </cell>
        </row>
      </sheetData>
      <sheetData sheetId="5679"/>
      <sheetData sheetId="5680">
        <row r="2">
          <cell r="B2">
            <v>0</v>
          </cell>
        </row>
      </sheetData>
      <sheetData sheetId="5681"/>
      <sheetData sheetId="5682"/>
      <sheetData sheetId="5683"/>
      <sheetData sheetId="5684"/>
      <sheetData sheetId="5685"/>
      <sheetData sheetId="5686"/>
      <sheetData sheetId="5687">
        <row r="2">
          <cell r="A2">
            <v>0</v>
          </cell>
        </row>
      </sheetData>
      <sheetData sheetId="5688">
        <row r="2">
          <cell r="A2">
            <v>0</v>
          </cell>
        </row>
      </sheetData>
      <sheetData sheetId="5689">
        <row r="2">
          <cell r="A2">
            <v>0</v>
          </cell>
        </row>
      </sheetData>
      <sheetData sheetId="5690"/>
      <sheetData sheetId="5691"/>
      <sheetData sheetId="5692"/>
      <sheetData sheetId="5693"/>
      <sheetData sheetId="5694"/>
      <sheetData sheetId="5695"/>
      <sheetData sheetId="5696"/>
      <sheetData sheetId="5697">
        <row r="2">
          <cell r="B2">
            <v>0</v>
          </cell>
        </row>
      </sheetData>
      <sheetData sheetId="5698"/>
      <sheetData sheetId="5699"/>
      <sheetData sheetId="5700"/>
      <sheetData sheetId="5701"/>
      <sheetData sheetId="5702"/>
      <sheetData sheetId="5703"/>
      <sheetData sheetId="5704"/>
      <sheetData sheetId="5705">
        <row r="2">
          <cell r="B2">
            <v>0</v>
          </cell>
        </row>
      </sheetData>
      <sheetData sheetId="5706">
        <row r="2">
          <cell r="B2">
            <v>0</v>
          </cell>
        </row>
      </sheetData>
      <sheetData sheetId="5707">
        <row r="2">
          <cell r="B2">
            <v>0</v>
          </cell>
        </row>
      </sheetData>
      <sheetData sheetId="5708"/>
      <sheetData sheetId="5709"/>
      <sheetData sheetId="5710"/>
      <sheetData sheetId="5711"/>
      <sheetData sheetId="5712"/>
      <sheetData sheetId="5713"/>
      <sheetData sheetId="5714"/>
      <sheetData sheetId="5715"/>
      <sheetData sheetId="5716"/>
      <sheetData sheetId="5717"/>
      <sheetData sheetId="5718"/>
      <sheetData sheetId="5719">
        <row r="2">
          <cell r="A2">
            <v>0</v>
          </cell>
        </row>
      </sheetData>
      <sheetData sheetId="5720"/>
      <sheetData sheetId="5721">
        <row r="2">
          <cell r="A2">
            <v>0</v>
          </cell>
        </row>
      </sheetData>
      <sheetData sheetId="5722">
        <row r="2">
          <cell r="A2">
            <v>0</v>
          </cell>
        </row>
      </sheetData>
      <sheetData sheetId="5723">
        <row r="2">
          <cell r="A2">
            <v>0</v>
          </cell>
        </row>
      </sheetData>
      <sheetData sheetId="5724"/>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B2">
            <v>0</v>
          </cell>
        </row>
      </sheetData>
      <sheetData sheetId="5731"/>
      <sheetData sheetId="5732">
        <row r="2">
          <cell r="B2" t="str">
            <v>Patrimonio
neto
personal</v>
          </cell>
        </row>
      </sheetData>
      <sheetData sheetId="5733"/>
      <sheetData sheetId="5734"/>
      <sheetData sheetId="5735"/>
      <sheetData sheetId="5736"/>
      <sheetData sheetId="5737"/>
      <sheetData sheetId="5738"/>
      <sheetData sheetId="5739">
        <row r="2">
          <cell r="B2">
            <v>0</v>
          </cell>
        </row>
      </sheetData>
      <sheetData sheetId="5740">
        <row r="2">
          <cell r="B2">
            <v>0</v>
          </cell>
        </row>
      </sheetData>
      <sheetData sheetId="5741">
        <row r="2">
          <cell r="B2">
            <v>0</v>
          </cell>
        </row>
      </sheetData>
      <sheetData sheetId="5742"/>
      <sheetData sheetId="5743">
        <row r="2">
          <cell r="A2">
            <v>0</v>
          </cell>
        </row>
      </sheetData>
      <sheetData sheetId="5744">
        <row r="2">
          <cell r="A2">
            <v>0</v>
          </cell>
        </row>
      </sheetData>
      <sheetData sheetId="5745">
        <row r="2">
          <cell r="A2">
            <v>0</v>
          </cell>
        </row>
      </sheetData>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row r="2">
          <cell r="B2">
            <v>0</v>
          </cell>
        </row>
      </sheetData>
      <sheetData sheetId="5782">
        <row r="2">
          <cell r="B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ow r="2">
          <cell r="A2">
            <v>0</v>
          </cell>
        </row>
      </sheetData>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 val="CANT_PAV-12"/>
      <sheetName val="CANT_PAV-22"/>
      <sheetName val="CANT_PAV-13"/>
      <sheetName val="CANT_PAV-23"/>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MEMORIAS"/>
      <sheetName val="DATOS DE ENTRADA"/>
      <sheetName val="Datos 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CONS"/>
      <sheetName val="Form5 _Pág_ 1"/>
      <sheetName val="DISCRIM INS"/>
      <sheetName val="1.01"/>
      <sheetName val="1.55"/>
      <sheetName val="1.56"/>
      <sheetName val="2.03"/>
      <sheetName val="4.45"/>
      <sheetName val="28.05"/>
      <sheetName val="28.28"/>
      <sheetName val="28.04"/>
      <sheetName val="2.13"/>
      <sheetName val="28.02"/>
      <sheetName val="28.14"/>
      <sheetName val="I.N1"/>
      <sheetName val="26.13"/>
      <sheetName val="10.06"/>
      <sheetName val="10.15"/>
      <sheetName val="30.03"/>
      <sheetName val="I.N2"/>
      <sheetName val="I.N3"/>
      <sheetName val="I.N4"/>
      <sheetName val="I.N5"/>
      <sheetName val="I.N6"/>
      <sheetName val="I.N7"/>
      <sheetName val="I.N8"/>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OBRA TOTAL"/>
      <sheetName val="91"/>
      <sheetName val="92"/>
      <sheetName val="93"/>
      <sheetName val="94"/>
      <sheetName val="95"/>
      <sheetName val="96"/>
      <sheetName val="97"/>
      <sheetName val="98"/>
      <sheetName val="99"/>
      <sheetName val="100"/>
      <sheetName val="101"/>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Hoja6"/>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graficos"/>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API93"/>
      <sheetName val="P2000"/>
      <sheetName val="INSUMOS (2)"/>
      <sheetName val="ITEM"/>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P Y G (T1-T5) "/>
      <sheetName val="Libro1"/>
      <sheetName val="Hipótesis"/>
      <sheetName val="Cash Flow"/>
      <sheetName val="CONTROL"/>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A.I.U (2)"/>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Reajustes"/>
      <sheetName val="Variables"/>
      <sheetName val="Presupuesto_"/>
      <sheetName val="UN-AÑO1-P1"/>
      <sheetName val="Database"/>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OPUESTA PRESENTADA"/>
      <sheetName val="comparprecunit"/>
      <sheetName val="reversión"/>
      <sheetName val="(1)"/>
      <sheetName val="(2)"/>
      <sheetName val="(3)"/>
      <sheetName val="PROPUESTA"/>
      <sheetName val="PREACTA No. 1 MAYO DE 2009"/>
      <sheetName val="Vr Ejecu Preacta No. 1 MAY 2009"/>
      <sheetName val="CAMBIA"/>
      <sheetName val="costos"/>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EQUIP"/>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volumen 1"/>
      <sheetName val="volumen 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OFERTA ECON"/>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Users\aljipego\Downloads\Víncu"/>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DESPIECE REDES"/>
      <sheetName val="4.1 EBAC"/>
      <sheetName val="4.2 IMPULSION"/>
      <sheetName val="4.3 CONDUCCION"/>
      <sheetName val="4.4 TANQUES"/>
      <sheetName val="4.6 REDES"/>
      <sheetName val="4.7 RESUMEN"/>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XX-30"/>
      <sheetName val="CONTRACTUAL"/>
      <sheetName val="MODIFICATORIO 1"/>
      <sheetName val="MODIFICATORIO 2"/>
      <sheetName val="AULAS"/>
      <sheetName val="PARCIAL 1"/>
      <sheetName val="PARCIAL 2 INTER"/>
      <sheetName val="PARCIAL 2 OBRA"/>
      <sheetName val="PARCIAL 3 OBRA"/>
      <sheetName val="062"/>
      <sheetName val="062 (2)"/>
      <sheetName val="062_(2)"/>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Presupuesto_Via_distribuidora"/>
      <sheetName val="Presupuesto V2 "/>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SEGM"/>
      <sheetName val="CANT PAV-1"/>
      <sheetName val="MMTO"/>
      <sheetName val="PRESUPUESTO2"/>
      <sheetName val="SEGM2"/>
      <sheetName val="CANT PAV-2"/>
      <sheetName val="MMTO2"/>
      <sheetName val="CANT_PAV-1"/>
      <sheetName val="CANT_PAV-2"/>
      <sheetName val="CANT_PAV-11"/>
      <sheetName val="CANT_PAV-21"/>
      <sheetName val="CANT_PAV-12"/>
      <sheetName val="CANT_PAV-22"/>
      <sheetName val="CANT_PAV-13"/>
      <sheetName val="CANT_PAV-2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COMPROBANTE"/>
      <sheetName val="CAJAMENOR"/>
      <sheetName val="BCO CENTRO"/>
      <sheetName val="BCO NTE(1)"/>
      <sheetName val="BCO NTE (2)"/>
      <sheetName val="ORDENPAGO"/>
      <sheetName val="RECIBOCAJA"/>
      <sheetName val="ESTADOCUENTA"/>
      <sheetName val="ORDENCOMPRA"/>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inpermeabOTRO"/>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33">
          <cell r="C33">
            <v>0.77967625899280601</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INSTITUTO NACIONAL DE VIAS</v>
          </cell>
        </row>
      </sheetData>
      <sheetData sheetId="980"/>
      <sheetData sheetId="981"/>
      <sheetData sheetId="982">
        <row r="1">
          <cell r="A1" t="str">
            <v>ABRAZADERA DE SALIDA TIPO 1</v>
          </cell>
        </row>
      </sheetData>
      <sheetData sheetId="983">
        <row r="1">
          <cell r="A1" t="str">
            <v>EQUIPO</v>
          </cell>
        </row>
      </sheetData>
      <sheetData sheetId="984"/>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row r="1">
          <cell r="A1" t="str">
            <v>ADMINISTRACION</v>
          </cell>
        </row>
      </sheetData>
      <sheetData sheetId="1001">
        <row r="1">
          <cell r="A1" t="str">
            <v>EQUIPO</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row r="1">
          <cell r="A1" t="str">
            <v>ABRAZADERA DE SALIDA TIPO 1</v>
          </cell>
        </row>
      </sheetData>
      <sheetData sheetId="1015"/>
      <sheetData sheetId="1016"/>
      <sheetData sheetId="1017"/>
      <sheetData sheetId="1018"/>
      <sheetData sheetId="1019">
        <row r="1">
          <cell r="B1" t="str">
            <v>CTO-102-2002</v>
          </cell>
        </row>
      </sheetData>
      <sheetData sheetId="1020"/>
      <sheetData sheetId="1021"/>
      <sheetData sheetId="1022"/>
      <sheetData sheetId="1023">
        <row r="33">
          <cell r="C33">
            <v>0.77967625899280601</v>
          </cell>
        </row>
      </sheetData>
      <sheetData sheetId="1024"/>
      <sheetData sheetId="1025">
        <row r="1">
          <cell r="A1" t="str">
            <v>1P</v>
          </cell>
        </row>
      </sheetData>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refreshError="1"/>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refreshError="1"/>
      <sheetData sheetId="3204"/>
      <sheetData sheetId="3205"/>
      <sheetData sheetId="3206"/>
      <sheetData sheetId="3207"/>
      <sheetData sheetId="3208"/>
      <sheetData sheetId="3209"/>
      <sheetData sheetId="3210"/>
      <sheetData sheetId="3211"/>
      <sheetData sheetId="3212" refreshError="1"/>
      <sheetData sheetId="3213" refreshError="1"/>
      <sheetData sheetId="3214"/>
      <sheetData sheetId="3215" refreshError="1"/>
      <sheetData sheetId="3216" refreshError="1"/>
      <sheetData sheetId="3217" refreshError="1"/>
      <sheetData sheetId="3218"/>
      <sheetData sheetId="3219" refreshError="1"/>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row r="1">
          <cell r="A1" t="str">
            <v>EQUIPO</v>
          </cell>
        </row>
      </sheetData>
      <sheetData sheetId="3245"/>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sheetData sheetId="3569"/>
      <sheetData sheetId="3570"/>
      <sheetData sheetId="3571"/>
      <sheetData sheetId="3572">
        <row r="6">
          <cell r="A6" t="str">
            <v>TOPÓGRAFO</v>
          </cell>
        </row>
      </sheetData>
      <sheetData sheetId="3573"/>
      <sheetData sheetId="3574">
        <row r="5">
          <cell r="E5" t="str">
            <v>CANTIDAD</v>
          </cell>
        </row>
      </sheetData>
      <sheetData sheetId="3575">
        <row r="5">
          <cell r="E5" t="str">
            <v>CANTIDAD</v>
          </cell>
        </row>
      </sheetData>
      <sheetData sheetId="3576">
        <row r="5">
          <cell r="E5" t="str">
            <v>CANTIDAD</v>
          </cell>
        </row>
      </sheetData>
      <sheetData sheetId="3577">
        <row r="5">
          <cell r="E5" t="str">
            <v>CANTIDAD</v>
          </cell>
        </row>
      </sheetData>
      <sheetData sheetId="3578">
        <row r="5">
          <cell r="E5" t="str">
            <v>CANTIDAD</v>
          </cell>
        </row>
      </sheetData>
      <sheetData sheetId="3579">
        <row r="5">
          <cell r="E5" t="str">
            <v>CANTIDAD</v>
          </cell>
        </row>
      </sheetData>
      <sheetData sheetId="3580">
        <row r="5">
          <cell r="E5" t="str">
            <v>CANTIDAD</v>
          </cell>
        </row>
      </sheetData>
      <sheetData sheetId="3581">
        <row r="5">
          <cell r="E5" t="str">
            <v>CANTIDAD</v>
          </cell>
        </row>
      </sheetData>
      <sheetData sheetId="3582">
        <row r="5">
          <cell r="E5" t="str">
            <v>CANTIDAD</v>
          </cell>
        </row>
      </sheetData>
      <sheetData sheetId="3583">
        <row r="5">
          <cell r="E5" t="str">
            <v>CANTIDAD</v>
          </cell>
        </row>
      </sheetData>
      <sheetData sheetId="3584">
        <row r="5">
          <cell r="E5" t="str">
            <v>CANTIDAD</v>
          </cell>
        </row>
      </sheetData>
      <sheetData sheetId="3585">
        <row r="5">
          <cell r="E5" t="str">
            <v>CANTIDAD</v>
          </cell>
        </row>
      </sheetData>
      <sheetData sheetId="3586">
        <row r="5">
          <cell r="E5" t="str">
            <v>CANTIDAD</v>
          </cell>
        </row>
      </sheetData>
      <sheetData sheetId="3587">
        <row r="5">
          <cell r="E5" t="str">
            <v>CANTIDAD</v>
          </cell>
        </row>
      </sheetData>
      <sheetData sheetId="3588">
        <row r="5">
          <cell r="E5" t="str">
            <v>CANTIDAD</v>
          </cell>
        </row>
      </sheetData>
      <sheetData sheetId="3589">
        <row r="5">
          <cell r="E5" t="str">
            <v>CANTIDAD</v>
          </cell>
        </row>
      </sheetData>
      <sheetData sheetId="3590"/>
      <sheetData sheetId="3591"/>
      <sheetData sheetId="3592"/>
      <sheetData sheetId="3593"/>
      <sheetData sheetId="3594"/>
      <sheetData sheetId="3595"/>
      <sheetData sheetId="3596"/>
      <sheetData sheetId="3597">
        <row r="5">
          <cell r="E5" t="str">
            <v>CANTIDAD</v>
          </cell>
        </row>
      </sheetData>
      <sheetData sheetId="3598">
        <row r="5">
          <cell r="E5" t="str">
            <v>CANTIDAD</v>
          </cell>
        </row>
      </sheetData>
      <sheetData sheetId="3599"/>
      <sheetData sheetId="3600"/>
      <sheetData sheetId="3601"/>
      <sheetData sheetId="3602"/>
      <sheetData sheetId="3603">
        <row r="18">
          <cell r="C18">
            <v>7000</v>
          </cell>
        </row>
      </sheetData>
      <sheetData sheetId="3604"/>
      <sheetData sheetId="3605"/>
      <sheetData sheetId="3606"/>
      <sheetData sheetId="3607"/>
      <sheetData sheetId="3608"/>
      <sheetData sheetId="3609"/>
      <sheetData sheetId="3610"/>
      <sheetData sheetId="3611"/>
      <sheetData sheetId="3612">
        <row r="1">
          <cell r="A1" t="str">
            <v>INSTITUTO NACIONAL DE VIAS</v>
          </cell>
        </row>
      </sheetData>
      <sheetData sheetId="3613"/>
      <sheetData sheetId="3614">
        <row r="1">
          <cell r="A1" t="str">
            <v>INSTITUTO NACIONAL DE VIAS</v>
          </cell>
        </row>
      </sheetData>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1">
          <cell r="A1" t="str">
            <v>INSTITUTO NACIONAL DE VIAS</v>
          </cell>
        </row>
      </sheetData>
      <sheetData sheetId="3636"/>
      <sheetData sheetId="3637"/>
      <sheetData sheetId="3638"/>
      <sheetData sheetId="3639">
        <row r="1">
          <cell r="A1" t="str">
            <v>INSTITUTO NACIONAL DE VIAS</v>
          </cell>
        </row>
      </sheetData>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row r="1">
          <cell r="A1" t="str">
            <v>EQUIPO</v>
          </cell>
        </row>
      </sheetData>
      <sheetData sheetId="3724">
        <row r="1">
          <cell r="A1" t="str">
            <v>ADMINISTRACION</v>
          </cell>
        </row>
      </sheetData>
      <sheetData sheetId="3725">
        <row r="1">
          <cell r="A1" t="str">
            <v>EQUIPO</v>
          </cell>
        </row>
      </sheetData>
      <sheetData sheetId="3726">
        <row r="1">
          <cell r="A1" t="str">
            <v>ADMINISTRACION</v>
          </cell>
        </row>
      </sheetData>
      <sheetData sheetId="3727">
        <row r="1">
          <cell r="A1" t="str">
            <v>EQUIPO</v>
          </cell>
        </row>
      </sheetData>
      <sheetData sheetId="3728">
        <row r="1">
          <cell r="A1" t="str">
            <v>ADMINISTRACION</v>
          </cell>
        </row>
      </sheetData>
      <sheetData sheetId="3729">
        <row r="1">
          <cell r="A1" t="str">
            <v>EQUIPO</v>
          </cell>
        </row>
      </sheetData>
      <sheetData sheetId="3730">
        <row r="1">
          <cell r="A1" t="str">
            <v>ADMINISTRACION</v>
          </cell>
        </row>
      </sheetData>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
          <cell r="A1" t="str">
            <v>ITEM</v>
          </cell>
        </row>
      </sheetData>
      <sheetData sheetId="3768">
        <row r="1">
          <cell r="A1" t="str">
            <v>EQUIPO</v>
          </cell>
        </row>
      </sheetData>
      <sheetData sheetId="3769">
        <row r="1">
          <cell r="A1" t="str">
            <v>ITEM</v>
          </cell>
        </row>
      </sheetData>
      <sheetData sheetId="3770">
        <row r="1">
          <cell r="A1" t="str">
            <v>EQUIPO</v>
          </cell>
        </row>
      </sheetData>
      <sheetData sheetId="3771">
        <row r="1">
          <cell r="A1" t="str">
            <v>ITEM</v>
          </cell>
        </row>
      </sheetData>
      <sheetData sheetId="3772">
        <row r="1">
          <cell r="A1" t="str">
            <v>EQUIPO</v>
          </cell>
        </row>
      </sheetData>
      <sheetData sheetId="3773">
        <row r="1">
          <cell r="A1" t="str">
            <v>ADMINISTRACION</v>
          </cell>
        </row>
      </sheetData>
      <sheetData sheetId="3774">
        <row r="1">
          <cell r="A1" t="str">
            <v>EQUIPO</v>
          </cell>
        </row>
      </sheetData>
      <sheetData sheetId="3775">
        <row r="1">
          <cell r="A1" t="str">
            <v>ADMINISTRACION</v>
          </cell>
        </row>
      </sheetData>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row r="16">
          <cell r="A16" t="str">
            <v>ABONO 10-30-10</v>
          </cell>
        </row>
      </sheetData>
      <sheetData sheetId="3817"/>
      <sheetData sheetId="3818">
        <row r="16">
          <cell r="A16" t="str">
            <v>ABONO 10-30-10</v>
          </cell>
        </row>
      </sheetData>
      <sheetData sheetId="3819"/>
      <sheetData sheetId="3820">
        <row r="16">
          <cell r="A16" t="str">
            <v>ABONO 10-30-10</v>
          </cell>
        </row>
      </sheetData>
      <sheetData sheetId="3821"/>
      <sheetData sheetId="3822">
        <row r="16">
          <cell r="A16" t="str">
            <v>ABONO 10-30-10</v>
          </cell>
        </row>
      </sheetData>
      <sheetData sheetId="3823">
        <row r="6">
          <cell r="A6" t="str">
            <v>TOPÓGRAFO</v>
          </cell>
        </row>
      </sheetData>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sheetData sheetId="3835" refreshError="1"/>
      <sheetData sheetId="3836"/>
      <sheetData sheetId="3837" refreshError="1"/>
      <sheetData sheetId="3838" refreshError="1"/>
      <sheetData sheetId="3839" refreshError="1"/>
      <sheetData sheetId="3840"/>
      <sheetData sheetId="3841">
        <row r="22">
          <cell r="G22" t="str">
            <v>Tarjeta 1</v>
          </cell>
        </row>
      </sheetData>
      <sheetData sheetId="3842"/>
      <sheetData sheetId="3843"/>
      <sheetData sheetId="3844"/>
      <sheetData sheetId="3845" refreshError="1"/>
      <sheetData sheetId="3846" refreshError="1"/>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03">
          <cell r="C103" t="str">
            <v>EXP</v>
          </cell>
        </row>
      </sheetData>
      <sheetData sheetId="4021" refreshError="1"/>
      <sheetData sheetId="4022" refreshError="1"/>
      <sheetData sheetId="4023"/>
      <sheetData sheetId="4024">
        <row r="147">
          <cell r="B147" t="str">
            <v>SUB TOTAL OBRAS DE  INSTALACIONES ELÉCTRICAS DE LAS ESTACIONES (Urbanismo)</v>
          </cell>
        </row>
      </sheetData>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refreshError="1"/>
      <sheetData sheetId="4404"/>
      <sheetData sheetId="4405"/>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refreshError="1"/>
      <sheetData sheetId="4433" refreshError="1"/>
      <sheetData sheetId="4434" refreshError="1"/>
      <sheetData sheetId="4435" refreshError="1"/>
      <sheetData sheetId="4436" refreshError="1"/>
      <sheetData sheetId="4437"/>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refreshError="1"/>
      <sheetData sheetId="4514"/>
      <sheetData sheetId="4515"/>
      <sheetData sheetId="4516"/>
      <sheetData sheetId="4517"/>
      <sheetData sheetId="4518"/>
      <sheetData sheetId="4519" refreshError="1"/>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efreshError="1"/>
      <sheetData sheetId="4540" refreshError="1"/>
      <sheetData sheetId="4541" refreshError="1"/>
      <sheetData sheetId="4542" refreshError="1"/>
      <sheetData sheetId="4543" refreshError="1"/>
      <sheetData sheetId="4544"/>
      <sheetData sheetId="4545" refreshError="1"/>
      <sheetData sheetId="4546"/>
      <sheetData sheetId="4547"/>
      <sheetData sheetId="4548"/>
      <sheetData sheetId="4549"/>
      <sheetData sheetId="4550"/>
      <sheetData sheetId="4551"/>
      <sheetData sheetId="4552" refreshError="1"/>
      <sheetData sheetId="4553" refreshError="1"/>
      <sheetData sheetId="4554" refreshError="1"/>
      <sheetData sheetId="4555"/>
      <sheetData sheetId="4556" refreshError="1"/>
      <sheetData sheetId="4557"/>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sheetData sheetId="4583" refreshError="1"/>
      <sheetData sheetId="4584" refreshError="1"/>
      <sheetData sheetId="4585" refreshError="1"/>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refreshError="1"/>
      <sheetData sheetId="4614" refreshError="1"/>
      <sheetData sheetId="4615" refreshError="1"/>
      <sheetData sheetId="4616"/>
      <sheetData sheetId="4617"/>
      <sheetData sheetId="4618"/>
      <sheetData sheetId="4619"/>
      <sheetData sheetId="4620"/>
      <sheetData sheetId="4621"/>
      <sheetData sheetId="4622" refreshError="1"/>
      <sheetData sheetId="4623" refreshError="1"/>
      <sheetData sheetId="4624" refreshError="1"/>
      <sheetData sheetId="4625"/>
      <sheetData sheetId="4626" refreshError="1"/>
      <sheetData sheetId="4627"/>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refreshError="1"/>
      <sheetData sheetId="4653" refreshError="1"/>
      <sheetData sheetId="4654" refreshError="1"/>
      <sheetData sheetId="4655"/>
      <sheetData sheetId="4656"/>
      <sheetData sheetId="4657"/>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sheetData sheetId="4829"/>
      <sheetData sheetId="4830"/>
      <sheetData sheetId="4831"/>
      <sheetData sheetId="4832"/>
      <sheetData sheetId="4833"/>
      <sheetData sheetId="4834"/>
      <sheetData sheetId="4835"/>
      <sheetData sheetId="4836" refreshError="1"/>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refreshError="1"/>
      <sheetData sheetId="4884"/>
      <sheetData sheetId="4885"/>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sheetData sheetId="4895" refreshError="1"/>
      <sheetData sheetId="4896"/>
      <sheetData sheetId="4897"/>
      <sheetData sheetId="4898"/>
      <sheetData sheetId="4899"/>
      <sheetData sheetId="4900"/>
      <sheetData sheetId="4901"/>
      <sheetData sheetId="4902"/>
      <sheetData sheetId="4903"/>
      <sheetData sheetId="4904"/>
      <sheetData sheetId="4905"/>
      <sheetData sheetId="4906" refreshError="1"/>
      <sheetData sheetId="4907">
        <row r="1">
          <cell r="A1" t="str">
            <v>ITEM</v>
          </cell>
        </row>
      </sheetData>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efreshError="1"/>
      <sheetData sheetId="5014" refreshError="1"/>
      <sheetData sheetId="5015" refreshError="1"/>
      <sheetData sheetId="5016" refreshError="1"/>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refreshError="1"/>
      <sheetData sheetId="5060"/>
      <sheetData sheetId="5061" refreshError="1"/>
      <sheetData sheetId="5062" refreshError="1"/>
      <sheetData sheetId="5063"/>
      <sheetData sheetId="5064"/>
      <sheetData sheetId="5065"/>
      <sheetData sheetId="5066"/>
      <sheetData sheetId="5067"/>
      <sheetData sheetId="5068"/>
      <sheetData sheetId="5069"/>
      <sheetData sheetId="5070"/>
      <sheetData sheetId="5071"/>
      <sheetData sheetId="5072"/>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sheetData sheetId="5133" refreshError="1"/>
      <sheetData sheetId="5134" refreshError="1"/>
      <sheetData sheetId="5135" refreshError="1"/>
      <sheetData sheetId="5136"/>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sheetData sheetId="5159" refreshError="1"/>
      <sheetData sheetId="5160"/>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refreshError="1"/>
      <sheetData sheetId="5171" refreshError="1"/>
      <sheetData sheetId="5172" refreshError="1"/>
      <sheetData sheetId="5173" refreshError="1"/>
      <sheetData sheetId="5174" refreshError="1"/>
      <sheetData sheetId="5175"/>
      <sheetData sheetId="5176"/>
      <sheetData sheetId="5177" refreshError="1"/>
      <sheetData sheetId="5178" refreshError="1"/>
      <sheetData sheetId="5179"/>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sheetData sheetId="5295"/>
      <sheetData sheetId="5296"/>
      <sheetData sheetId="5297">
        <row r="1">
          <cell r="A1" t="str">
            <v>ITEM</v>
          </cell>
        </row>
      </sheetData>
      <sheetData sheetId="5298">
        <row r="1">
          <cell r="A1" t="str">
            <v>EQUIPO</v>
          </cell>
        </row>
      </sheetData>
      <sheetData sheetId="5299">
        <row r="1">
          <cell r="A1" t="str">
            <v>ADMINISTRACION</v>
          </cell>
        </row>
      </sheetData>
      <sheetData sheetId="5300"/>
      <sheetData sheetId="5301" refreshError="1"/>
      <sheetData sheetId="5302" refreshError="1"/>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row r="1">
          <cell r="A1" t="str">
            <v>ITEM</v>
          </cell>
        </row>
      </sheetData>
      <sheetData sheetId="5319">
        <row r="1">
          <cell r="A1" t="str">
            <v>EQUIPO</v>
          </cell>
        </row>
      </sheetData>
      <sheetData sheetId="5320">
        <row r="1">
          <cell r="A1" t="str">
            <v>ADMINISTRACION</v>
          </cell>
        </row>
      </sheetData>
      <sheetData sheetId="5321"/>
      <sheetData sheetId="5322"/>
      <sheetData sheetId="5323">
        <row r="1">
          <cell r="A1" t="str">
            <v>ADMINISTRACION</v>
          </cell>
        </row>
      </sheetData>
      <sheetData sheetId="5324"/>
      <sheetData sheetId="5325"/>
      <sheetData sheetId="5326"/>
      <sheetData sheetId="5327"/>
      <sheetData sheetId="5328"/>
      <sheetData sheetId="5329"/>
      <sheetData sheetId="5330"/>
      <sheetData sheetId="5331"/>
      <sheetData sheetId="5332">
        <row r="1">
          <cell r="A1" t="str">
            <v>ITEM</v>
          </cell>
        </row>
      </sheetData>
      <sheetData sheetId="5333">
        <row r="1">
          <cell r="A1" t="str">
            <v>EQUIPO</v>
          </cell>
        </row>
      </sheetData>
      <sheetData sheetId="5334">
        <row r="1">
          <cell r="A1" t="str">
            <v>ADMINISTRACION</v>
          </cell>
        </row>
      </sheetData>
      <sheetData sheetId="5335"/>
      <sheetData sheetId="5336"/>
      <sheetData sheetId="5337"/>
      <sheetData sheetId="5338"/>
      <sheetData sheetId="5339"/>
      <sheetData sheetId="5340"/>
      <sheetData sheetId="5341"/>
      <sheetData sheetId="5342"/>
      <sheetData sheetId="5343"/>
      <sheetData sheetId="5344"/>
      <sheetData sheetId="5345"/>
      <sheetData sheetId="5346">
        <row r="3">
          <cell r="D3" t="str">
            <v xml:space="preserve">Marzo  31/2002 </v>
          </cell>
        </row>
      </sheetData>
      <sheetData sheetId="5347" refreshError="1"/>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sheetData sheetId="5382"/>
      <sheetData sheetId="5383"/>
      <sheetData sheetId="5384"/>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refreshError="1"/>
      <sheetData sheetId="5453"/>
      <sheetData sheetId="5454" refreshError="1"/>
      <sheetData sheetId="5455"/>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sheetData sheetId="5495"/>
      <sheetData sheetId="5496"/>
      <sheetData sheetId="5497"/>
      <sheetData sheetId="5498"/>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sheetData sheetId="5515"/>
      <sheetData sheetId="5516" refreshError="1"/>
      <sheetData sheetId="5517"/>
      <sheetData sheetId="5518"/>
      <sheetData sheetId="5519"/>
      <sheetData sheetId="5520"/>
      <sheetData sheetId="552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sheetData sheetId="5559">
        <row r="1">
          <cell r="A1" t="str">
            <v>ITEM</v>
          </cell>
        </row>
      </sheetData>
      <sheetData sheetId="5560">
        <row r="1">
          <cell r="A1" t="str">
            <v>ADMINISTRACION</v>
          </cell>
        </row>
      </sheetData>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row r="1">
          <cell r="B1" t="str">
            <v>CTO-102-2002</v>
          </cell>
        </row>
      </sheetData>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refreshError="1"/>
      <sheetData sheetId="5631" refreshError="1"/>
      <sheetData sheetId="5632">
        <row r="7">
          <cell r="A7" t="str">
            <v>NE-CSJM01</v>
          </cell>
        </row>
      </sheetData>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refreshError="1"/>
      <sheetData sheetId="5747" refreshError="1"/>
      <sheetData sheetId="5748"/>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row r="1">
          <cell r="B1" t="str">
            <v>CTO-102-2002</v>
          </cell>
        </row>
      </sheetData>
      <sheetData sheetId="5764"/>
      <sheetData sheetId="5765"/>
      <sheetData sheetId="5766"/>
      <sheetData sheetId="5767"/>
      <sheetData sheetId="5768"/>
      <sheetData sheetId="5769"/>
      <sheetData sheetId="5770"/>
      <sheetData sheetId="5771"/>
      <sheetData sheetId="5772"/>
      <sheetData sheetId="5773">
        <row r="1">
          <cell r="B1" t="str">
            <v>CTO-102-2002</v>
          </cell>
        </row>
      </sheetData>
      <sheetData sheetId="5774"/>
      <sheetData sheetId="5775"/>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sheetData sheetId="5814"/>
      <sheetData sheetId="5815"/>
      <sheetData sheetId="5816"/>
      <sheetData sheetId="5817"/>
      <sheetData sheetId="5818"/>
      <sheetData sheetId="5819"/>
      <sheetData sheetId="5820"/>
      <sheetData sheetId="5821">
        <row r="7">
          <cell r="A7" t="str">
            <v>NE-CSJM01</v>
          </cell>
        </row>
      </sheetData>
      <sheetData sheetId="5822">
        <row r="7">
          <cell r="A7" t="str">
            <v>NE-CSJM01</v>
          </cell>
        </row>
      </sheetData>
      <sheetData sheetId="5823">
        <row r="1">
          <cell r="B1" t="str">
            <v>CTO-102-2002</v>
          </cell>
        </row>
      </sheetData>
      <sheetData sheetId="5824"/>
      <sheetData sheetId="5825"/>
      <sheetData sheetId="5826"/>
      <sheetData sheetId="5827"/>
      <sheetData sheetId="5828"/>
      <sheetData sheetId="5829"/>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ow r="1">
          <cell r="A1" t="str">
            <v>INSTITUTO NACIONAL DE VIAS</v>
          </cell>
        </row>
      </sheetData>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sheetData sheetId="5929">
        <row r="1">
          <cell r="W1" t="str">
            <v>TR0001</v>
          </cell>
        </row>
      </sheetData>
      <sheetData sheetId="5930"/>
      <sheetData sheetId="5931"/>
      <sheetData sheetId="5932"/>
      <sheetData sheetId="5933"/>
      <sheetData sheetId="5934"/>
      <sheetData sheetId="5935"/>
      <sheetData sheetId="5936">
        <row r="2">
          <cell r="C2">
            <v>2</v>
          </cell>
        </row>
      </sheetData>
      <sheetData sheetId="5937"/>
      <sheetData sheetId="5938">
        <row r="5">
          <cell r="G5">
            <v>1</v>
          </cell>
        </row>
      </sheetData>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refreshError="1"/>
      <sheetData sheetId="5957" refreshError="1"/>
      <sheetData sheetId="5958"/>
      <sheetData sheetId="5959"/>
      <sheetData sheetId="5960"/>
      <sheetData sheetId="5961"/>
      <sheetData sheetId="5962"/>
      <sheetData sheetId="5963"/>
      <sheetData sheetId="5964">
        <row r="9">
          <cell r="E9">
            <v>19.379681052981429</v>
          </cell>
        </row>
      </sheetData>
      <sheetData sheetId="5965">
        <row r="9">
          <cell r="E9">
            <v>19.372852455375334</v>
          </cell>
        </row>
      </sheetData>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sheetData sheetId="6118" refreshError="1"/>
      <sheetData sheetId="6119" refreshError="1"/>
      <sheetData sheetId="6120" refreshError="1"/>
      <sheetData sheetId="6121" refreshError="1"/>
      <sheetData sheetId="6122" refreshError="1"/>
      <sheetData sheetId="6123" refreshError="1"/>
      <sheetData sheetId="6124" refreshError="1"/>
      <sheetData sheetId="6125"/>
      <sheetData sheetId="6126"/>
      <sheetData sheetId="6127" refreshError="1"/>
      <sheetData sheetId="6128" refreshError="1"/>
      <sheetData sheetId="6129" refreshError="1"/>
      <sheetData sheetId="6130" refreshError="1"/>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sheetData sheetId="6147"/>
      <sheetData sheetId="6148">
        <row r="1">
          <cell r="A1" t="str">
            <v>EQUIPO</v>
          </cell>
        </row>
      </sheetData>
      <sheetData sheetId="6149">
        <row r="1">
          <cell r="A1" t="str">
            <v>ADMINISTRACION</v>
          </cell>
        </row>
      </sheetData>
      <sheetData sheetId="6150"/>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sheetData sheetId="6316"/>
      <sheetData sheetId="6317"/>
      <sheetData sheetId="6318"/>
      <sheetData sheetId="6319"/>
      <sheetData sheetId="6320"/>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sheetData sheetId="6355"/>
      <sheetData sheetId="6356" refreshError="1"/>
      <sheetData sheetId="6357" refreshError="1"/>
      <sheetData sheetId="6358" refreshError="1"/>
      <sheetData sheetId="6359" refreshError="1"/>
      <sheetData sheetId="6360" refreshError="1"/>
      <sheetData sheetId="6361" refreshError="1"/>
      <sheetData sheetId="6362" refreshError="1"/>
      <sheetData sheetId="6363"/>
      <sheetData sheetId="6364"/>
      <sheetData sheetId="6365"/>
      <sheetData sheetId="6366"/>
      <sheetData sheetId="6367"/>
      <sheetData sheetId="6368"/>
      <sheetData sheetId="6369"/>
      <sheetData sheetId="6370"/>
      <sheetData sheetId="6371"/>
      <sheetData sheetId="6372"/>
      <sheetData sheetId="6373"/>
      <sheetData sheetId="6374">
        <row r="5">
          <cell r="A5" t="str">
            <v>Desperdicio</v>
          </cell>
        </row>
      </sheetData>
      <sheetData sheetId="6375">
        <row r="7">
          <cell r="A7" t="str">
            <v>Herramientas Menores</v>
          </cell>
        </row>
      </sheetData>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sheetData sheetId="6385"/>
      <sheetData sheetId="6386"/>
      <sheetData sheetId="6387"/>
      <sheetData sheetId="6388"/>
      <sheetData sheetId="6389"/>
      <sheetData sheetId="6390"/>
      <sheetData sheetId="6391"/>
      <sheetData sheetId="6392"/>
      <sheetData sheetId="6393"/>
      <sheetData sheetId="6394"/>
      <sheetData sheetId="6395">
        <row r="18">
          <cell r="C18">
            <v>7000</v>
          </cell>
        </row>
      </sheetData>
      <sheetData sheetId="6396"/>
      <sheetData sheetId="6397"/>
      <sheetData sheetId="6398"/>
      <sheetData sheetId="6399"/>
      <sheetData sheetId="6400" refreshError="1"/>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row r="18">
          <cell r="C18">
            <v>7000</v>
          </cell>
        </row>
      </sheetData>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ow r="5">
          <cell r="E5" t="str">
            <v>CANTIDAD</v>
          </cell>
        </row>
      </sheetData>
      <sheetData sheetId="6757">
        <row r="5">
          <cell r="E5" t="str">
            <v>CANTIDAD</v>
          </cell>
        </row>
      </sheetData>
      <sheetData sheetId="6758">
        <row r="5">
          <cell r="E5" t="str">
            <v>CANTIDAD</v>
          </cell>
        </row>
      </sheetData>
      <sheetData sheetId="6759">
        <row r="5">
          <cell r="E5" t="str">
            <v>CANTIDAD</v>
          </cell>
        </row>
      </sheetData>
      <sheetData sheetId="6760">
        <row r="5">
          <cell r="E5" t="str">
            <v>CANTIDAD</v>
          </cell>
        </row>
      </sheetData>
      <sheetData sheetId="6761"/>
      <sheetData sheetId="6762"/>
      <sheetData sheetId="6763"/>
      <sheetData sheetId="6764"/>
      <sheetData sheetId="6765"/>
      <sheetData sheetId="6766" refreshError="1"/>
      <sheetData sheetId="6767" refreshError="1"/>
      <sheetData sheetId="6768" refreshError="1"/>
      <sheetData sheetId="6769"/>
      <sheetData sheetId="6770"/>
      <sheetData sheetId="6771"/>
      <sheetData sheetId="6772"/>
      <sheetData sheetId="6773"/>
      <sheetData sheetId="6774"/>
      <sheetData sheetId="6775"/>
      <sheetData sheetId="6776"/>
      <sheetData sheetId="6777" refreshError="1"/>
      <sheetData sheetId="6778" refreshError="1"/>
      <sheetData sheetId="6779" refreshError="1"/>
      <sheetData sheetId="6780"/>
      <sheetData sheetId="6781"/>
      <sheetData sheetId="6782" refreshError="1"/>
      <sheetData sheetId="6783" refreshError="1"/>
      <sheetData sheetId="6784"/>
      <sheetData sheetId="6785"/>
      <sheetData sheetId="6786"/>
      <sheetData sheetId="6787"/>
      <sheetData sheetId="6788" refreshError="1"/>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sheetData sheetId="6983" refreshError="1"/>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refreshError="1"/>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refreshError="1"/>
      <sheetData sheetId="7069" refreshError="1"/>
      <sheetData sheetId="7070" refreshError="1"/>
      <sheetData sheetId="7071"/>
      <sheetData sheetId="7072"/>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sheetData sheetId="7084" refreshError="1"/>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refreshError="1"/>
      <sheetData sheetId="7098" refreshError="1"/>
      <sheetData sheetId="7099" refreshError="1"/>
      <sheetData sheetId="7100" refreshError="1"/>
      <sheetData sheetId="7101" refreshError="1"/>
      <sheetData sheetId="7102"/>
      <sheetData sheetId="7103"/>
      <sheetData sheetId="7104"/>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sheetData sheetId="7129" refreshError="1"/>
      <sheetData sheetId="7130"/>
      <sheetData sheetId="7131" refreshError="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refreshError="1"/>
      <sheetData sheetId="7148" refreshError="1"/>
      <sheetData sheetId="7149" refreshError="1"/>
      <sheetData sheetId="7150" refreshError="1"/>
      <sheetData sheetId="7151" refreshError="1"/>
      <sheetData sheetId="7152" refreshError="1"/>
      <sheetData sheetId="7153"/>
      <sheetData sheetId="7154"/>
      <sheetData sheetId="7155" refreshError="1"/>
      <sheetData sheetId="7156" refreshError="1"/>
      <sheetData sheetId="7157" refreshError="1"/>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
          <cell r="A1" t="str">
            <v>INSTITUTO NACIONAL DE VIAS</v>
          </cell>
        </row>
      </sheetData>
      <sheetData sheetId="7178"/>
      <sheetData sheetId="7179"/>
      <sheetData sheetId="7180"/>
      <sheetData sheetId="7181"/>
      <sheetData sheetId="7182"/>
      <sheetData sheetId="7183">
        <row r="1">
          <cell r="A1" t="str">
            <v>INSTITUTO NACIONAL DE VIAS</v>
          </cell>
        </row>
      </sheetData>
      <sheetData sheetId="7184"/>
      <sheetData sheetId="7185"/>
      <sheetData sheetId="7186"/>
      <sheetData sheetId="7187"/>
      <sheetData sheetId="7188" refreshError="1"/>
      <sheetData sheetId="7189" refreshError="1"/>
      <sheetData sheetId="7190" refreshError="1"/>
      <sheetData sheetId="7191" refreshError="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sheetData sheetId="7242"/>
      <sheetData sheetId="7243"/>
      <sheetData sheetId="7244"/>
      <sheetData sheetId="7245" refreshError="1"/>
      <sheetData sheetId="7246">
        <row r="525">
          <cell r="K525">
            <v>1695.87</v>
          </cell>
        </row>
      </sheetData>
      <sheetData sheetId="7247">
        <row r="525">
          <cell r="K525">
            <v>3577.94</v>
          </cell>
        </row>
      </sheetData>
      <sheetData sheetId="7248">
        <row r="525">
          <cell r="K525">
            <v>5147.76</v>
          </cell>
        </row>
      </sheetData>
      <sheetData sheetId="7249">
        <row r="525">
          <cell r="K525">
            <v>4940.1099999999997</v>
          </cell>
        </row>
      </sheetData>
      <sheetData sheetId="7250">
        <row r="526">
          <cell r="K526">
            <v>695.98</v>
          </cell>
        </row>
      </sheetData>
      <sheetData sheetId="7251" refreshError="1"/>
      <sheetData sheetId="7252"/>
      <sheetData sheetId="7253" refreshError="1"/>
      <sheetData sheetId="7254" refreshError="1"/>
      <sheetData sheetId="7255" refreshError="1"/>
      <sheetData sheetId="7256" refreshError="1"/>
      <sheetData sheetId="7257"/>
      <sheetData sheetId="7258">
        <row r="1">
          <cell r="C1">
            <v>0.2</v>
          </cell>
        </row>
      </sheetData>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INSTITUTO NACIONAL DE VIAS</v>
          </cell>
        </row>
      </sheetData>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efreshError="1"/>
      <sheetData sheetId="7288"/>
      <sheetData sheetId="7289"/>
      <sheetData sheetId="7290"/>
      <sheetData sheetId="7291"/>
      <sheetData sheetId="7292"/>
      <sheetData sheetId="7293">
        <row r="36">
          <cell r="G36">
            <v>271000.00000162207</v>
          </cell>
        </row>
      </sheetData>
      <sheetData sheetId="7294">
        <row r="33">
          <cell r="G33">
            <v>283000.00002693152</v>
          </cell>
        </row>
      </sheetData>
      <sheetData sheetId="7295">
        <row r="33">
          <cell r="G33">
            <v>290000.00000013626</v>
          </cell>
        </row>
      </sheetData>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row r="1">
          <cell r="A1" t="str">
            <v>ADMINISTRACION</v>
          </cell>
        </row>
      </sheetData>
      <sheetData sheetId="7372">
        <row r="1">
          <cell r="A1" t="str">
            <v>EQUIPO</v>
          </cell>
        </row>
      </sheetData>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sheetData sheetId="7558"/>
      <sheetData sheetId="7559"/>
      <sheetData sheetId="7560"/>
      <sheetData sheetId="7561">
        <row r="33">
          <cell r="C33">
            <v>0.77967625899280601</v>
          </cell>
        </row>
      </sheetData>
      <sheetData sheetId="7562"/>
      <sheetData sheetId="7563"/>
      <sheetData sheetId="7564"/>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ow r="4">
          <cell r="E4" t="str">
            <v>GUPCO</v>
          </cell>
        </row>
      </sheetData>
      <sheetData sheetId="7796"/>
      <sheetData sheetId="7797"/>
      <sheetData sheetId="7798"/>
      <sheetData sheetId="7799" refreshError="1"/>
      <sheetData sheetId="7800" refreshError="1"/>
      <sheetData sheetId="7801" refreshError="1"/>
      <sheetData sheetId="7802" refreshError="1"/>
      <sheetData sheetId="7803" refreshError="1"/>
      <sheetData sheetId="7804" refreshError="1"/>
      <sheetData sheetId="7805"/>
      <sheetData sheetId="7806"/>
      <sheetData sheetId="7807" refreshError="1"/>
      <sheetData sheetId="7808"/>
      <sheetData sheetId="7809"/>
      <sheetData sheetId="7810"/>
      <sheetData sheetId="7811"/>
      <sheetData sheetId="7812"/>
      <sheetData sheetId="7813"/>
      <sheetData sheetId="7814"/>
      <sheetData sheetId="7815"/>
      <sheetData sheetId="7816"/>
      <sheetData sheetId="7817" refreshError="1"/>
      <sheetData sheetId="7818" refreshError="1"/>
      <sheetData sheetId="7819" refreshError="1"/>
      <sheetData sheetId="7820">
        <row r="2">
          <cell r="A2" t="str">
            <v>(ºF)</v>
          </cell>
        </row>
      </sheetData>
      <sheetData sheetId="782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sheetData sheetId="7832"/>
      <sheetData sheetId="7833" refreshError="1"/>
      <sheetData sheetId="7834" refreshError="1"/>
      <sheetData sheetId="7835"/>
      <sheetData sheetId="7836" refreshError="1"/>
      <sheetData sheetId="7837" refreshError="1"/>
      <sheetData sheetId="7838"/>
      <sheetData sheetId="7839" refreshError="1"/>
      <sheetData sheetId="7840"/>
      <sheetData sheetId="7841"/>
      <sheetData sheetId="7842"/>
      <sheetData sheetId="7843"/>
      <sheetData sheetId="7844"/>
      <sheetData sheetId="7845"/>
      <sheetData sheetId="7846" refreshError="1"/>
      <sheetData sheetId="7847"/>
      <sheetData sheetId="7848" refreshError="1"/>
      <sheetData sheetId="7849"/>
      <sheetData sheetId="7850" refreshError="1"/>
      <sheetData sheetId="7851" refreshError="1"/>
      <sheetData sheetId="7852" refreshError="1"/>
      <sheetData sheetId="7853"/>
      <sheetData sheetId="7854"/>
      <sheetData sheetId="7855"/>
      <sheetData sheetId="7856"/>
      <sheetData sheetId="7857"/>
      <sheetData sheetId="7858"/>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sheetData sheetId="7911"/>
      <sheetData sheetId="7912"/>
      <sheetData sheetId="7913"/>
      <sheetData sheetId="7914"/>
      <sheetData sheetId="7915"/>
      <sheetData sheetId="7916"/>
      <sheetData sheetId="7917"/>
      <sheetData sheetId="7918"/>
      <sheetData sheetId="7919"/>
      <sheetData sheetId="7920" refreshError="1"/>
      <sheetData sheetId="7921" refreshError="1"/>
      <sheetData sheetId="7922" refreshError="1"/>
      <sheetData sheetId="7923" refreshError="1"/>
      <sheetData sheetId="7924" refreshError="1"/>
      <sheetData sheetId="7925" refreshError="1"/>
      <sheetData sheetId="7926"/>
      <sheetData sheetId="7927"/>
      <sheetData sheetId="7928"/>
      <sheetData sheetId="7929"/>
      <sheetData sheetId="7930"/>
      <sheetData sheetId="7931"/>
      <sheetData sheetId="7932"/>
      <sheetData sheetId="7933"/>
      <sheetData sheetId="7934"/>
      <sheetData sheetId="7935"/>
      <sheetData sheetId="7936"/>
      <sheetData sheetId="7937" refreshError="1"/>
      <sheetData sheetId="7938" refreshError="1"/>
      <sheetData sheetId="7939" refreshError="1"/>
      <sheetData sheetId="7940" refreshError="1"/>
      <sheetData sheetId="7941" refreshError="1"/>
      <sheetData sheetId="7942"/>
      <sheetData sheetId="7943"/>
      <sheetData sheetId="7944" refreshError="1"/>
      <sheetData sheetId="7945"/>
      <sheetData sheetId="7946">
        <row r="4">
          <cell r="B4">
            <v>39886</v>
          </cell>
        </row>
      </sheetData>
      <sheetData sheetId="7947"/>
      <sheetData sheetId="7948"/>
      <sheetData sheetId="7949"/>
      <sheetData sheetId="7950"/>
      <sheetData sheetId="7951"/>
      <sheetData sheetId="7952"/>
      <sheetData sheetId="7953">
        <row r="4">
          <cell r="B4">
            <v>39886</v>
          </cell>
        </row>
      </sheetData>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refreshError="1"/>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refreshError="1"/>
      <sheetData sheetId="8001"/>
      <sheetData sheetId="8002"/>
      <sheetData sheetId="8003"/>
      <sheetData sheetId="8004" refreshError="1"/>
      <sheetData sheetId="8005"/>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sheetData sheetId="8079"/>
      <sheetData sheetId="8080"/>
      <sheetData sheetId="8081"/>
      <sheetData sheetId="8082">
        <row r="4">
          <cell r="E4" t="str">
            <v>GUPCO</v>
          </cell>
        </row>
      </sheetData>
      <sheetData sheetId="8083"/>
      <sheetData sheetId="8084"/>
      <sheetData sheetId="8085"/>
      <sheetData sheetId="8086"/>
      <sheetData sheetId="8087"/>
      <sheetData sheetId="8088" refreshError="1"/>
      <sheetData sheetId="8089"/>
      <sheetData sheetId="8090" refreshError="1"/>
      <sheetData sheetId="8091"/>
      <sheetData sheetId="8092" refreshError="1"/>
      <sheetData sheetId="8093" refreshError="1"/>
      <sheetData sheetId="8094" refreshError="1"/>
      <sheetData sheetId="8095" refreshError="1"/>
      <sheetData sheetId="8096"/>
      <sheetData sheetId="8097"/>
      <sheetData sheetId="8098"/>
      <sheetData sheetId="8099"/>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sheetData sheetId="8109"/>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refreshError="1"/>
      <sheetData sheetId="8231"/>
      <sheetData sheetId="8232" refreshError="1"/>
      <sheetData sheetId="8233"/>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sheetData sheetId="8248"/>
      <sheetData sheetId="8249"/>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refreshError="1"/>
      <sheetData sheetId="8288"/>
      <sheetData sheetId="8289"/>
      <sheetData sheetId="8290"/>
      <sheetData sheetId="8291"/>
      <sheetData sheetId="8292"/>
      <sheetData sheetId="8293"/>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sheetData sheetId="8365"/>
      <sheetData sheetId="8366">
        <row r="6">
          <cell r="AB6">
            <v>40179</v>
          </cell>
        </row>
      </sheetData>
      <sheetData sheetId="8367"/>
      <sheetData sheetId="8368"/>
      <sheetData sheetId="8369"/>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sheetData sheetId="8586"/>
      <sheetData sheetId="8587"/>
      <sheetData sheetId="8588" refreshError="1"/>
      <sheetData sheetId="8589" refreshError="1"/>
      <sheetData sheetId="8590" refreshError="1"/>
      <sheetData sheetId="8591" refreshError="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sheetData sheetId="8707"/>
      <sheetData sheetId="8708"/>
      <sheetData sheetId="8709"/>
      <sheetData sheetId="8710">
        <row r="2">
          <cell r="A2" t="str">
            <v>HOSPITAL HERNANDO MONCALEANO PERDOMO ETAPA 1</v>
          </cell>
        </row>
      </sheetData>
      <sheetData sheetId="8711"/>
      <sheetData sheetId="8712">
        <row r="2">
          <cell r="A2" t="str">
            <v>HOSPITAL HERNANDO MONCALEANO PERDOMO ETAPA 2 A</v>
          </cell>
        </row>
      </sheetData>
      <sheetData sheetId="8713">
        <row r="2">
          <cell r="A2" t="str">
            <v>HOSPITAL HERNANDO MONCALEANO PERDOMO ETAPA 2B</v>
          </cell>
        </row>
      </sheetData>
      <sheetData sheetId="8714"/>
      <sheetData sheetId="8715"/>
      <sheetData sheetId="8716"/>
      <sheetData sheetId="8717"/>
      <sheetData sheetId="8718"/>
      <sheetData sheetId="8719" refreshError="1"/>
      <sheetData sheetId="8720"/>
      <sheetData sheetId="8721"/>
      <sheetData sheetId="8722" refreshError="1"/>
      <sheetData sheetId="8723">
        <row r="4">
          <cell r="C4" t="str">
            <v>INTERVENTORIA TECNICO ADMINISTRATIVA PARA LA CONSTRUCCION, INSTALACION DE EQUIPOS, PRUEBAS Y PUESTA EN MARCHA DEL SISTEMA DE SECTORIZACION DEL OLEODUCTO TRANSANDINO.</v>
          </cell>
        </row>
      </sheetData>
      <sheetData sheetId="8724"/>
      <sheetData sheetId="8725"/>
      <sheetData sheetId="8726"/>
      <sheetData sheetId="8727"/>
      <sheetData sheetId="8728"/>
      <sheetData sheetId="8729"/>
      <sheetData sheetId="8730"/>
      <sheetData sheetId="8731"/>
      <sheetData sheetId="8732" refreshError="1"/>
      <sheetData sheetId="8733" refreshError="1"/>
      <sheetData sheetId="8734" refreshError="1"/>
      <sheetData sheetId="8735" refreshError="1"/>
      <sheetData sheetId="8736">
        <row r="9">
          <cell r="D9" t="str">
            <v>FECHA</v>
          </cell>
        </row>
      </sheetData>
      <sheetData sheetId="8737"/>
      <sheetData sheetId="8738"/>
      <sheetData sheetId="8739"/>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sheetData sheetId="8767"/>
      <sheetData sheetId="8768"/>
      <sheetData sheetId="8769"/>
      <sheetData sheetId="8770"/>
      <sheetData sheetId="8771"/>
      <sheetData sheetId="8772"/>
      <sheetData sheetId="8773"/>
      <sheetData sheetId="8774"/>
      <sheetData sheetId="8775"/>
      <sheetData sheetId="8776">
        <row r="12">
          <cell r="A12" t="str">
            <v>COSTOS DE TRANSPORTE</v>
          </cell>
        </row>
      </sheetData>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row r="2">
          <cell r="A2" t="str">
            <v>CODIGO</v>
          </cell>
        </row>
      </sheetData>
      <sheetData sheetId="9056"/>
      <sheetData sheetId="9057"/>
      <sheetData sheetId="9058"/>
      <sheetData sheetId="9059"/>
      <sheetData sheetId="9060" refreshError="1"/>
      <sheetData sheetId="9061" refreshError="1"/>
      <sheetData sheetId="9062" refreshError="1"/>
      <sheetData sheetId="9063" refreshError="1"/>
      <sheetData sheetId="9064" refreshError="1"/>
      <sheetData sheetId="9065"/>
      <sheetData sheetId="9066"/>
      <sheetData sheetId="9067"/>
      <sheetData sheetId="9068" refreshError="1"/>
      <sheetData sheetId="9069" refreshError="1"/>
      <sheetData sheetId="9070" refreshError="1"/>
      <sheetData sheetId="9071" refreshError="1"/>
      <sheetData sheetId="9072" refreshError="1"/>
      <sheetData sheetId="9073" refreshError="1"/>
      <sheetData sheetId="9074"/>
      <sheetData sheetId="9075"/>
      <sheetData sheetId="9076"/>
      <sheetData sheetId="9077"/>
      <sheetData sheetId="9078" refreshError="1"/>
      <sheetData sheetId="9079" refreshError="1"/>
      <sheetData sheetId="9080" refreshError="1"/>
      <sheetData sheetId="9081" refreshError="1"/>
      <sheetData sheetId="9082"/>
      <sheetData sheetId="9083"/>
      <sheetData sheetId="9084" refreshError="1"/>
      <sheetData sheetId="9085" refreshError="1"/>
      <sheetData sheetId="9086"/>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sheetData sheetId="9187"/>
      <sheetData sheetId="9188"/>
      <sheetData sheetId="9189">
        <row r="1">
          <cell r="A1" t="str">
            <v>ITEM</v>
          </cell>
        </row>
      </sheetData>
      <sheetData sheetId="9190">
        <row r="1">
          <cell r="A1" t="str">
            <v>EQUIPO</v>
          </cell>
        </row>
      </sheetData>
      <sheetData sheetId="9191">
        <row r="1">
          <cell r="A1" t="str">
            <v>ADMINISTRACION</v>
          </cell>
        </row>
      </sheetData>
      <sheetData sheetId="9192"/>
      <sheetData sheetId="9193"/>
      <sheetData sheetId="9194"/>
      <sheetData sheetId="9195"/>
      <sheetData sheetId="9196"/>
      <sheetData sheetId="9197"/>
      <sheetData sheetId="9198"/>
      <sheetData sheetId="9199" refreshError="1"/>
      <sheetData sheetId="9200" refreshError="1"/>
      <sheetData sheetId="9201" refreshError="1"/>
      <sheetData sheetId="9202"/>
      <sheetData sheetId="9203"/>
      <sheetData sheetId="9204" refreshError="1"/>
      <sheetData sheetId="9205" refreshError="1"/>
      <sheetData sheetId="9206"/>
      <sheetData sheetId="9207" refreshError="1"/>
      <sheetData sheetId="9208" refreshError="1"/>
      <sheetData sheetId="9209" refreshError="1"/>
      <sheetData sheetId="9210"/>
      <sheetData sheetId="9211"/>
      <sheetData sheetId="9212"/>
      <sheetData sheetId="9213" refreshError="1"/>
      <sheetData sheetId="9214"/>
      <sheetData sheetId="9215"/>
      <sheetData sheetId="9216" refreshError="1"/>
      <sheetData sheetId="9217" refreshError="1"/>
      <sheetData sheetId="9218" refreshError="1"/>
      <sheetData sheetId="9219"/>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ow r="5">
          <cell r="E5" t="str">
            <v>CANTIDAD</v>
          </cell>
        </row>
      </sheetData>
      <sheetData sheetId="9381">
        <row r="5">
          <cell r="E5" t="str">
            <v>CANTIDAD</v>
          </cell>
        </row>
      </sheetData>
      <sheetData sheetId="9382">
        <row r="5">
          <cell r="E5" t="str">
            <v>CANTIDAD</v>
          </cell>
        </row>
      </sheetData>
      <sheetData sheetId="9383">
        <row r="5">
          <cell r="E5" t="str">
            <v>CANTIDAD</v>
          </cell>
        </row>
      </sheetData>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ow r="7">
          <cell r="B7">
            <v>0.1</v>
          </cell>
        </row>
      </sheetData>
      <sheetData sheetId="9398">
        <row r="7">
          <cell r="B7">
            <v>0.1</v>
          </cell>
        </row>
      </sheetData>
      <sheetData sheetId="9399"/>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sheetData sheetId="9592"/>
      <sheetData sheetId="9593"/>
      <sheetData sheetId="9594"/>
      <sheetData sheetId="9595"/>
      <sheetData sheetId="9596"/>
      <sheetData sheetId="9597"/>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sheetData sheetId="9614">
        <row r="8">
          <cell r="E8">
            <v>1939047</v>
          </cell>
        </row>
      </sheetData>
      <sheetData sheetId="9615"/>
      <sheetData sheetId="9616"/>
      <sheetData sheetId="9617"/>
      <sheetData sheetId="9618"/>
      <sheetData sheetId="9619"/>
      <sheetData sheetId="9620"/>
      <sheetData sheetId="9621">
        <row r="1">
          <cell r="A1" t="str">
            <v>MINISTERIO DE EDUCACION NACIONAL</v>
          </cell>
        </row>
      </sheetData>
      <sheetData sheetId="9622"/>
      <sheetData sheetId="9623"/>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sheetData sheetId="964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sheetData sheetId="9741"/>
      <sheetData sheetId="9742" refreshError="1"/>
      <sheetData sheetId="9743" refreshError="1"/>
      <sheetData sheetId="9744" refreshError="1"/>
      <sheetData sheetId="9745" refreshError="1"/>
      <sheetData sheetId="9746" refreshError="1"/>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refreshError="1"/>
      <sheetData sheetId="9761" refreshError="1"/>
      <sheetData sheetId="9762" refreshError="1"/>
      <sheetData sheetId="9763" refreshError="1"/>
      <sheetData sheetId="9764" refreshError="1"/>
      <sheetData sheetId="9765"/>
      <sheetData sheetId="9766"/>
      <sheetData sheetId="9767"/>
      <sheetData sheetId="9768"/>
      <sheetData sheetId="9769"/>
      <sheetData sheetId="9770"/>
      <sheetData sheetId="977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sheetData sheetId="9788"/>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sheetData sheetId="9802"/>
      <sheetData sheetId="9803"/>
      <sheetData sheetId="9804"/>
      <sheetData sheetId="9805"/>
      <sheetData sheetId="9806"/>
      <sheetData sheetId="9807"/>
      <sheetData sheetId="9808"/>
      <sheetData sheetId="9809"/>
      <sheetData sheetId="9810"/>
      <sheetData sheetId="9811"/>
      <sheetData sheetId="9812" refreshError="1"/>
      <sheetData sheetId="9813"/>
      <sheetData sheetId="9814" refreshError="1"/>
      <sheetData sheetId="9815" refreshError="1"/>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sheetData sheetId="9860"/>
      <sheetData sheetId="9861"/>
      <sheetData sheetId="9862"/>
      <sheetData sheetId="9863"/>
      <sheetData sheetId="9864"/>
      <sheetData sheetId="9865"/>
      <sheetData sheetId="9866"/>
      <sheetData sheetId="9867"/>
      <sheetData sheetId="9868" refreshError="1"/>
      <sheetData sheetId="9869" refreshError="1"/>
      <sheetData sheetId="9870"/>
      <sheetData sheetId="9871" refreshError="1"/>
      <sheetData sheetId="9872" refreshError="1"/>
      <sheetData sheetId="9873" refreshError="1"/>
      <sheetData sheetId="9874"/>
      <sheetData sheetId="9875"/>
      <sheetData sheetId="9876"/>
      <sheetData sheetId="9877"/>
      <sheetData sheetId="9878"/>
      <sheetData sheetId="9879"/>
      <sheetData sheetId="9880"/>
      <sheetData sheetId="9881" refreshError="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sheetData sheetId="9925"/>
      <sheetData sheetId="9926"/>
      <sheetData sheetId="9927"/>
      <sheetData sheetId="9928"/>
      <sheetData sheetId="9929"/>
      <sheetData sheetId="9930"/>
      <sheetData sheetId="9931"/>
      <sheetData sheetId="9932"/>
      <sheetData sheetId="9933"/>
      <sheetData sheetId="9934"/>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sheetData sheetId="10043"/>
      <sheetData sheetId="10044"/>
      <sheetData sheetId="10045"/>
      <sheetData sheetId="10046"/>
      <sheetData sheetId="10047"/>
      <sheetData sheetId="10048"/>
      <sheetData sheetId="10049"/>
      <sheetData sheetId="10050"/>
      <sheetData sheetId="1005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sheetData sheetId="10612"/>
      <sheetData sheetId="10613"/>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sheetData sheetId="10623"/>
      <sheetData sheetId="10624" refreshError="1"/>
      <sheetData sheetId="10625" refreshError="1"/>
      <sheetData sheetId="10626"/>
      <sheetData sheetId="10627"/>
      <sheetData sheetId="10628"/>
      <sheetData sheetId="10629"/>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sheetData sheetId="10750"/>
      <sheetData sheetId="10751"/>
      <sheetData sheetId="10752"/>
      <sheetData sheetId="10753" refreshError="1"/>
      <sheetData sheetId="10754" refreshError="1"/>
      <sheetData sheetId="10755" refreshError="1"/>
      <sheetData sheetId="10756"/>
      <sheetData sheetId="10757" refreshError="1"/>
      <sheetData sheetId="10758"/>
      <sheetData sheetId="10759"/>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sheetName val="APU del 1 al 13"/>
      <sheetName val="costos de personal"/>
      <sheetName val="LISTADO DE INSUMOS"/>
      <sheetName val="APU HIDROSANITARIAS"/>
      <sheetName val="APUElectrico"/>
      <sheetName val="BASE ELECTRICA APU"/>
      <sheetName val="APU SEÑAL"/>
      <sheetName val="insumos señal"/>
      <sheetName val="Formulario SEÑAL"/>
      <sheetName val="AIU OFICIAL"/>
      <sheetName val="Interventoria"/>
      <sheetName val="AIU Interventoria"/>
      <sheetName val="Costo socioambiental obra"/>
      <sheetName val="Resumen"/>
      <sheetName val="Formulario Electrico"/>
      <sheetName val="BASE"/>
      <sheetName val="BASE CTOS"/>
      <sheetName val="FORMULARIO AIU"/>
      <sheetName val="PRESTA"/>
      <sheetName val="REDES HIROSANIT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C1">
            <v>0.25</v>
          </cell>
        </row>
        <row r="5">
          <cell r="D5">
            <v>0.66280000000000017</v>
          </cell>
        </row>
        <row r="8">
          <cell r="D8">
            <v>71943.813333333354</v>
          </cell>
        </row>
        <row r="9">
          <cell r="D9">
            <v>53957.860000000008</v>
          </cell>
        </row>
        <row r="10">
          <cell r="D10">
            <v>43166.288000000008</v>
          </cell>
        </row>
        <row r="30">
          <cell r="D30">
            <v>348453.69502499996</v>
          </cell>
        </row>
        <row r="46">
          <cell r="D46">
            <v>9000</v>
          </cell>
        </row>
        <row r="48">
          <cell r="D48">
            <v>66000</v>
          </cell>
        </row>
        <row r="50">
          <cell r="D50">
            <v>68000</v>
          </cell>
        </row>
        <row r="51">
          <cell r="D51">
            <v>75000</v>
          </cell>
        </row>
        <row r="52">
          <cell r="D52">
            <v>23500</v>
          </cell>
        </row>
        <row r="72">
          <cell r="D72">
            <v>3364.1933333333332</v>
          </cell>
        </row>
        <row r="73">
          <cell r="D73">
            <v>10738.699999999999</v>
          </cell>
        </row>
        <row r="168">
          <cell r="D168">
            <v>11574.286666666667</v>
          </cell>
        </row>
        <row r="173">
          <cell r="D173">
            <v>4738.5999999999995</v>
          </cell>
        </row>
        <row r="175">
          <cell r="D175">
            <v>33707.279999999999</v>
          </cell>
        </row>
        <row r="178">
          <cell r="D178">
            <v>4853.4399999999996</v>
          </cell>
        </row>
        <row r="179">
          <cell r="D179">
            <v>10102.092000000001</v>
          </cell>
        </row>
        <row r="188">
          <cell r="D188">
            <v>12557.695999999998</v>
          </cell>
        </row>
        <row r="189">
          <cell r="D189">
            <v>40990.223999999995</v>
          </cell>
        </row>
        <row r="190">
          <cell r="D190">
            <v>72424.367999999988</v>
          </cell>
        </row>
        <row r="191">
          <cell r="D191">
            <v>113124.59199999999</v>
          </cell>
        </row>
        <row r="417">
          <cell r="D417">
            <v>98000</v>
          </cell>
        </row>
        <row r="418">
          <cell r="D418">
            <v>15000</v>
          </cell>
        </row>
        <row r="419">
          <cell r="D419">
            <v>12500</v>
          </cell>
        </row>
        <row r="421">
          <cell r="D421">
            <v>48125</v>
          </cell>
        </row>
        <row r="447">
          <cell r="D447">
            <v>23000</v>
          </cell>
        </row>
        <row r="450">
          <cell r="D450">
            <v>1700000</v>
          </cell>
        </row>
        <row r="453">
          <cell r="D453">
            <v>40000</v>
          </cell>
        </row>
        <row r="459">
          <cell r="D459">
            <v>21</v>
          </cell>
        </row>
        <row r="460">
          <cell r="D460">
            <v>80000</v>
          </cell>
        </row>
      </sheetData>
      <sheetData sheetId="18"/>
      <sheetData sheetId="19"/>
      <sheetData sheetId="20">
        <row r="13">
          <cell r="D13">
            <v>590000</v>
          </cell>
        </row>
      </sheetData>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CANT OBRA"/>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Tabla CONPES 3714"/>
      <sheetName val="PLAN DE INVERSION ANTICIPO"/>
      <sheetName val="inv mensual"/>
      <sheetName val="borrador flujo inv"/>
      <sheetName val="social-ambiental"/>
      <sheetName val="AU"/>
      <sheetName val="EQUIPOS"/>
      <sheetName val="MANO DE OBRA"/>
      <sheetName val="TRANSPORTE"/>
      <sheetName val="_aCCIDENTES_DE_1995___1996_xl_3"/>
      <sheetName val="//ccefici"/>
      <sheetName val="//d.docs.live.net/a  aaInformac"/>
      <sheetName val="_aCCIDENTES_DE_1995___1996_xl_2"/>
      <sheetName val="_aCCIDENTES_DE_1995___1996_xl_4"/>
      <sheetName val="_aCCIDENTES_DE_1995___1996_xl_7"/>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9"/>
      <sheetName val="_aCCIDENTES_DE_1995___1996_x_10"/>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_aCCIDENTES_DE_1995___1996_x_11"/>
      <sheetName val="\\Gabrielaapabone\d copias\a  a"/>
      <sheetName val="_aCCIDENTES_DE_1995___1996_x_12"/>
      <sheetName val="_aCCIDENTES_DE_1995___1996_x_1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ACTA FINAL + MODIFICATORIA "/>
      <sheetName val="\E\a  aaInformación GRUPO 4\A M"/>
      <sheetName val="INDICE"/>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DUB-823"/>
      <sheetName val="GPI 526"/>
      <sheetName val="SKJ452"/>
      <sheetName val="ITA878"/>
      <sheetName val="AEA-944"/>
      <sheetName val="XXJ617"/>
      <sheetName val="SNG_855"/>
      <sheetName val="VEA 374"/>
      <sheetName val="HFB024"/>
      <sheetName val="PAJ825"/>
      <sheetName val="COSTOS UNITARIOS"/>
      <sheetName val="CA-2909"/>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ANALISIS RESUMIDOS"/>
      <sheetName val="AC2-AG96"/>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actividad"/>
      <sheetName val="EVA"/>
      <sheetName val="Program"/>
      <sheetName val="GENERALIDADES"/>
      <sheetName val="analisis costo horario"/>
      <sheetName val="Lista Base"/>
      <sheetName val="PALET DEL 21 FEB AL 5 MARZ"/>
      <sheetName val="COSTOS"/>
      <sheetName val="AIU"/>
      <sheetName val="Main"/>
      <sheetName val="CorpTax"/>
      <sheetName val="PAGOS"/>
      <sheetName val="articulos"/>
      <sheetName val="ESTADO RED"/>
      <sheetName val="CARRETERAS"/>
      <sheetName val="GENERALIDADES "/>
      <sheetName val="__Sistemas_serv1_xx_Documents a"/>
      <sheetName val="_Mini HP Enero 2015_Proyectos i"/>
      <sheetName val="_C_Users_avargase_AppData_Local"/>
      <sheetName val="_Volumes_USB PIOLIN_Escritorio_"/>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  aaInformación GRUPO 4/A MIn"/>
      <sheetName val="REQUISITOS INF INTERVENTORÍA"/>
      <sheetName val="gp05"/>
      <sheetName val="GP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ARBOL DE PROBLEMAS final"/>
      <sheetName val="IDENTIFICACION DEL PROBLEMA fin"/>
      <sheetName val="OBJETIVOS FINALES"/>
      <sheetName val="ESTRUCTURA DE PROYECTO"/>
      <sheetName val="OBJETIVOS ESPECIFICOS final"/>
      <sheetName val="INST"/>
      <sheetName val="0."/>
      <sheetName val="Base_Mater"/>
      <sheetName val="20."/>
      <sheetName val="17."/>
      <sheetName val="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refreshError="1"/>
      <sheetData sheetId="28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refreshError="1"/>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refreshError="1"/>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refreshError="1"/>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efreshError="1"/>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refreshError="1"/>
      <sheetData sheetId="1737"/>
      <sheetData sheetId="1738"/>
      <sheetData sheetId="1739"/>
      <sheetData sheetId="1740"/>
      <sheetData sheetId="1741"/>
      <sheetData sheetId="1742" refreshError="1"/>
      <sheetData sheetId="1743" refreshError="1"/>
      <sheetData sheetId="1744" refreshError="1"/>
      <sheetData sheetId="1745" refreshError="1"/>
      <sheetData sheetId="1746" refreshError="1"/>
      <sheetData sheetId="17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F 1"/>
      <sheetName val="Alcance Real"/>
      <sheetName val="Cálculo M2"/>
      <sheetName val="CL 72 cantidades"/>
      <sheetName val="CL72 KR11-KR15"/>
      <sheetName val="CL 72"/>
      <sheetName val="CL72 KR25-KR26"/>
      <sheetName val="CL72 KR26-KR27"/>
      <sheetName val="CL72 KR27-KR28"/>
      <sheetName val="CL72 KR28-KR29"/>
      <sheetName val="CL72 KR29-KR29A"/>
      <sheetName val="CL72 KR29A-KR30"/>
      <sheetName val="CL72 KR30-KR31"/>
      <sheetName val="CL72 KR31-KR32"/>
      <sheetName val="CL72 KR32-KR33"/>
      <sheetName val="CL72 KR33-KR34"/>
      <sheetName val="CL72 KR34-KR35"/>
      <sheetName val="CL72 KR35-KR36"/>
      <sheetName val="CL72 KR39-KR40  N"/>
      <sheetName val="CL72 KR39-KR40  S"/>
      <sheetName val="CL72 KR105A-KR105F"/>
      <sheetName val="CL72 KR77-KR81A"/>
      <sheetName val="CL 147 cantidades"/>
      <sheetName val="CL147 KR13-KR16A"/>
      <sheetName val="CL 147"/>
      <sheetName val="CL147 KR15-KR19"/>
      <sheetName val="Estructuras Concreto"/>
    </sheetNames>
    <sheetDataSet>
      <sheetData sheetId="0" refreshError="1"/>
      <sheetData sheetId="1" refreshError="1"/>
      <sheetData sheetId="2" refreshError="1"/>
      <sheetData sheetId="3">
        <row r="4">
          <cell r="B4">
            <v>1</v>
          </cell>
        </row>
        <row r="7">
          <cell r="B7">
            <v>2</v>
          </cell>
        </row>
        <row r="9">
          <cell r="B9">
            <v>3</v>
          </cell>
        </row>
        <row r="14">
          <cell r="B14">
            <v>4</v>
          </cell>
        </row>
        <row r="16">
          <cell r="B16">
            <v>5</v>
          </cell>
        </row>
        <row r="18">
          <cell r="B18">
            <v>6</v>
          </cell>
        </row>
        <row r="20">
          <cell r="B20">
            <v>7</v>
          </cell>
        </row>
        <row r="22">
          <cell r="B22">
            <v>8</v>
          </cell>
        </row>
        <row r="25">
          <cell r="B25">
            <v>9</v>
          </cell>
        </row>
        <row r="30">
          <cell r="B30">
            <v>10</v>
          </cell>
        </row>
        <row r="54">
          <cell r="B54">
            <v>11</v>
          </cell>
        </row>
        <row r="66">
          <cell r="B66">
            <v>12</v>
          </cell>
        </row>
        <row r="70">
          <cell r="B70">
            <v>13</v>
          </cell>
        </row>
        <row r="75">
          <cell r="B75">
            <v>14</v>
          </cell>
        </row>
        <row r="83">
          <cell r="B83" t="str">
            <v>NP</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4">
          <cell r="B4">
            <v>1</v>
          </cell>
        </row>
        <row r="6">
          <cell r="B6">
            <v>2</v>
          </cell>
        </row>
        <row r="9">
          <cell r="B9">
            <v>3</v>
          </cell>
        </row>
        <row r="14">
          <cell r="B14">
            <v>4</v>
          </cell>
        </row>
        <row r="23">
          <cell r="B23">
            <v>6</v>
          </cell>
        </row>
        <row r="35">
          <cell r="B35">
            <v>7</v>
          </cell>
        </row>
        <row r="39">
          <cell r="B39">
            <v>8</v>
          </cell>
        </row>
        <row r="41">
          <cell r="B41">
            <v>9</v>
          </cell>
        </row>
        <row r="59">
          <cell r="B59">
            <v>10</v>
          </cell>
        </row>
        <row r="61">
          <cell r="B61" t="str">
            <v>NP</v>
          </cell>
        </row>
      </sheetData>
      <sheetData sheetId="23" refreshError="1"/>
      <sheetData sheetId="24"/>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s>
    <sheetDataSet>
      <sheetData sheetId="0" refreshError="1"/>
      <sheetData sheetId="1" refreshError="1">
        <row r="136">
          <cell r="D136">
            <v>18202.719999999998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TARIFAS"/>
      <sheetName val="Sheet1"/>
      <sheetName val="PrecRec"/>
      <sheetName val="PESOS"/>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MI"/>
      <sheetName val="L. de Constru"/>
      <sheetName val="BUSCADOR"/>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ANALISIS_DE_AIU1"/>
      <sheetName val="Datos_Principales1"/>
      <sheetName val="PRESUP_COMP_1"/>
      <sheetName val="PRESUP_ACT_1"/>
      <sheetName val="Presup_Resum1"/>
      <sheetName val="Reporte_Viabilidad1"/>
      <sheetName val="Transp_1"/>
      <sheetName val="M_Obra1"/>
      <sheetName val="Mort_1-31"/>
      <sheetName val="Mortero_1-3_imperm1"/>
      <sheetName val="Mortero_1-41"/>
      <sheetName val="Mortero_1-4_imperm_1"/>
      <sheetName val="Mortero_1-61"/>
      <sheetName val="Concreto_de_2000_psi1"/>
      <sheetName val="Concreto_de_25001"/>
      <sheetName val="Concreto_de_3000_psi1"/>
      <sheetName val="Acero_de_37_000_psi_1"/>
      <sheetName val="Acero_de_60_000psi1"/>
      <sheetName val="1_1_1campamento1"/>
      <sheetName val="1_1_2__Cerram_prov1"/>
      <sheetName val="1_1_3Limp__Desca__y_Retiro1"/>
      <sheetName val="1_1_4Localización_y_Rep_1"/>
      <sheetName val="1_1_7Localiz_y_rep1"/>
      <sheetName val="1_3_1Demol_const_exit1"/>
      <sheetName val="1_3_3Demol_de_muros1"/>
      <sheetName val="1_3_6Demol_placa_maciza1"/>
      <sheetName val="1_3_7Demol_const_manual1"/>
      <sheetName val="1_4_2Traslado_poste1"/>
      <sheetName val="2_1_1Excav_Mecan_1"/>
      <sheetName val="2_1_2Excav__man_1"/>
      <sheetName val="2_1_3xcav_man_receb1"/>
      <sheetName val="2_1_5Relleno_mat_com1"/>
      <sheetName val="2_1_06_Recebo_Comun1"/>
      <sheetName val="2_1_10Relleno_Recebo_B-2001"/>
      <sheetName val="2_2_1Concreto_pobre1"/>
      <sheetName val="2_2_2Conc_ciclopeo1"/>
      <sheetName val="2_2_3Muro_contencion1"/>
      <sheetName val="2_2_4Concreto_Zapatas1"/>
      <sheetName val="2_2_5Viga_Ciment1"/>
      <sheetName val="2_2_6PILOTES1"/>
      <sheetName val="2_2_7DADOS1"/>
      <sheetName val="2_2_8_1Placa_Contrapiso1"/>
      <sheetName val="2_2_8_2Placa_aligerada_50cm1"/>
      <sheetName val="2_3_3Malla_Electros_1"/>
      <sheetName val="3,1,2,3Tubo_novafor_4&quot;1"/>
      <sheetName val="3_1_2_4Tubo_novafor_101"/>
      <sheetName val="3_1_2_5Tuberia_novafor12&quot;1"/>
      <sheetName val="3_2_1_2Tubo_PVC_sanit41"/>
      <sheetName val="3_1_1_3Tuberia_sanitr6&quot;1"/>
      <sheetName val="3_4_1_1Caja_de_Insp_601"/>
      <sheetName val="3_4_5canalteta_aguas_ll1"/>
      <sheetName val="3_4_9Caja_insp_0_81"/>
      <sheetName val="3_4_10Caja_insp_11"/>
      <sheetName val="3_4_11Caja_insp_0_41"/>
      <sheetName val="3_5_1Excavacion_manual1"/>
      <sheetName val="3_5_5Retiro_de_Sobrantes1"/>
      <sheetName val="3,5,6Relleno_en_grava3-41"/>
      <sheetName val="3_6_1Empate_camara1"/>
      <sheetName val="4_1_1Conc__Columnas1"/>
      <sheetName val="4_2_1Viga_Aerea1"/>
      <sheetName val="4_2_2Viga_Canal1"/>
      <sheetName val="4_3_2Losa_aliger1"/>
      <sheetName val="4_3_3_1Losa_con_lamina1"/>
      <sheetName val="4_3_1_4Placa_e=_21"/>
      <sheetName val="4_3_1_1Placa_e=_11"/>
      <sheetName val="4_3_1,3Placa_e=_151"/>
      <sheetName val="4_3_1_2Placa_e=_121"/>
      <sheetName val="4_3_10Placa_alig_301"/>
      <sheetName val="4_3_11Placa_alig_501"/>
      <sheetName val="4_4_1Escal_en_concret1"/>
      <sheetName val="4_4_2Rampa_en_concret1"/>
      <sheetName val="4_4_3concreto_tanque1"/>
      <sheetName val="4_5_2Acero_6000_psi1"/>
      <sheetName val="4_6_1perfil_metalico_placa1"/>
      <sheetName val="4_7_4_1Perfil_metalico1"/>
      <sheetName val="4_6_2_6Anclajes1"/>
      <sheetName val="4_6_2_7Columna_metalica1"/>
      <sheetName val="4_6_2_8Viga_Met_1"/>
      <sheetName val="4_6_2_9Viga_met_601"/>
      <sheetName val="4_6_2_10Viga_met_651"/>
      <sheetName val="5_1_3_1bloque_piedra1"/>
      <sheetName val="5_1_2_4Bloque_cocr_121"/>
      <sheetName val="5_1_1_3Bloque_concr191"/>
      <sheetName val="5_2_2Ladrillo_Tolete_Fino_2_ca1"/>
      <sheetName val="5_2_3Ladrillo_toletefino_1_car1"/>
      <sheetName val="5_2_7Muro_Bloque_51"/>
      <sheetName val="5_2_6_1Muro_Bloque_41"/>
      <sheetName val="5,3,4Remates_ladrillo_tolete_1"/>
      <sheetName val="5_4_1Grouting1"/>
      <sheetName val="5,6,1_Chazos_para_carpinteria1"/>
      <sheetName val="6_1_1Alfajia1"/>
      <sheetName val="COLUMNETA_MAMPOSTERIA1"/>
      <sheetName val="6_1_3Pref_conc_a_la_vista1"/>
      <sheetName val="6_1_12Zocalo1"/>
      <sheetName val="6_1_14_ventana_prefab_concreto1"/>
      <sheetName val="6_1_18Cañuela_perim_ag_lluvias1"/>
      <sheetName val="6_1_19_1Pref_piso1"/>
      <sheetName val="6_2_2Meson_lavamanos1"/>
      <sheetName val="6_2_3_2Meson_laboratorio1"/>
      <sheetName val="6_2_1_Meson_laborat1"/>
      <sheetName val="6,2,5Banca_en_concreto1"/>
      <sheetName val="6_3_6Alero_concreto1"/>
      <sheetName val="6_2_3_1Mezon_vidrio1"/>
      <sheetName val="7_1_3_1_1Tubo_hg1&quot;1"/>
      <sheetName val="7_1_3_1_2Tubo_hg1_1-21"/>
      <sheetName val="7_1_3_1_3Tubp_hg21"/>
      <sheetName val="7_1_3_1_4Tubo_hg31"/>
      <sheetName val="7_1_3_3_3Registro_1_1-21"/>
      <sheetName val="7_1_3_3_5Registro_31"/>
      <sheetName val="7_1_3_4_1Cheque_1_1"/>
      <sheetName val="7_1_6_3Tuberia_1&quot;PVCP13_51"/>
      <sheetName val="7_1_1_4_Cheque_1&quot;1"/>
      <sheetName val="_7_1_11_5Bajante_Amaz1"/>
      <sheetName val="7_1_2_4Sumin_Tanq_1000_lts1"/>
      <sheetName val="7_1_6_1Tuberia_PVCP_Media1"/>
      <sheetName val="7_1_6_2Tuberia_PVCP1&quot;1"/>
      <sheetName val="7_1_6_8Registro_de_media1"/>
      <sheetName val="7_1_6_10Registro1&quot;1"/>
      <sheetName val="7_1_6_4TuboPVC1_1-41"/>
      <sheetName val="7_1_6_6Tubo_PVC2&quot;1"/>
      <sheetName val="7_1_6_13Caja_plastica_reg1"/>
      <sheetName val="7_1_6_5Tub__y_acc__de_1y1-21"/>
      <sheetName val="7_1_6_9Registro_de_3-41"/>
      <sheetName val="7_1_6_11Registro_1_1-41"/>
      <sheetName val="7_1_6_12Registro_2&quot;1"/>
      <sheetName val="7_1_6_2TuberiaPVC_3-41"/>
      <sheetName val="7_1_8_1Pto_agua_Lavamanos1"/>
      <sheetName val="7_1_8_3Pto_agua_Sanitario_1"/>
      <sheetName val="7_1_8_4Pto_agua_Orinal1"/>
      <sheetName val="7_1_8_12Recamara_HG_para_orina1"/>
      <sheetName val="7_1_8_13Camara_de_Aire1"/>
      <sheetName val="7_1_9_1Pto_sanit_lavamanos1"/>
      <sheetName val="7_1_10_3Bajant_sanit_4&quot;1"/>
      <sheetName val="7_1_10_1Bajnte_sanit_2&quot;1"/>
      <sheetName val="7,1,10,2Tubo_sanit3&quot;1"/>
      <sheetName val="7_1_11_3_Bajante_Ag_Ll_4&quot;1"/>
      <sheetName val="7_1_11_1Tubo_PVCL2&quot;1"/>
      <sheetName val="7,1,11,5_Tubo_PVCfiltro_4&quot;1"/>
      <sheetName val="7_1_11_6Bajantt_tipo_Amaz1"/>
      <sheetName val="7_1_12_1Montaje_lavamanos1"/>
      <sheetName val="7_1_12_8Llave_de_mang1"/>
      <sheetName val="7,2,1,4Tubo_12_galv1"/>
      <sheetName val="7_2_1_11registro_1-2_gas1"/>
      <sheetName val="7_2_1_12Regulador1"/>
      <sheetName val="7_2_1_17Punto_gas1"/>
      <sheetName val="7_2_1_18Tapon_HG_1-21"/>
      <sheetName val="8_1_1Salida_lamp_Fluor_1"/>
      <sheetName val="8_1_2Salida_Lamp_incan1"/>
      <sheetName val="8_1_4Salida_pto1"/>
      <sheetName val="8_1_5Salida_Toma1"/>
      <sheetName val="8_1_8Salida_Toma_GFCI1"/>
      <sheetName val="8_3_4Acom_a_T11"/>
      <sheetName val="8_3_7Tubo_Galvanizado1"/>
      <sheetName val="8_3_9Acometida1"/>
      <sheetName val="8_3_14Acometida_1&quot;_2#81"/>
      <sheetName val="8_3_15Canaliz__conduit_nedia1"/>
      <sheetName val="8_3_16Ducto_3-41"/>
      <sheetName val="8_4_2Tablero18circuitos1"/>
      <sheetName val="8_4_5Caja_Medidor1"/>
      <sheetName val="8_4_7Interruptor1"/>
      <sheetName val="8_4_8Interrup_60_A1"/>
      <sheetName val="8_4_11Caja_6_Circuit1"/>
      <sheetName val="8_4_13Tablero_de_12_circ1"/>
      <sheetName val="8_4_14Tablero30circuit1"/>
      <sheetName val="8_6_1Salida_TV1"/>
      <sheetName val="8_6_4Salid_ventilador1"/>
      <sheetName val="8_8_2Tierra1"/>
      <sheetName val="8_11_1Camara_CS_2741"/>
      <sheetName val="8_11_4Caja_de_Insp1"/>
      <sheetName val="9_1_1_PAÑETE_IMPERMEA_1_31"/>
      <sheetName val="9_1_2Pañete_Int1"/>
      <sheetName val="9_1_3Pañete_Ext1"/>
      <sheetName val="9_1_5Pañete_int_ml1"/>
      <sheetName val="9_1_5_1Pañete_rustico_exterior1"/>
      <sheetName val="9_2_1Pañete_Bajo_Placa1"/>
      <sheetName val="10_1_2Alist_pisos1"/>
      <sheetName val="10_1_3_ALISTADO_DE_PISOS_CON_M1"/>
      <sheetName val="10_1_5_1Mortero_afin_piso1"/>
      <sheetName val="10,2,1,3Ceramica_20_20_trafico1"/>
      <sheetName val="10_2_1_2Duropiso1"/>
      <sheetName val="10_2_2_4Concreto_esmaltado1"/>
      <sheetName val="10_2_2_5Concreto_es+tabla_etru1"/>
      <sheetName val="10_2_3_4Tablon30x301"/>
      <sheetName val="10_2_3_9Tableta_etrusca1"/>
      <sheetName val="10,2,3,6Tableta_cuarto261"/>
      <sheetName val="10_3,2,1Tableta_cuarto_ml1"/>
      <sheetName val="10_2_3_7Tableta_cuarto_ml1"/>
      <sheetName val="10_2_4_1Baldosa_grano_marmol1"/>
      <sheetName val="10_2_4_4Tableta1"/>
      <sheetName val="10_3_3_6_Guardaescob_granito1"/>
      <sheetName val="10_3_2_3Media_caña_mort1"/>
      <sheetName val="10_3_2_6Tableta_ml1"/>
      <sheetName val="10_3_7_2remate_ladrillo1"/>
      <sheetName val="10_4_2Gradas_en_Gravilla1"/>
      <sheetName val="11,1,3Afinado_Vigas_Canales_im1"/>
      <sheetName val="11,1,4Impermeh_manto_asfalt1"/>
      <sheetName val="11_1_4Impermehab_manto_asfalti1"/>
      <sheetName val="11,2,6,2Remate_superior1"/>
      <sheetName val="11_2_6_3Remate_lateral1"/>
      <sheetName val="11_2_4Teja_Sandwich1"/>
      <sheetName val="11_4_1Teja_termoacustica1"/>
      <sheetName val="11_6_1Teja_cindu1"/>
      <sheetName val="11_7_1_1Canal_lamina1"/>
      <sheetName val="11_3_5Canal_PVC1"/>
      <sheetName val="12_1_1Ventana_aluminio_fija1"/>
      <sheetName val="12_1_3_Ventana_aluminio1"/>
      <sheetName val="12_1_4Persiana_alumin1"/>
      <sheetName val="12_2_7Puerta_Metalica_0_61"/>
      <sheetName val="12_2_4Puerta_Metalica_,701"/>
      <sheetName val="12_2_2Puerta_Metalica_1_55x2_91"/>
      <sheetName val="12,2,3Puerta_metalica1_55x2_851"/>
      <sheetName val="12_2_5Puertalamina_1x2_11"/>
      <sheetName val="12_2_6Puerta1_5x2_11"/>
      <sheetName val="12_2_3_1Ventana_Acero_rect2_851"/>
      <sheetName val="12_2_6_2Ventana_Acero_rect_m21"/>
      <sheetName val="12_2_1_8Ventana_Acerorect_11"/>
      <sheetName val="12,2,2,2Pasamanos_2&quot;1"/>
      <sheetName val="12_3_2_1Baranda_en_Tubo_1_1_2&quot;1"/>
      <sheetName val="12_3_2_2Baranda_en_Tubo_3&quot;1"/>
      <sheetName val="12_2_3_1Reja_varilla_cuad1"/>
      <sheetName val="12_2_3_7Ventana_1"/>
      <sheetName val="12_2_3_8Ventana1"/>
      <sheetName val="12_2_3_9Puertas1"/>
      <sheetName val="12_2_3_10Pta_vent_1"/>
      <sheetName val="12_2_3_2_2_Persiana_metalica1"/>
      <sheetName val="12_3_5Baranda_tubo_3&quot;y2&quot;1"/>
      <sheetName val="12_4_2_1Reja_perfilovalado1"/>
      <sheetName val="12_5_10estruct_lavamanos1"/>
      <sheetName val="14_1_1Enchape_en_ceramica_20x21"/>
      <sheetName val="14_3_1_Poceta_en_granito1"/>
      <sheetName val="15_1_3_Lampara_fluorecente1"/>
      <sheetName val="15_1_6Lampara_tortuga1"/>
      <sheetName val="16_1_1Sanitario_discap1"/>
      <sheetName val="16_1_2Sanitario_Infantil1"/>
      <sheetName val="16_1_3Sanitario1"/>
      <sheetName val="16_1_4Orinal1"/>
      <sheetName val="16_1_5Lavamalos_de_sobreponer1"/>
      <sheetName val="16_1_7Lavamalos_de_colgar1"/>
      <sheetName val="16_1_11Lavamanos_acero_inox1"/>
      <sheetName val="16_2_1Dispensador_papel_hig1"/>
      <sheetName val="16_2_3_Dispensador_jabon1"/>
      <sheetName val="16_2_7Barra_discap1"/>
      <sheetName val="16_2_8_1GriferiaPush1"/>
      <sheetName val="18_1_1Hidrofugo1"/>
      <sheetName val="18_1_2Pintura_Plast1"/>
      <sheetName val="18_1_3Pintura_plast_fachadas1"/>
      <sheetName val="18_1_2Esmalte_epoxico1"/>
      <sheetName val="18_1_4Vinilo1"/>
      <sheetName val="18_1_7pint_coraza1"/>
      <sheetName val="19_3_3Vidrio_temp_6mm1"/>
      <sheetName val="18_2,1,Esmalte_sobre_marcos_la1"/>
      <sheetName val="18_3,6Esmalte_sobre_mueble_baj1"/>
      <sheetName val="19_1,1Cerradura_baños_y_aulas1"/>
      <sheetName val="19_3_1Espejo1"/>
      <sheetName val="21_1_3Aseo_1"/>
      <sheetName val="20,2,6Adoquin_gress1"/>
      <sheetName val="1_2_1__Instalacion_prov__agua1"/>
      <sheetName val="1_2_2__Instalacion_prov__energ1"/>
      <sheetName val="1_2_3__Instalacion_prov__tel_1"/>
      <sheetName val="5_1_3_1bloque_en_concreto_estr1"/>
      <sheetName val="Concreto_de_4000_psi_1"/>
      <sheetName val="Concreto_de_3500_psi_1"/>
      <sheetName val="APU_121"/>
      <sheetName val="APU_111"/>
      <sheetName val="APU_101"/>
      <sheetName val="APU_91"/>
      <sheetName val="APU_81"/>
      <sheetName val="APU_71"/>
      <sheetName val="APU_61"/>
      <sheetName val="APU_51"/>
      <sheetName val="APU_41"/>
      <sheetName val="APU_31"/>
      <sheetName val="APU_21"/>
      <sheetName val="APU_13"/>
      <sheetName val="5_2_2__Ladrillo_Prensado1"/>
      <sheetName val="10_3_3_4_1__GUARDAESCOBA_EN_CE1"/>
      <sheetName val="3_1_4__ACCESORIO_SANIT_1"/>
      <sheetName val="21_1_2_aseo_muros_interiores1"/>
      <sheetName val="21_1_4_RETIRO_DE_ESCOMBROS1"/>
      <sheetName val="21_1_2__ASEO_FACHADAS1"/>
      <sheetName val="ANALISIS_DE_AIU"/>
      <sheetName val="Datos_Principales"/>
      <sheetName val="PRESUP_COMP_"/>
      <sheetName val="PRESUP_ACT_"/>
      <sheetName val="Presup_Resum"/>
      <sheetName val="Reporte_Viabilidad"/>
      <sheetName val="Transp_"/>
      <sheetName val="M_Obra"/>
      <sheetName val="Mort_1-3"/>
      <sheetName val="Mortero_1-3_imperm"/>
      <sheetName val="Mortero_1-4"/>
      <sheetName val="Mortero_1-4_imperm_"/>
      <sheetName val="Mortero_1-6"/>
      <sheetName val="Concreto_de_2000_psi"/>
      <sheetName val="Concreto_de_2500"/>
      <sheetName val="Concreto_de_3000_psi"/>
      <sheetName val="Acero_de_37_000_psi_"/>
      <sheetName val="Acero_de_60_000psi"/>
      <sheetName val="1_1_1campamento"/>
      <sheetName val="1_1_2__Cerram_prov"/>
      <sheetName val="1_1_3Limp__Desca__y_Retiro"/>
      <sheetName val="1_1_4Localización_y_Rep_"/>
      <sheetName val="1_1_7Localiz_y_rep"/>
      <sheetName val="1_3_1Demol_const_exit"/>
      <sheetName val="1_3_3Demol_de_muros"/>
      <sheetName val="1_3_6Demol_placa_maciza"/>
      <sheetName val="1_3_7Demol_const_manual"/>
      <sheetName val="1_4_2Traslado_poste"/>
      <sheetName val="2_1_1Excav_Mecan_"/>
      <sheetName val="2_1_2Excav__man_"/>
      <sheetName val="2_1_3xcav_man_receb"/>
      <sheetName val="2_1_5Relleno_mat_com"/>
      <sheetName val="2_1_06_Recebo_Comun"/>
      <sheetName val="2_1_10Relleno_Recebo_B-200"/>
      <sheetName val="2_2_1Concreto_pobre"/>
      <sheetName val="2_2_2Conc_ciclopeo"/>
      <sheetName val="2_2_3Muro_contencion"/>
      <sheetName val="2_2_4Concreto_Zapatas"/>
      <sheetName val="2_2_5Viga_Ciment"/>
      <sheetName val="2_2_6PILOTES"/>
      <sheetName val="2_2_7DADOS"/>
      <sheetName val="2_2_8_1Placa_Contrapiso"/>
      <sheetName val="2_2_8_2Placa_aligerada_50cm"/>
      <sheetName val="2_3_3Malla_Electros_"/>
      <sheetName val="3,1,2,3Tubo_novafor_4&quot;"/>
      <sheetName val="3_1_2_4Tubo_novafor_10"/>
      <sheetName val="3_1_2_5Tuberia_novafor12&quot;"/>
      <sheetName val="3_2_1_2Tubo_PVC_sanit4"/>
      <sheetName val="3_1_1_3Tuberia_sanitr6&quot;"/>
      <sheetName val="3_4_1_1Caja_de_Insp_60"/>
      <sheetName val="3_4_5canalteta_aguas_ll"/>
      <sheetName val="3_4_9Caja_insp_0_8"/>
      <sheetName val="3_4_10Caja_insp_1"/>
      <sheetName val="3_4_11Caja_insp_0_4"/>
      <sheetName val="3_5_1Excavacion_manual"/>
      <sheetName val="3_5_5Retiro_de_Sobrantes"/>
      <sheetName val="3,5,6Relleno_en_grava3-4"/>
      <sheetName val="3_6_1Empate_camara"/>
      <sheetName val="4_1_1Conc__Columnas"/>
      <sheetName val="4_2_1Viga_Aerea"/>
      <sheetName val="4_2_2Viga_Canal"/>
      <sheetName val="4_3_2Losa_aliger"/>
      <sheetName val="4_3_3_1Losa_con_lamina"/>
      <sheetName val="4_3_1_4Placa_e=_2"/>
      <sheetName val="4_3_1_1Placa_e=_1"/>
      <sheetName val="4_3_1,3Placa_e=_15"/>
      <sheetName val="4_3_1_2Placa_e=_12"/>
      <sheetName val="4_3_10Placa_alig_30"/>
      <sheetName val="4_3_11Placa_alig_50"/>
      <sheetName val="4_4_1Escal_en_concret"/>
      <sheetName val="4_4_2Rampa_en_concret"/>
      <sheetName val="4_4_3concreto_tanque"/>
      <sheetName val="4_5_2Acero_6000_psi"/>
      <sheetName val="4_6_1perfil_metalico_placa"/>
      <sheetName val="4_7_4_1Perfil_metalico"/>
      <sheetName val="4_6_2_6Anclajes"/>
      <sheetName val="4_6_2_7Columna_metalica"/>
      <sheetName val="4_6_2_8Viga_Met_"/>
      <sheetName val="4_6_2_9Viga_met_60"/>
      <sheetName val="4_6_2_10Viga_met_65"/>
      <sheetName val="5_1_3_1bloque_piedra"/>
      <sheetName val="5_1_2_4Bloque_cocr_12"/>
      <sheetName val="5_1_1_3Bloque_concr19"/>
      <sheetName val="5_2_2Ladrillo_Tolete_Fino_2_car"/>
      <sheetName val="5_2_3Ladrillo_toletefino_1_cara"/>
      <sheetName val="5_2_7Muro_Bloque_5"/>
      <sheetName val="5_2_6_1Muro_Bloque_4"/>
      <sheetName val="5,3,4Remates_ladrillo_tolete_"/>
      <sheetName val="5_4_1Grouting"/>
      <sheetName val="5,6,1_Chazos_para_carpinteria"/>
      <sheetName val="6_1_1Alfajia"/>
      <sheetName val="COLUMNETA_MAMPOSTERIA"/>
      <sheetName val="6_1_3Pref_conc_a_la_vista"/>
      <sheetName val="6_1_12Zocalo"/>
      <sheetName val="6_1_14_ventana_prefab_concreto"/>
      <sheetName val="6_1_18Cañuela_perim_ag_lluvias"/>
      <sheetName val="6_1_19_1Pref_piso"/>
      <sheetName val="6_2_2Meson_lavamanos"/>
      <sheetName val="6_2_3_2Meson_laboratorio"/>
      <sheetName val="6_2_1_Meson_laborat"/>
      <sheetName val="6,2,5Banca_en_concreto"/>
      <sheetName val="6_3_6Alero_concreto"/>
      <sheetName val="6_2_3_1Mezon_vidrio"/>
      <sheetName val="7_1_3_1_1Tubo_hg1&quot;"/>
      <sheetName val="7_1_3_1_2Tubo_hg1_1-2"/>
      <sheetName val="7_1_3_1_3Tubp_hg2"/>
      <sheetName val="7_1_3_1_4Tubo_hg3"/>
      <sheetName val="7_1_3_3_3Registro_1_1-2"/>
      <sheetName val="7_1_3_3_5Registro_3"/>
      <sheetName val="7_1_3_4_1Cheque_1_"/>
      <sheetName val="7_1_6_3Tuberia_1&quot;PVCP13_5"/>
      <sheetName val="7_1_1_4_Cheque_1&quot;"/>
      <sheetName val="_7_1_11_5Bajante_Amaz"/>
      <sheetName val="7_1_2_4Sumin_Tanq_1000_lts"/>
      <sheetName val="7_1_6_1Tuberia_PVCP_Media"/>
      <sheetName val="7_1_6_2Tuberia_PVCP1&quot;"/>
      <sheetName val="7_1_6_8Registro_de_media"/>
      <sheetName val="7_1_6_10Registro1&quot;"/>
      <sheetName val="7_1_6_4TuboPVC1_1-4"/>
      <sheetName val="7_1_6_6Tubo_PVC2&quot;"/>
      <sheetName val="7_1_6_13Caja_plastica_reg"/>
      <sheetName val="7_1_6_5Tub__y_acc__de_1y1-2"/>
      <sheetName val="7_1_6_9Registro_de_3-4"/>
      <sheetName val="7_1_6_11Registro_1_1-4"/>
      <sheetName val="7_1_6_12Registro_2&quot;"/>
      <sheetName val="7_1_6_2TuberiaPVC_3-4"/>
      <sheetName val="7_1_8_1Pto_agua_Lavamanos"/>
      <sheetName val="7_1_8_3Pto_agua_Sanitario_"/>
      <sheetName val="7_1_8_4Pto_agua_Orinal"/>
      <sheetName val="7_1_8_12Recamara_HG_para_orinal"/>
      <sheetName val="7_1_8_13Camara_de_Aire"/>
      <sheetName val="7_1_9_1Pto_sanit_lavamanos"/>
      <sheetName val="7_1_10_3Bajant_sanit_4&quot;"/>
      <sheetName val="7_1_10_1Bajnte_sanit_2&quot;"/>
      <sheetName val="7,1,10,2Tubo_sanit3&quot;"/>
      <sheetName val="7_1_11_3_Bajante_Ag_Ll_4&quot;"/>
      <sheetName val="7_1_11_1Tubo_PVCL2&quot;"/>
      <sheetName val="7,1,11,5_Tubo_PVCfiltro_4&quot;"/>
      <sheetName val="7_1_11_6Bajantt_tipo_Amaz"/>
      <sheetName val="7_1_12_1Montaje_lavamanos"/>
      <sheetName val="7_1_12_8Llave_de_mang"/>
      <sheetName val="7,2,1,4Tubo_12_galv"/>
      <sheetName val="7_2_1_11registro_1-2_gas"/>
      <sheetName val="7_2_1_12Regulador"/>
      <sheetName val="7_2_1_17Punto_gas"/>
      <sheetName val="7_2_1_18Tapon_HG_1-2"/>
      <sheetName val="8_1_1Salida_lamp_Fluor_"/>
      <sheetName val="8_1_2Salida_Lamp_incan"/>
      <sheetName val="8_1_4Salida_pto"/>
      <sheetName val="8_1_5Salida_Toma"/>
      <sheetName val="8_1_8Salida_Toma_GFCI"/>
      <sheetName val="8_3_4Acom_a_T1"/>
      <sheetName val="8_3_7Tubo_Galvanizado"/>
      <sheetName val="8_3_9Acometida"/>
      <sheetName val="8_3_14Acometida_1&quot;_2#8"/>
      <sheetName val="8_3_15Canaliz__conduit_nedia"/>
      <sheetName val="8_3_16Ducto_3-4"/>
      <sheetName val="8_4_2Tablero18circuitos"/>
      <sheetName val="8_4_5Caja_Medidor"/>
      <sheetName val="8_4_7Interruptor"/>
      <sheetName val="8_4_8Interrup_60_A"/>
      <sheetName val="8_4_11Caja_6_Circuit"/>
      <sheetName val="8_4_13Tablero_de_12_circ"/>
      <sheetName val="8_4_14Tablero30circuit"/>
      <sheetName val="8_6_1Salida_TV"/>
      <sheetName val="8_6_4Salid_ventilador"/>
      <sheetName val="8_8_2Tierra"/>
      <sheetName val="8_11_1Camara_CS_274"/>
      <sheetName val="8_11_4Caja_de_Insp"/>
      <sheetName val="9_1_1_PAÑETE_IMPERMEA_1_3"/>
      <sheetName val="9_1_2Pañete_Int"/>
      <sheetName val="9_1_3Pañete_Ext"/>
      <sheetName val="9_1_5Pañete_int_ml"/>
      <sheetName val="9_1_5_1Pañete_rustico_exterior"/>
      <sheetName val="9_2_1Pañete_Bajo_Placa"/>
      <sheetName val="10_1_2Alist_pisos"/>
      <sheetName val="10_1_3_ALISTADO_DE_PISOS_CON_MO"/>
      <sheetName val="10_1_5_1Mortero_afin_piso"/>
      <sheetName val="10,2,1,3Ceramica_20_20_trafico"/>
      <sheetName val="10_2_1_2Duropiso"/>
      <sheetName val="10_2_2_4Concreto_esmaltado"/>
      <sheetName val="10_2_2_5Concreto_es+tabla_etrus"/>
      <sheetName val="10_2_3_4Tablon30x30"/>
      <sheetName val="10_2_3_9Tableta_etrusca"/>
      <sheetName val="10,2,3,6Tableta_cuarto26"/>
      <sheetName val="10_3,2,1Tableta_cuarto_ml"/>
      <sheetName val="10_2_3_7Tableta_cuarto_ml"/>
      <sheetName val="10_2_4_1Baldosa_grano_marmol"/>
      <sheetName val="10_2_4_4Tableta"/>
      <sheetName val="10_3_3_6_Guardaescob_granito"/>
      <sheetName val="10_3_2_3Media_caña_mort"/>
      <sheetName val="10_3_2_6Tableta_ml"/>
      <sheetName val="10_3_7_2remate_ladrillo"/>
      <sheetName val="10_4_2Gradas_en_Gravilla"/>
      <sheetName val="11,1,3Afinado_Vigas_Canales_imp"/>
      <sheetName val="11,1,4Impermeh_manto_asfalt"/>
      <sheetName val="11_1_4Impermehab_manto_asfaltic"/>
      <sheetName val="11,2,6,2Remate_superior"/>
      <sheetName val="11_2_6_3Remate_lateral"/>
      <sheetName val="11_2_4Teja_Sandwich"/>
      <sheetName val="11_4_1Teja_termoacustica"/>
      <sheetName val="11_6_1Teja_cindu"/>
      <sheetName val="11_7_1_1Canal_lamina"/>
      <sheetName val="11_3_5Canal_PVC"/>
      <sheetName val="12_1_1Ventana_aluminio_fija"/>
      <sheetName val="12_1_3_Ventana_aluminio"/>
      <sheetName val="12_1_4Persiana_alumin"/>
      <sheetName val="12_2_7Puerta_Metalica_0_6"/>
      <sheetName val="12_2_4Puerta_Metalica_,70"/>
      <sheetName val="12_2_2Puerta_Metalica_1_55x2_95"/>
      <sheetName val="12,2,3Puerta_metalica1_55x2_85"/>
      <sheetName val="12_2_5Puertalamina_1x2_1"/>
      <sheetName val="12_2_6Puerta1_5x2_1"/>
      <sheetName val="12_2_3_1Ventana_Acero_rect2_85"/>
      <sheetName val="12_2_6_2Ventana_Acero_rect_m2"/>
      <sheetName val="12_2_1_8Ventana_Acerorect_1"/>
      <sheetName val="12,2,2,2Pasamanos_2&quot;"/>
      <sheetName val="12_3_2_1Baranda_en_Tubo_1_1_2&quot;"/>
      <sheetName val="12_3_2_2Baranda_en_Tubo_3&quot;"/>
      <sheetName val="12_2_3_1Reja_varilla_cuad"/>
      <sheetName val="12_2_3_7Ventana_"/>
      <sheetName val="12_2_3_8Ventana"/>
      <sheetName val="12_2_3_9Puertas"/>
      <sheetName val="12_2_3_10Pta_vent_"/>
      <sheetName val="12_2_3_2_2_Persiana_metalica"/>
      <sheetName val="12_3_5Baranda_tubo_3&quot;y2&quot;"/>
      <sheetName val="12_4_2_1Reja_perfilovalado"/>
      <sheetName val="12_5_10estruct_lavamanos"/>
      <sheetName val="14_1_1Enchape_en_ceramica_20x20"/>
      <sheetName val="14_3_1_Poceta_en_granito"/>
      <sheetName val="15_1_3_Lampara_fluorecente"/>
      <sheetName val="15_1_6Lampara_tortuga"/>
      <sheetName val="16_1_1Sanitario_discap"/>
      <sheetName val="16_1_2Sanitario_Infantil"/>
      <sheetName val="16_1_3Sanitario"/>
      <sheetName val="16_1_4Orinal"/>
      <sheetName val="16_1_5Lavamalos_de_sobreponer"/>
      <sheetName val="16_1_7Lavamalos_de_colgar"/>
      <sheetName val="16_1_11Lavamanos_acero_inox"/>
      <sheetName val="16_2_1Dispensador_papel_hig"/>
      <sheetName val="16_2_3_Dispensador_jabon"/>
      <sheetName val="16_2_7Barra_discap"/>
      <sheetName val="16_2_8_1GriferiaPush"/>
      <sheetName val="18_1_1Hidrofugo"/>
      <sheetName val="18_1_2Pintura_Plast"/>
      <sheetName val="18_1_3Pintura_plast_fachadas"/>
      <sheetName val="18_1_2Esmalte_epoxico"/>
      <sheetName val="18_1_4Vinilo"/>
      <sheetName val="18_1_7pint_coraza"/>
      <sheetName val="19_3_3Vidrio_temp_6mm"/>
      <sheetName val="18_2,1,Esmalte_sobre_marcos_lam"/>
      <sheetName val="18_3,6Esmalte_sobre_mueble_bajo"/>
      <sheetName val="19_1,1Cerradura_baños_y_aulas"/>
      <sheetName val="19_3_1Espejo"/>
      <sheetName val="21_1_3Aseo_"/>
      <sheetName val="20,2,6Adoquin_gress"/>
      <sheetName val="1_2_1__Instalacion_prov__agua"/>
      <sheetName val="1_2_2__Instalacion_prov__energi"/>
      <sheetName val="1_2_3__Instalacion_prov__tel_"/>
      <sheetName val="5_1_3_1bloque_en_concreto_estru"/>
      <sheetName val="Concreto_de_4000_psi_"/>
      <sheetName val="Concreto_de_3500_psi_"/>
      <sheetName val="APU_12"/>
      <sheetName val="APU_11"/>
      <sheetName val="APU_10"/>
      <sheetName val="APU_9"/>
      <sheetName val="APU_8"/>
      <sheetName val="APU_7"/>
      <sheetName val="APU_6"/>
      <sheetName val="APU_5"/>
      <sheetName val="APU_4"/>
      <sheetName val="APU_3"/>
      <sheetName val="APU_2"/>
      <sheetName val="APU_1"/>
      <sheetName val="5_2_2__Ladrillo_Prensado"/>
      <sheetName val="10_3_3_4_1__GUARDAESCOBA_EN_CEM"/>
      <sheetName val="3_1_4__ACCESORIO_SANIT_"/>
      <sheetName val="21_1_2_aseo_muros_interiores"/>
      <sheetName val="21_1_4_RETIRO_DE_ESCOMBROS"/>
      <sheetName val="21_1_2__ASEO_FACHADAS"/>
      <sheetName val="ANALISIS_DE_AIU2"/>
      <sheetName val="Datos_Principales2"/>
      <sheetName val="PRESUP_COMP_2"/>
      <sheetName val="PRESUP_ACT_2"/>
      <sheetName val="Presup_Resum2"/>
      <sheetName val="Reporte_Viabilidad2"/>
      <sheetName val="Transp_2"/>
      <sheetName val="M_Obra2"/>
      <sheetName val="Mort_1-32"/>
      <sheetName val="Mortero_1-3_imperm2"/>
      <sheetName val="Mortero_1-42"/>
      <sheetName val="Mortero_1-4_imperm_2"/>
      <sheetName val="Mortero_1-62"/>
      <sheetName val="Concreto_de_2000_psi2"/>
      <sheetName val="Concreto_de_25002"/>
      <sheetName val="Concreto_de_3000_psi2"/>
      <sheetName val="Acero_de_37_000_psi_2"/>
      <sheetName val="Acero_de_60_000psi2"/>
      <sheetName val="1_1_1campamento2"/>
      <sheetName val="1_1_2__Cerram_prov2"/>
      <sheetName val="1_1_3Limp__Desca__y_Retiro2"/>
      <sheetName val="1_1_4Localización_y_Rep_2"/>
      <sheetName val="1_1_7Localiz_y_rep2"/>
      <sheetName val="1_3_1Demol_const_exit2"/>
      <sheetName val="1_3_3Demol_de_muros2"/>
      <sheetName val="1_3_6Demol_placa_maciza2"/>
      <sheetName val="1_3_7Demol_const_manual2"/>
      <sheetName val="1_4_2Traslado_poste2"/>
      <sheetName val="2_1_1Excav_Mecan_2"/>
      <sheetName val="2_1_2Excav__man_2"/>
      <sheetName val="2_1_3xcav_man_receb2"/>
      <sheetName val="2_1_5Relleno_mat_com2"/>
      <sheetName val="2_1_06_Recebo_Comun2"/>
      <sheetName val="2_1_10Relleno_Recebo_B-2002"/>
      <sheetName val="2_2_1Concreto_pobre2"/>
      <sheetName val="2_2_2Conc_ciclopeo2"/>
      <sheetName val="2_2_3Muro_contencion2"/>
      <sheetName val="2_2_4Concreto_Zapatas2"/>
      <sheetName val="2_2_5Viga_Ciment2"/>
      <sheetName val="2_2_6PILOTES2"/>
      <sheetName val="2_2_7DADOS2"/>
      <sheetName val="2_2_8_1Placa_Contrapiso2"/>
      <sheetName val="2_2_8_2Placa_aligerada_50cm2"/>
      <sheetName val="2_3_3Malla_Electros_2"/>
      <sheetName val="3,1,2,3Tubo_novafor_4&quot;2"/>
      <sheetName val="3_1_2_4Tubo_novafor_102"/>
      <sheetName val="3_1_2_5Tuberia_novafor12&quot;2"/>
      <sheetName val="3_2_1_2Tubo_PVC_sanit42"/>
      <sheetName val="3_1_1_3Tuberia_sanitr6&quot;2"/>
      <sheetName val="3_4_1_1Caja_de_Insp_602"/>
      <sheetName val="3_4_5canalteta_aguas_ll2"/>
      <sheetName val="3_4_9Caja_insp_0_82"/>
      <sheetName val="3_4_10Caja_insp_12"/>
      <sheetName val="3_4_11Caja_insp_0_42"/>
      <sheetName val="3_5_1Excavacion_manual2"/>
      <sheetName val="3_5_5Retiro_de_Sobrantes2"/>
      <sheetName val="3,5,6Relleno_en_grava3-42"/>
      <sheetName val="3_6_1Empate_camara2"/>
      <sheetName val="4_1_1Conc__Columnas2"/>
      <sheetName val="4_2_1Viga_Aerea2"/>
      <sheetName val="4_2_2Viga_Canal2"/>
      <sheetName val="4_3_2Losa_aliger2"/>
      <sheetName val="4_3_3_1Losa_con_lamina2"/>
      <sheetName val="4_3_1_4Placa_e=_22"/>
      <sheetName val="4_3_1_1Placa_e=_12"/>
      <sheetName val="4_3_1,3Placa_e=_152"/>
      <sheetName val="4_3_1_2Placa_e=_122"/>
      <sheetName val="4_3_10Placa_alig_302"/>
      <sheetName val="4_3_11Placa_alig_502"/>
      <sheetName val="4_4_1Escal_en_concret2"/>
      <sheetName val="4_4_2Rampa_en_concret2"/>
      <sheetName val="4_4_3concreto_tanque2"/>
      <sheetName val="4_5_2Acero_6000_psi2"/>
      <sheetName val="4_6_1perfil_metalico_placa2"/>
      <sheetName val="4_7_4_1Perfil_metalico2"/>
      <sheetName val="4_6_2_6Anclajes2"/>
      <sheetName val="4_6_2_7Columna_metalica2"/>
      <sheetName val="4_6_2_8Viga_Met_2"/>
      <sheetName val="4_6_2_9Viga_met_602"/>
      <sheetName val="4_6_2_10Viga_met_652"/>
      <sheetName val="5_1_3_1bloque_piedra2"/>
      <sheetName val="5_1_2_4Bloque_cocr_122"/>
      <sheetName val="5_1_1_3Bloque_concr192"/>
      <sheetName val="5_2_2Ladrillo_Tolete_Fino_2_ca2"/>
      <sheetName val="5_2_3Ladrillo_toletefino_1_car2"/>
      <sheetName val="5_2_7Muro_Bloque_52"/>
      <sheetName val="5_2_6_1Muro_Bloque_42"/>
      <sheetName val="5,3,4Remates_ladrillo_tolete_2"/>
      <sheetName val="5_4_1Grouting2"/>
      <sheetName val="5,6,1_Chazos_para_carpinteria2"/>
      <sheetName val="6_1_1Alfajia2"/>
      <sheetName val="COLUMNETA_MAMPOSTERIA2"/>
      <sheetName val="6_1_3Pref_conc_a_la_vista2"/>
      <sheetName val="6_1_12Zocalo2"/>
      <sheetName val="6_1_14_ventana_prefab_concreto2"/>
      <sheetName val="6_1_18Cañuela_perim_ag_lluvias2"/>
      <sheetName val="6_1_19_1Pref_piso2"/>
      <sheetName val="6_2_2Meson_lavamanos2"/>
      <sheetName val="6_2_3_2Meson_laboratorio2"/>
      <sheetName val="6_2_1_Meson_laborat2"/>
      <sheetName val="6,2,5Banca_en_concreto2"/>
      <sheetName val="6_3_6Alero_concreto2"/>
      <sheetName val="6_2_3_1Mezon_vidrio2"/>
      <sheetName val="7_1_3_1_1Tubo_hg1&quot;2"/>
      <sheetName val="7_1_3_1_2Tubo_hg1_1-22"/>
      <sheetName val="7_1_3_1_3Tubp_hg22"/>
      <sheetName val="7_1_3_1_4Tubo_hg32"/>
      <sheetName val="7_1_3_3_3Registro_1_1-22"/>
      <sheetName val="7_1_3_3_5Registro_32"/>
      <sheetName val="7_1_3_4_1Cheque_1_2"/>
      <sheetName val="7_1_6_3Tuberia_1&quot;PVCP13_52"/>
      <sheetName val="7_1_1_4_Cheque_1&quot;2"/>
      <sheetName val="_7_1_11_5Bajante_Amaz2"/>
      <sheetName val="7_1_2_4Sumin_Tanq_1000_lts2"/>
      <sheetName val="7_1_6_1Tuberia_PVCP_Media2"/>
      <sheetName val="7_1_6_2Tuberia_PVCP1&quot;2"/>
      <sheetName val="7_1_6_8Registro_de_media2"/>
      <sheetName val="7_1_6_10Registro1&quot;2"/>
      <sheetName val="7_1_6_4TuboPVC1_1-42"/>
      <sheetName val="7_1_6_6Tubo_PVC2&quot;2"/>
      <sheetName val="7_1_6_13Caja_plastica_reg2"/>
      <sheetName val="7_1_6_5Tub__y_acc__de_1y1-22"/>
      <sheetName val="7_1_6_9Registro_de_3-42"/>
      <sheetName val="7_1_6_11Registro_1_1-42"/>
      <sheetName val="7_1_6_12Registro_2&quot;2"/>
      <sheetName val="7_1_6_2TuberiaPVC_3-42"/>
      <sheetName val="7_1_8_1Pto_agua_Lavamanos2"/>
      <sheetName val="7_1_8_3Pto_agua_Sanitario_2"/>
      <sheetName val="7_1_8_4Pto_agua_Orinal2"/>
      <sheetName val="7_1_8_12Recamara_HG_para_orina2"/>
      <sheetName val="7_1_8_13Camara_de_Aire2"/>
      <sheetName val="7_1_9_1Pto_sanit_lavamanos2"/>
      <sheetName val="7_1_10_3Bajant_sanit_4&quot;2"/>
      <sheetName val="7_1_10_1Bajnte_sanit_2&quot;2"/>
      <sheetName val="7,1,10,2Tubo_sanit3&quot;2"/>
      <sheetName val="7_1_11_3_Bajante_Ag_Ll_4&quot;2"/>
      <sheetName val="7_1_11_1Tubo_PVCL2&quot;2"/>
      <sheetName val="7,1,11,5_Tubo_PVCfiltro_4&quot;2"/>
      <sheetName val="7_1_11_6Bajantt_tipo_Amaz2"/>
      <sheetName val="7_1_12_1Montaje_lavamanos2"/>
      <sheetName val="7_1_12_8Llave_de_mang2"/>
      <sheetName val="7,2,1,4Tubo_12_galv2"/>
      <sheetName val="7_2_1_11registro_1-2_gas2"/>
      <sheetName val="7_2_1_12Regulador2"/>
      <sheetName val="7_2_1_17Punto_gas2"/>
      <sheetName val="7_2_1_18Tapon_HG_1-22"/>
      <sheetName val="8_1_1Salida_lamp_Fluor_2"/>
      <sheetName val="8_1_2Salida_Lamp_incan2"/>
      <sheetName val="8_1_4Salida_pto2"/>
      <sheetName val="8_1_5Salida_Toma2"/>
      <sheetName val="8_1_8Salida_Toma_GFCI2"/>
      <sheetName val="8_3_4Acom_a_T12"/>
      <sheetName val="8_3_7Tubo_Galvanizado2"/>
      <sheetName val="8_3_9Acometida2"/>
      <sheetName val="8_3_14Acometida_1&quot;_2#82"/>
      <sheetName val="8_3_15Canaliz__conduit_nedia2"/>
      <sheetName val="8_3_16Ducto_3-42"/>
      <sheetName val="8_4_2Tablero18circuitos2"/>
      <sheetName val="8_4_5Caja_Medidor2"/>
      <sheetName val="8_4_7Interruptor2"/>
      <sheetName val="8_4_8Interrup_60_A2"/>
      <sheetName val="8_4_11Caja_6_Circuit2"/>
      <sheetName val="8_4_13Tablero_de_12_circ2"/>
      <sheetName val="8_4_14Tablero30circuit2"/>
      <sheetName val="8_6_1Salida_TV2"/>
      <sheetName val="8_6_4Salid_ventilador2"/>
      <sheetName val="8_8_2Tierra2"/>
      <sheetName val="8_11_1Camara_CS_2742"/>
      <sheetName val="8_11_4Caja_de_Insp2"/>
      <sheetName val="9_1_1_PAÑETE_IMPERMEA_1_32"/>
      <sheetName val="9_1_2Pañete_Int2"/>
      <sheetName val="9_1_3Pañete_Ext2"/>
      <sheetName val="9_1_5Pañete_int_ml2"/>
      <sheetName val="9_1_5_1Pañete_rustico_exterior2"/>
      <sheetName val="9_2_1Pañete_Bajo_Placa2"/>
      <sheetName val="10_1_2Alist_pisos2"/>
      <sheetName val="10_1_3_ALISTADO_DE_PISOS_CON_M2"/>
      <sheetName val="10_1_5_1Mortero_afin_piso2"/>
      <sheetName val="10,2,1,3Ceramica_20_20_trafico2"/>
      <sheetName val="10_2_1_2Duropiso2"/>
      <sheetName val="10_2_2_4Concreto_esmaltado2"/>
      <sheetName val="10_2_2_5Concreto_es+tabla_etru2"/>
      <sheetName val="10_2_3_4Tablon30x302"/>
      <sheetName val="10_2_3_9Tableta_etrusca2"/>
      <sheetName val="10,2,3,6Tableta_cuarto262"/>
      <sheetName val="10_3,2,1Tableta_cuarto_ml2"/>
      <sheetName val="10_2_3_7Tableta_cuarto_ml2"/>
      <sheetName val="10_2_4_1Baldosa_grano_marmol2"/>
      <sheetName val="10_2_4_4Tableta2"/>
      <sheetName val="10_3_3_6_Guardaescob_granito2"/>
      <sheetName val="10_3_2_3Media_caña_mort2"/>
      <sheetName val="10_3_2_6Tableta_ml2"/>
      <sheetName val="10_3_7_2remate_ladrillo2"/>
      <sheetName val="10_4_2Gradas_en_Gravilla2"/>
      <sheetName val="11,1,3Afinado_Vigas_Canales_im2"/>
      <sheetName val="11,1,4Impermeh_manto_asfalt2"/>
      <sheetName val="11_1_4Impermehab_manto_asfalti2"/>
      <sheetName val="11,2,6,2Remate_superior2"/>
      <sheetName val="11_2_6_3Remate_lateral2"/>
      <sheetName val="11_2_4Teja_Sandwich2"/>
      <sheetName val="11_4_1Teja_termoacustica2"/>
      <sheetName val="11_6_1Teja_cindu2"/>
      <sheetName val="11_7_1_1Canal_lamina2"/>
      <sheetName val="11_3_5Canal_PVC2"/>
      <sheetName val="12_1_1Ventana_aluminio_fija2"/>
      <sheetName val="12_1_3_Ventana_aluminio2"/>
      <sheetName val="12_1_4Persiana_alumin2"/>
      <sheetName val="12_2_7Puerta_Metalica_0_62"/>
      <sheetName val="12_2_4Puerta_Metalica_,702"/>
      <sheetName val="12_2_2Puerta_Metalica_1_55x2_92"/>
      <sheetName val="12,2,3Puerta_metalica1_55x2_852"/>
      <sheetName val="12_2_5Puertalamina_1x2_12"/>
      <sheetName val="12_2_6Puerta1_5x2_12"/>
      <sheetName val="12_2_3_1Ventana_Acero_rect2_852"/>
      <sheetName val="12_2_6_2Ventana_Acero_rect_m22"/>
      <sheetName val="12_2_1_8Ventana_Acerorect_12"/>
      <sheetName val="12,2,2,2Pasamanos_2&quot;2"/>
      <sheetName val="12_3_2_1Baranda_en_Tubo_1_1_2&quot;2"/>
      <sheetName val="12_3_2_2Baranda_en_Tubo_3&quot;2"/>
      <sheetName val="12_2_3_1Reja_varilla_cuad2"/>
      <sheetName val="12_2_3_7Ventana_2"/>
      <sheetName val="12_2_3_8Ventana2"/>
      <sheetName val="12_2_3_9Puertas2"/>
      <sheetName val="12_2_3_10Pta_vent_2"/>
      <sheetName val="12_2_3_2_2_Persiana_metalica2"/>
      <sheetName val="12_3_5Baranda_tubo_3&quot;y2&quot;2"/>
      <sheetName val="12_4_2_1Reja_perfilovalado2"/>
      <sheetName val="12_5_10estruct_lavamanos2"/>
      <sheetName val="14_1_1Enchape_en_ceramica_20x22"/>
      <sheetName val="14_3_1_Poceta_en_granito2"/>
      <sheetName val="15_1_3_Lampara_fluorecente2"/>
      <sheetName val="15_1_6Lampara_tortuga2"/>
      <sheetName val="16_1_1Sanitario_discap2"/>
      <sheetName val="16_1_2Sanitario_Infantil2"/>
      <sheetName val="16_1_3Sanitario2"/>
      <sheetName val="16_1_4Orinal2"/>
      <sheetName val="16_1_5Lavamalos_de_sobreponer2"/>
      <sheetName val="16_1_7Lavamalos_de_colgar2"/>
      <sheetName val="16_1_11Lavamanos_acero_inox2"/>
      <sheetName val="16_2_1Dispensador_papel_hig2"/>
      <sheetName val="16_2_3_Dispensador_jabon2"/>
      <sheetName val="16_2_7Barra_discap2"/>
      <sheetName val="16_2_8_1GriferiaPush2"/>
      <sheetName val="18_1_1Hidrofugo2"/>
      <sheetName val="18_1_2Pintura_Plast2"/>
      <sheetName val="18_1_3Pintura_plast_fachadas2"/>
      <sheetName val="18_1_2Esmalte_epoxico2"/>
      <sheetName val="18_1_4Vinilo2"/>
      <sheetName val="18_1_7pint_coraza2"/>
      <sheetName val="19_3_3Vidrio_temp_6mm2"/>
      <sheetName val="18_2,1,Esmalte_sobre_marcos_la2"/>
      <sheetName val="18_3,6Esmalte_sobre_mueble_baj2"/>
      <sheetName val="19_1,1Cerradura_baños_y_aulas2"/>
      <sheetName val="19_3_1Espejo2"/>
      <sheetName val="21_1_3Aseo_2"/>
      <sheetName val="20,2,6Adoquin_gress2"/>
      <sheetName val="1_2_1__Instalacion_prov__agua2"/>
      <sheetName val="1_2_2__Instalacion_prov__energ2"/>
      <sheetName val="1_2_3__Instalacion_prov__tel_2"/>
      <sheetName val="5_1_3_1bloque_en_concreto_estr2"/>
      <sheetName val="Concreto_de_4000_psi_2"/>
      <sheetName val="Concreto_de_3500_psi_2"/>
      <sheetName val="APU_122"/>
      <sheetName val="APU_112"/>
      <sheetName val="APU_102"/>
      <sheetName val="APU_92"/>
      <sheetName val="APU_82"/>
      <sheetName val="APU_72"/>
      <sheetName val="APU_62"/>
      <sheetName val="APU_52"/>
      <sheetName val="APU_42"/>
      <sheetName val="APU_32"/>
      <sheetName val="APU_22"/>
      <sheetName val="APU_14"/>
      <sheetName val="5_2_2__Ladrillo_Prensado2"/>
      <sheetName val="10_3_3_4_1__GUARDAESCOBA_EN_CE2"/>
      <sheetName val="3_1_4__ACCESORIO_SANIT_2"/>
      <sheetName val="21_1_2_aseo_muros_interiores2"/>
      <sheetName val="21_1_4_RETIRO_DE_ESCOMBROS2"/>
      <sheetName val="21_1_2__ASEO_FACHADAS2"/>
      <sheetName val="ANALISIS_DE_AIU3"/>
      <sheetName val="Datos_Principales3"/>
      <sheetName val="PRESUP_COMP_3"/>
      <sheetName val="PRESUP_ACT_3"/>
      <sheetName val="Presup_Resum3"/>
      <sheetName val="Reporte_Viabilidad3"/>
      <sheetName val="Transp_3"/>
      <sheetName val="M_Obra3"/>
      <sheetName val="Mort_1-33"/>
      <sheetName val="Mortero_1-3_imperm3"/>
      <sheetName val="Mortero_1-43"/>
      <sheetName val="Mortero_1-4_imperm_3"/>
      <sheetName val="Mortero_1-63"/>
      <sheetName val="Concreto_de_2000_psi3"/>
      <sheetName val="Concreto_de_25003"/>
      <sheetName val="Concreto_de_3000_psi3"/>
      <sheetName val="Acero_de_37_000_psi_3"/>
      <sheetName val="Acero_de_60_000psi3"/>
      <sheetName val="1_1_1campamento3"/>
      <sheetName val="1_1_2__Cerram_prov3"/>
      <sheetName val="1_1_3Limp__Desca__y_Retiro3"/>
      <sheetName val="1_1_4Localización_y_Rep_3"/>
      <sheetName val="1_1_7Localiz_y_rep3"/>
      <sheetName val="1_3_1Demol_const_exit3"/>
      <sheetName val="1_3_3Demol_de_muros3"/>
      <sheetName val="1_3_6Demol_placa_maciza3"/>
      <sheetName val="1_3_7Demol_const_manual3"/>
      <sheetName val="1_4_2Traslado_poste3"/>
      <sheetName val="2_1_1Excav_Mecan_3"/>
      <sheetName val="2_1_2Excav__man_3"/>
      <sheetName val="2_1_3xcav_man_receb3"/>
      <sheetName val="2_1_5Relleno_mat_com3"/>
      <sheetName val="2_1_06_Recebo_Comun3"/>
      <sheetName val="2_1_10Relleno_Recebo_B-2003"/>
      <sheetName val="2_2_1Concreto_pobre3"/>
      <sheetName val="2_2_2Conc_ciclopeo3"/>
      <sheetName val="2_2_3Muro_contencion3"/>
      <sheetName val="2_2_4Concreto_Zapatas3"/>
      <sheetName val="2_2_5Viga_Ciment3"/>
      <sheetName val="2_2_6PILOTES3"/>
      <sheetName val="2_2_7DADOS3"/>
      <sheetName val="2_2_8_1Placa_Contrapiso3"/>
      <sheetName val="2_2_8_2Placa_aligerada_50cm3"/>
      <sheetName val="2_3_3Malla_Electros_3"/>
      <sheetName val="3,1,2,3Tubo_novafor_4&quot;3"/>
      <sheetName val="3_1_2_4Tubo_novafor_103"/>
      <sheetName val="3_1_2_5Tuberia_novafor12&quot;3"/>
      <sheetName val="3_2_1_2Tubo_PVC_sanit43"/>
      <sheetName val="3_1_1_3Tuberia_sanitr6&quot;3"/>
      <sheetName val="3_4_1_1Caja_de_Insp_603"/>
      <sheetName val="3_4_5canalteta_aguas_ll3"/>
      <sheetName val="3_4_9Caja_insp_0_83"/>
      <sheetName val="3_4_10Caja_insp_13"/>
      <sheetName val="3_4_11Caja_insp_0_43"/>
      <sheetName val="3_5_1Excavacion_manual3"/>
      <sheetName val="3_5_5Retiro_de_Sobrantes3"/>
      <sheetName val="3,5,6Relleno_en_grava3-43"/>
      <sheetName val="3_6_1Empate_camara3"/>
      <sheetName val="4_1_1Conc__Columnas3"/>
      <sheetName val="4_2_1Viga_Aerea3"/>
      <sheetName val="4_2_2Viga_Canal3"/>
      <sheetName val="4_3_2Losa_aliger3"/>
      <sheetName val="4_3_3_1Losa_con_lamina3"/>
      <sheetName val="4_3_1_4Placa_e=_23"/>
      <sheetName val="4_3_1_1Placa_e=_13"/>
      <sheetName val="4_3_1,3Placa_e=_153"/>
      <sheetName val="4_3_1_2Placa_e=_123"/>
      <sheetName val="4_3_10Placa_alig_303"/>
      <sheetName val="4_3_11Placa_alig_503"/>
      <sheetName val="4_4_1Escal_en_concret3"/>
      <sheetName val="4_4_2Rampa_en_concret3"/>
      <sheetName val="4_4_3concreto_tanque3"/>
      <sheetName val="4_5_2Acero_6000_psi3"/>
      <sheetName val="4_6_1perfil_metalico_placa3"/>
      <sheetName val="4_7_4_1Perfil_metalico3"/>
      <sheetName val="4_6_2_6Anclajes3"/>
      <sheetName val="4_6_2_7Columna_metalica3"/>
      <sheetName val="4_6_2_8Viga_Met_3"/>
      <sheetName val="4_6_2_9Viga_met_603"/>
      <sheetName val="4_6_2_10Viga_met_653"/>
      <sheetName val="5_1_3_1bloque_piedra3"/>
      <sheetName val="5_1_2_4Bloque_cocr_123"/>
      <sheetName val="5_1_1_3Bloque_concr193"/>
      <sheetName val="5_2_2Ladrillo_Tolete_Fino_2_ca3"/>
      <sheetName val="5_2_3Ladrillo_toletefino_1_car3"/>
      <sheetName val="5_2_7Muro_Bloque_53"/>
      <sheetName val="5_2_6_1Muro_Bloque_43"/>
      <sheetName val="5,3,4Remates_ladrillo_tolete_3"/>
      <sheetName val="5_4_1Grouting3"/>
      <sheetName val="5,6,1_Chazos_para_carpinteria3"/>
      <sheetName val="6_1_1Alfajia3"/>
      <sheetName val="COLUMNETA_MAMPOSTERIA3"/>
      <sheetName val="6_1_3Pref_conc_a_la_vista3"/>
      <sheetName val="6_1_12Zocalo3"/>
      <sheetName val="6_1_14_ventana_prefab_concreto3"/>
      <sheetName val="6_1_18Cañuela_perim_ag_lluvias3"/>
      <sheetName val="6_1_19_1Pref_piso3"/>
      <sheetName val="6_2_2Meson_lavamanos3"/>
      <sheetName val="6_2_3_2Meson_laboratorio3"/>
      <sheetName val="6_2_1_Meson_laborat3"/>
      <sheetName val="6,2,5Banca_en_concreto3"/>
      <sheetName val="6_3_6Alero_concreto3"/>
      <sheetName val="6_2_3_1Mezon_vidrio3"/>
      <sheetName val="7_1_3_1_1Tubo_hg1&quot;3"/>
      <sheetName val="7_1_3_1_2Tubo_hg1_1-23"/>
      <sheetName val="7_1_3_1_3Tubp_hg23"/>
      <sheetName val="7_1_3_1_4Tubo_hg33"/>
      <sheetName val="7_1_3_3_3Registro_1_1-23"/>
      <sheetName val="7_1_3_3_5Registro_33"/>
      <sheetName val="7_1_3_4_1Cheque_1_3"/>
      <sheetName val="7_1_6_3Tuberia_1&quot;PVCP13_53"/>
      <sheetName val="7_1_1_4_Cheque_1&quot;3"/>
      <sheetName val="_7_1_11_5Bajante_Amaz3"/>
      <sheetName val="7_1_2_4Sumin_Tanq_1000_lts3"/>
      <sheetName val="7_1_6_1Tuberia_PVCP_Media3"/>
      <sheetName val="7_1_6_2Tuberia_PVCP1&quot;3"/>
      <sheetName val="7_1_6_8Registro_de_media3"/>
      <sheetName val="7_1_6_10Registro1&quot;3"/>
      <sheetName val="7_1_6_4TuboPVC1_1-43"/>
      <sheetName val="7_1_6_6Tubo_PVC2&quot;3"/>
      <sheetName val="7_1_6_13Caja_plastica_reg3"/>
      <sheetName val="7_1_6_5Tub__y_acc__de_1y1-23"/>
      <sheetName val="7_1_6_9Registro_de_3-43"/>
      <sheetName val="7_1_6_11Registro_1_1-43"/>
      <sheetName val="7_1_6_12Registro_2&quot;3"/>
      <sheetName val="7_1_6_2TuberiaPVC_3-43"/>
      <sheetName val="7_1_8_1Pto_agua_Lavamanos3"/>
      <sheetName val="7_1_8_3Pto_agua_Sanitario_3"/>
      <sheetName val="7_1_8_4Pto_agua_Orinal3"/>
      <sheetName val="7_1_8_12Recamara_HG_para_orina3"/>
      <sheetName val="7_1_8_13Camara_de_Aire3"/>
      <sheetName val="7_1_9_1Pto_sanit_lavamanos3"/>
      <sheetName val="7_1_10_3Bajant_sanit_4&quot;3"/>
      <sheetName val="7_1_10_1Bajnte_sanit_2&quot;3"/>
      <sheetName val="7,1,10,2Tubo_sanit3&quot;3"/>
      <sheetName val="7_1_11_3_Bajante_Ag_Ll_4&quot;3"/>
      <sheetName val="7_1_11_1Tubo_PVCL2&quot;3"/>
      <sheetName val="7,1,11,5_Tubo_PVCfiltro_4&quot;3"/>
      <sheetName val="7_1_11_6Bajantt_tipo_Amaz3"/>
      <sheetName val="7_1_12_1Montaje_lavamanos3"/>
      <sheetName val="7_1_12_8Llave_de_mang3"/>
      <sheetName val="7,2,1,4Tubo_12_galv3"/>
      <sheetName val="7_2_1_11registro_1-2_gas3"/>
      <sheetName val="7_2_1_12Regulador3"/>
      <sheetName val="7_2_1_17Punto_gas3"/>
      <sheetName val="7_2_1_18Tapon_HG_1-23"/>
      <sheetName val="8_1_1Salida_lamp_Fluor_3"/>
      <sheetName val="8_1_2Salida_Lamp_incan3"/>
      <sheetName val="8_1_4Salida_pto3"/>
      <sheetName val="8_1_5Salida_Toma3"/>
      <sheetName val="8_1_8Salida_Toma_GFCI3"/>
      <sheetName val="8_3_4Acom_a_T13"/>
      <sheetName val="8_3_7Tubo_Galvanizado3"/>
      <sheetName val="8_3_9Acometida3"/>
      <sheetName val="8_3_14Acometida_1&quot;_2#83"/>
      <sheetName val="8_3_15Canaliz__conduit_nedia3"/>
      <sheetName val="8_3_16Ducto_3-43"/>
      <sheetName val="8_4_2Tablero18circuitos3"/>
      <sheetName val="8_4_5Caja_Medidor3"/>
      <sheetName val="8_4_7Interruptor3"/>
      <sheetName val="8_4_8Interrup_60_A3"/>
      <sheetName val="8_4_11Caja_6_Circuit3"/>
      <sheetName val="8_4_13Tablero_de_12_circ3"/>
      <sheetName val="8_4_14Tablero30circuit3"/>
      <sheetName val="8_6_1Salida_TV3"/>
      <sheetName val="8_6_4Salid_ventilador3"/>
      <sheetName val="8_8_2Tierra3"/>
      <sheetName val="8_11_1Camara_CS_2743"/>
      <sheetName val="8_11_4Caja_de_Insp3"/>
      <sheetName val="9_1_1_PAÑETE_IMPERMEA_1_33"/>
      <sheetName val="9_1_2Pañete_Int3"/>
      <sheetName val="9_1_3Pañete_Ext3"/>
      <sheetName val="9_1_5Pañete_int_ml3"/>
      <sheetName val="9_1_5_1Pañete_rustico_exterior3"/>
      <sheetName val="9_2_1Pañete_Bajo_Placa3"/>
      <sheetName val="10_1_2Alist_pisos3"/>
      <sheetName val="10_1_3_ALISTADO_DE_PISOS_CON_M3"/>
      <sheetName val="10_1_5_1Mortero_afin_piso3"/>
      <sheetName val="10,2,1,3Ceramica_20_20_trafico3"/>
      <sheetName val="10_2_1_2Duropiso3"/>
      <sheetName val="10_2_2_4Concreto_esmaltado3"/>
      <sheetName val="10_2_2_5Concreto_es+tabla_etru3"/>
      <sheetName val="10_2_3_4Tablon30x303"/>
      <sheetName val="10_2_3_9Tableta_etrusca3"/>
      <sheetName val="10,2,3,6Tableta_cuarto263"/>
      <sheetName val="10_3,2,1Tableta_cuarto_ml3"/>
      <sheetName val="10_2_3_7Tableta_cuarto_ml3"/>
      <sheetName val="10_2_4_1Baldosa_grano_marmol3"/>
      <sheetName val="10_2_4_4Tableta3"/>
      <sheetName val="10_3_3_6_Guardaescob_granito3"/>
      <sheetName val="10_3_2_3Media_caña_mort3"/>
      <sheetName val="10_3_2_6Tableta_ml3"/>
      <sheetName val="10_3_7_2remate_ladrillo3"/>
      <sheetName val="10_4_2Gradas_en_Gravilla3"/>
      <sheetName val="11,1,3Afinado_Vigas_Canales_im3"/>
      <sheetName val="11,1,4Impermeh_manto_asfalt3"/>
      <sheetName val="11_1_4Impermehab_manto_asfalti3"/>
      <sheetName val="11,2,6,2Remate_superior3"/>
      <sheetName val="11_2_6_3Remate_lateral3"/>
      <sheetName val="11_2_4Teja_Sandwich3"/>
      <sheetName val="11_4_1Teja_termoacustica3"/>
      <sheetName val="11_6_1Teja_cindu3"/>
      <sheetName val="11_7_1_1Canal_lamina3"/>
      <sheetName val="11_3_5Canal_PVC3"/>
      <sheetName val="12_1_1Ventana_aluminio_fija3"/>
      <sheetName val="12_1_3_Ventana_aluminio3"/>
      <sheetName val="12_1_4Persiana_alumin3"/>
      <sheetName val="12_2_7Puerta_Metalica_0_63"/>
      <sheetName val="12_2_4Puerta_Metalica_,703"/>
      <sheetName val="12_2_2Puerta_Metalica_1_55x2_93"/>
      <sheetName val="12,2,3Puerta_metalica1_55x2_853"/>
      <sheetName val="12_2_5Puertalamina_1x2_13"/>
      <sheetName val="12_2_6Puerta1_5x2_13"/>
      <sheetName val="12_2_3_1Ventana_Acero_rect2_853"/>
      <sheetName val="12_2_6_2Ventana_Acero_rect_m23"/>
      <sheetName val="12_2_1_8Ventana_Acerorect_13"/>
      <sheetName val="12,2,2,2Pasamanos_2&quot;3"/>
      <sheetName val="12_3_2_1Baranda_en_Tubo_1_1_2&quot;3"/>
      <sheetName val="12_3_2_2Baranda_en_Tubo_3&quot;3"/>
      <sheetName val="12_2_3_1Reja_varilla_cuad3"/>
      <sheetName val="12_2_3_7Ventana_3"/>
      <sheetName val="12_2_3_8Ventana3"/>
      <sheetName val="12_2_3_9Puertas3"/>
      <sheetName val="12_2_3_10Pta_vent_3"/>
      <sheetName val="12_2_3_2_2_Persiana_metalica3"/>
      <sheetName val="12_3_5Baranda_tubo_3&quot;y2&quot;3"/>
      <sheetName val="12_4_2_1Reja_perfilovalado3"/>
      <sheetName val="12_5_10estruct_lavamanos3"/>
      <sheetName val="14_1_1Enchape_en_ceramica_20x23"/>
      <sheetName val="14_3_1_Poceta_en_granito3"/>
      <sheetName val="15_1_3_Lampara_fluorecente3"/>
      <sheetName val="15_1_6Lampara_tortuga3"/>
      <sheetName val="16_1_1Sanitario_discap3"/>
      <sheetName val="16_1_2Sanitario_Infantil3"/>
      <sheetName val="16_1_3Sanitario3"/>
      <sheetName val="16_1_4Orinal3"/>
      <sheetName val="16_1_5Lavamalos_de_sobreponer3"/>
      <sheetName val="16_1_7Lavamalos_de_colgar3"/>
      <sheetName val="16_1_11Lavamanos_acero_inox3"/>
      <sheetName val="16_2_1Dispensador_papel_hig3"/>
      <sheetName val="16_2_3_Dispensador_jabon3"/>
      <sheetName val="16_2_7Barra_discap3"/>
      <sheetName val="16_2_8_1GriferiaPush3"/>
      <sheetName val="18_1_1Hidrofugo3"/>
      <sheetName val="18_1_2Pintura_Plast3"/>
      <sheetName val="18_1_3Pintura_plast_fachadas3"/>
      <sheetName val="18_1_2Esmalte_epoxico3"/>
      <sheetName val="18_1_4Vinilo3"/>
      <sheetName val="18_1_7pint_coraza3"/>
      <sheetName val="19_3_3Vidrio_temp_6mm3"/>
      <sheetName val="18_2,1,Esmalte_sobre_marcos_la3"/>
      <sheetName val="18_3,6Esmalte_sobre_mueble_baj3"/>
      <sheetName val="19_1,1Cerradura_baños_y_aulas3"/>
      <sheetName val="19_3_1Espejo3"/>
      <sheetName val="21_1_3Aseo_3"/>
      <sheetName val="20,2,6Adoquin_gress3"/>
      <sheetName val="1_2_1__Instalacion_prov__agua3"/>
      <sheetName val="1_2_2__Instalacion_prov__energ3"/>
      <sheetName val="1_2_3__Instalacion_prov__tel_3"/>
      <sheetName val="5_1_3_1bloque_en_concreto_estr3"/>
      <sheetName val="Concreto_de_4000_psi_3"/>
      <sheetName val="Concreto_de_3500_psi_3"/>
      <sheetName val="APU_123"/>
      <sheetName val="APU_113"/>
      <sheetName val="APU_103"/>
      <sheetName val="APU_93"/>
      <sheetName val="APU_83"/>
      <sheetName val="APU_73"/>
      <sheetName val="APU_63"/>
      <sheetName val="APU_53"/>
      <sheetName val="APU_43"/>
      <sheetName val="APU_33"/>
      <sheetName val="APU_23"/>
      <sheetName val="APU_15"/>
      <sheetName val="5_2_2__Ladrillo_Prensado3"/>
      <sheetName val="10_3_3_4_1__GUARDAESCOBA_EN_CE3"/>
      <sheetName val="3_1_4__ACCESORIO_SANIT_3"/>
      <sheetName val="21_1_2_aseo_muros_interiores3"/>
      <sheetName val="21_1_4_RETIRO_DE_ESCOMBROS3"/>
      <sheetName val="21_1_2__ASEO_FACHADAS3"/>
      <sheetName val="ANALISIS_DE_AIU4"/>
      <sheetName val="Datos_Principales4"/>
      <sheetName val="PRESUP_COMP_4"/>
      <sheetName val="PRESUP_ACT_4"/>
      <sheetName val="Presup_Resum4"/>
      <sheetName val="Reporte_Viabilidad4"/>
      <sheetName val="Transp_4"/>
      <sheetName val="M_Obra4"/>
      <sheetName val="Mort_1-34"/>
      <sheetName val="Mortero_1-3_imperm4"/>
      <sheetName val="Mortero_1-44"/>
      <sheetName val="Mortero_1-4_imperm_4"/>
      <sheetName val="Mortero_1-64"/>
      <sheetName val="Concreto_de_2000_psi4"/>
      <sheetName val="Concreto_de_25004"/>
      <sheetName val="Concreto_de_3000_psi4"/>
      <sheetName val="Acero_de_37_000_psi_4"/>
      <sheetName val="Acero_de_60_000psi4"/>
      <sheetName val="1_1_1campamento4"/>
      <sheetName val="1_1_2__Cerram_prov4"/>
      <sheetName val="1_1_3Limp__Desca__y_Retiro4"/>
      <sheetName val="1_1_4Localización_y_Rep_4"/>
      <sheetName val="1_1_7Localiz_y_rep4"/>
      <sheetName val="1_3_1Demol_const_exit4"/>
      <sheetName val="1_3_3Demol_de_muros4"/>
      <sheetName val="1_3_6Demol_placa_maciza4"/>
      <sheetName val="1_3_7Demol_const_manual4"/>
      <sheetName val="1_4_2Traslado_poste4"/>
      <sheetName val="2_1_1Excav_Mecan_4"/>
      <sheetName val="2_1_2Excav__man_4"/>
      <sheetName val="2_1_3xcav_man_receb4"/>
      <sheetName val="2_1_5Relleno_mat_com4"/>
      <sheetName val="2_1_06_Recebo_Comun4"/>
      <sheetName val="2_1_10Relleno_Recebo_B-2004"/>
      <sheetName val="2_2_1Concreto_pobre4"/>
      <sheetName val="2_2_2Conc_ciclopeo4"/>
      <sheetName val="2_2_3Muro_contencion4"/>
      <sheetName val="2_2_4Concreto_Zapatas4"/>
      <sheetName val="2_2_5Viga_Ciment4"/>
      <sheetName val="2_2_6PILOTES4"/>
      <sheetName val="2_2_7DADOS4"/>
      <sheetName val="2_2_8_1Placa_Contrapiso4"/>
      <sheetName val="2_2_8_2Placa_aligerada_50cm4"/>
      <sheetName val="2_3_3Malla_Electros_4"/>
      <sheetName val="3,1,2,3Tubo_novafor_4&quot;4"/>
      <sheetName val="3_1_2_4Tubo_novafor_104"/>
      <sheetName val="3_1_2_5Tuberia_novafor12&quot;4"/>
      <sheetName val="3_2_1_2Tubo_PVC_sanit44"/>
      <sheetName val="3_1_1_3Tuberia_sanitr6&quot;4"/>
      <sheetName val="3_4_1_1Caja_de_Insp_604"/>
      <sheetName val="3_4_5canalteta_aguas_ll4"/>
      <sheetName val="3_4_9Caja_insp_0_84"/>
      <sheetName val="3_4_10Caja_insp_14"/>
      <sheetName val="3_4_11Caja_insp_0_44"/>
      <sheetName val="3_5_1Excavacion_manual4"/>
      <sheetName val="3_5_5Retiro_de_Sobrantes4"/>
      <sheetName val="3,5,6Relleno_en_grava3-44"/>
      <sheetName val="3_6_1Empate_camara4"/>
      <sheetName val="4_1_1Conc__Columnas4"/>
      <sheetName val="4_2_1Viga_Aerea4"/>
      <sheetName val="4_2_2Viga_Canal4"/>
      <sheetName val="4_3_2Losa_aliger4"/>
      <sheetName val="4_3_3_1Losa_con_lamina4"/>
      <sheetName val="4_3_1_4Placa_e=_24"/>
      <sheetName val="4_3_1_1Placa_e=_14"/>
      <sheetName val="4_3_1,3Placa_e=_154"/>
      <sheetName val="4_3_1_2Placa_e=_124"/>
      <sheetName val="4_3_10Placa_alig_304"/>
      <sheetName val="4_3_11Placa_alig_504"/>
      <sheetName val="4_4_1Escal_en_concret4"/>
      <sheetName val="4_4_2Rampa_en_concret4"/>
      <sheetName val="4_4_3concreto_tanque4"/>
      <sheetName val="4_5_2Acero_6000_psi4"/>
      <sheetName val="4_6_1perfil_metalico_placa4"/>
      <sheetName val="4_7_4_1Perfil_metalico4"/>
      <sheetName val="4_6_2_6Anclajes4"/>
      <sheetName val="4_6_2_7Columna_metalica4"/>
      <sheetName val="4_6_2_8Viga_Met_4"/>
      <sheetName val="4_6_2_9Viga_met_604"/>
      <sheetName val="4_6_2_10Viga_met_654"/>
      <sheetName val="5_1_3_1bloque_piedra4"/>
      <sheetName val="5_1_2_4Bloque_cocr_124"/>
      <sheetName val="5_1_1_3Bloque_concr194"/>
      <sheetName val="5_2_2Ladrillo_Tolete_Fino_2_ca4"/>
      <sheetName val="5_2_3Ladrillo_toletefino_1_car4"/>
      <sheetName val="5_2_7Muro_Bloque_54"/>
      <sheetName val="5_2_6_1Muro_Bloque_44"/>
      <sheetName val="5,3,4Remates_ladrillo_tolete_4"/>
      <sheetName val="5_4_1Grouting4"/>
      <sheetName val="5,6,1_Chazos_para_carpinteria4"/>
      <sheetName val="6_1_1Alfajia4"/>
      <sheetName val="COLUMNETA_MAMPOSTERIA4"/>
      <sheetName val="6_1_3Pref_conc_a_la_vista4"/>
      <sheetName val="6_1_12Zocalo4"/>
      <sheetName val="6_1_14_ventana_prefab_concreto4"/>
      <sheetName val="6_1_18Cañuela_perim_ag_lluvias4"/>
      <sheetName val="6_1_19_1Pref_piso4"/>
      <sheetName val="6_2_2Meson_lavamanos4"/>
      <sheetName val="6_2_3_2Meson_laboratorio4"/>
      <sheetName val="6_2_1_Meson_laborat4"/>
      <sheetName val="6,2,5Banca_en_concreto4"/>
      <sheetName val="6_3_6Alero_concreto4"/>
      <sheetName val="6_2_3_1Mezon_vidrio4"/>
      <sheetName val="7_1_3_1_1Tubo_hg1&quot;4"/>
      <sheetName val="7_1_3_1_2Tubo_hg1_1-24"/>
      <sheetName val="7_1_3_1_3Tubp_hg24"/>
      <sheetName val="7_1_3_1_4Tubo_hg34"/>
      <sheetName val="7_1_3_3_3Registro_1_1-24"/>
      <sheetName val="7_1_3_3_5Registro_34"/>
      <sheetName val="7_1_3_4_1Cheque_1_4"/>
      <sheetName val="7_1_6_3Tuberia_1&quot;PVCP13_54"/>
      <sheetName val="7_1_1_4_Cheque_1&quot;4"/>
      <sheetName val="_7_1_11_5Bajante_Amaz4"/>
      <sheetName val="7_1_2_4Sumin_Tanq_1000_lts4"/>
      <sheetName val="7_1_6_1Tuberia_PVCP_Media4"/>
      <sheetName val="7_1_6_2Tuberia_PVCP1&quot;4"/>
      <sheetName val="7_1_6_8Registro_de_media4"/>
      <sheetName val="7_1_6_10Registro1&quot;4"/>
      <sheetName val="7_1_6_4TuboPVC1_1-44"/>
      <sheetName val="7_1_6_6Tubo_PVC2&quot;4"/>
      <sheetName val="7_1_6_13Caja_plastica_reg4"/>
      <sheetName val="7_1_6_5Tub__y_acc__de_1y1-24"/>
      <sheetName val="7_1_6_9Registro_de_3-44"/>
      <sheetName val="7_1_6_11Registro_1_1-44"/>
      <sheetName val="7_1_6_12Registro_2&quot;4"/>
      <sheetName val="7_1_6_2TuberiaPVC_3-44"/>
      <sheetName val="7_1_8_1Pto_agua_Lavamanos4"/>
      <sheetName val="7_1_8_3Pto_agua_Sanitario_4"/>
      <sheetName val="7_1_8_4Pto_agua_Orinal4"/>
      <sheetName val="7_1_8_12Recamara_HG_para_orina4"/>
      <sheetName val="7_1_8_13Camara_de_Aire4"/>
      <sheetName val="7_1_9_1Pto_sanit_lavamanos4"/>
      <sheetName val="7_1_10_3Bajant_sanit_4&quot;4"/>
      <sheetName val="7_1_10_1Bajnte_sanit_2&quot;4"/>
      <sheetName val="7,1,10,2Tubo_sanit3&quot;4"/>
      <sheetName val="7_1_11_3_Bajante_Ag_Ll_4&quot;4"/>
      <sheetName val="7_1_11_1Tubo_PVCL2&quot;4"/>
      <sheetName val="7,1,11,5_Tubo_PVCfiltro_4&quot;4"/>
      <sheetName val="7_1_11_6Bajantt_tipo_Amaz4"/>
      <sheetName val="7_1_12_1Montaje_lavamanos4"/>
      <sheetName val="7_1_12_8Llave_de_mang4"/>
      <sheetName val="7,2,1,4Tubo_12_galv4"/>
      <sheetName val="7_2_1_11registro_1-2_gas4"/>
      <sheetName val="7_2_1_12Regulador4"/>
      <sheetName val="7_2_1_17Punto_gas4"/>
      <sheetName val="7_2_1_18Tapon_HG_1-24"/>
      <sheetName val="8_1_1Salida_lamp_Fluor_4"/>
      <sheetName val="8_1_2Salida_Lamp_incan4"/>
      <sheetName val="8_1_4Salida_pto4"/>
      <sheetName val="8_1_5Salida_Toma4"/>
      <sheetName val="8_1_8Salida_Toma_GFCI4"/>
      <sheetName val="8_3_4Acom_a_T14"/>
      <sheetName val="8_3_7Tubo_Galvanizado4"/>
      <sheetName val="8_3_9Acometida4"/>
      <sheetName val="8_3_14Acometida_1&quot;_2#84"/>
      <sheetName val="8_3_15Canaliz__conduit_nedia4"/>
      <sheetName val="8_3_16Ducto_3-44"/>
      <sheetName val="8_4_2Tablero18circuitos4"/>
      <sheetName val="8_4_5Caja_Medidor4"/>
      <sheetName val="8_4_7Interruptor4"/>
      <sheetName val="8_4_8Interrup_60_A4"/>
      <sheetName val="8_4_11Caja_6_Circuit4"/>
      <sheetName val="8_4_13Tablero_de_12_circ4"/>
      <sheetName val="8_4_14Tablero30circuit4"/>
      <sheetName val="8_6_1Salida_TV4"/>
      <sheetName val="8_6_4Salid_ventilador4"/>
      <sheetName val="8_8_2Tierra4"/>
      <sheetName val="8_11_1Camara_CS_2744"/>
      <sheetName val="8_11_4Caja_de_Insp4"/>
      <sheetName val="9_1_1_PAÑETE_IMPERMEA_1_34"/>
      <sheetName val="9_1_2Pañete_Int4"/>
      <sheetName val="9_1_3Pañete_Ext4"/>
      <sheetName val="9_1_5Pañete_int_ml4"/>
      <sheetName val="9_1_5_1Pañete_rustico_exterior4"/>
      <sheetName val="9_2_1Pañete_Bajo_Placa4"/>
      <sheetName val="10_1_2Alist_pisos4"/>
      <sheetName val="10_1_3_ALISTADO_DE_PISOS_CON_M4"/>
      <sheetName val="10_1_5_1Mortero_afin_piso4"/>
      <sheetName val="10,2,1,3Ceramica_20_20_trafico4"/>
      <sheetName val="10_2_1_2Duropiso4"/>
      <sheetName val="10_2_2_4Concreto_esmaltado4"/>
      <sheetName val="10_2_2_5Concreto_es+tabla_etru4"/>
      <sheetName val="10_2_3_4Tablon30x304"/>
      <sheetName val="10_2_3_9Tableta_etrusca4"/>
      <sheetName val="10,2,3,6Tableta_cuarto264"/>
      <sheetName val="10_3,2,1Tableta_cuarto_ml4"/>
      <sheetName val="10_2_3_7Tableta_cuarto_ml4"/>
      <sheetName val="10_2_4_1Baldosa_grano_marmol4"/>
      <sheetName val="10_2_4_4Tableta4"/>
      <sheetName val="10_3_3_6_Guardaescob_granito4"/>
      <sheetName val="10_3_2_3Media_caña_mort4"/>
      <sheetName val="10_3_2_6Tableta_ml4"/>
      <sheetName val="10_3_7_2remate_ladrillo4"/>
      <sheetName val="10_4_2Gradas_en_Gravilla4"/>
      <sheetName val="11,1,3Afinado_Vigas_Canales_im4"/>
      <sheetName val="11,1,4Impermeh_manto_asfalt4"/>
      <sheetName val="11_1_4Impermehab_manto_asfalti4"/>
      <sheetName val="11,2,6,2Remate_superior4"/>
      <sheetName val="11_2_6_3Remate_lateral4"/>
      <sheetName val="11_2_4Teja_Sandwich4"/>
      <sheetName val="11_4_1Teja_termoacustica4"/>
      <sheetName val="11_6_1Teja_cindu4"/>
      <sheetName val="11_7_1_1Canal_lamina4"/>
      <sheetName val="11_3_5Canal_PVC4"/>
      <sheetName val="12_1_1Ventana_aluminio_fija4"/>
      <sheetName val="12_1_3_Ventana_aluminio4"/>
      <sheetName val="12_1_4Persiana_alumin4"/>
      <sheetName val="12_2_7Puerta_Metalica_0_64"/>
      <sheetName val="12_2_4Puerta_Metalica_,704"/>
      <sheetName val="12_2_2Puerta_Metalica_1_55x2_94"/>
      <sheetName val="12,2,3Puerta_metalica1_55x2_854"/>
      <sheetName val="12_2_5Puertalamina_1x2_14"/>
      <sheetName val="12_2_6Puerta1_5x2_14"/>
      <sheetName val="12_2_3_1Ventana_Acero_rect2_854"/>
      <sheetName val="12_2_6_2Ventana_Acero_rect_m24"/>
      <sheetName val="12_2_1_8Ventana_Acerorect_14"/>
      <sheetName val="12,2,2,2Pasamanos_2&quot;4"/>
      <sheetName val="12_3_2_1Baranda_en_Tubo_1_1_2&quot;4"/>
      <sheetName val="12_3_2_2Baranda_en_Tubo_3&quot;4"/>
      <sheetName val="12_2_3_1Reja_varilla_cuad4"/>
      <sheetName val="12_2_3_7Ventana_4"/>
      <sheetName val="12_2_3_8Ventana4"/>
      <sheetName val="12_2_3_9Puertas4"/>
      <sheetName val="12_2_3_10Pta_vent_4"/>
      <sheetName val="12_2_3_2_2_Persiana_metalica4"/>
      <sheetName val="12_3_5Baranda_tubo_3&quot;y2&quot;4"/>
      <sheetName val="12_4_2_1Reja_perfilovalado4"/>
      <sheetName val="12_5_10estruct_lavamanos4"/>
      <sheetName val="14_1_1Enchape_en_ceramica_20x24"/>
      <sheetName val="14_3_1_Poceta_en_granito4"/>
      <sheetName val="15_1_3_Lampara_fluorecente4"/>
      <sheetName val="15_1_6Lampara_tortuga4"/>
      <sheetName val="16_1_1Sanitario_discap4"/>
      <sheetName val="16_1_2Sanitario_Infantil4"/>
      <sheetName val="16_1_3Sanitario4"/>
      <sheetName val="16_1_4Orinal4"/>
      <sheetName val="16_1_5Lavamalos_de_sobreponer4"/>
      <sheetName val="16_1_7Lavamalos_de_colgar4"/>
      <sheetName val="16_1_11Lavamanos_acero_inox4"/>
      <sheetName val="16_2_1Dispensador_papel_hig4"/>
      <sheetName val="16_2_3_Dispensador_jabon4"/>
      <sheetName val="16_2_7Barra_discap4"/>
      <sheetName val="16_2_8_1GriferiaPush4"/>
      <sheetName val="18_1_1Hidrofugo4"/>
      <sheetName val="18_1_2Pintura_Plast4"/>
      <sheetName val="18_1_3Pintura_plast_fachadas4"/>
      <sheetName val="18_1_2Esmalte_epoxico4"/>
      <sheetName val="18_1_4Vinilo4"/>
      <sheetName val="18_1_7pint_coraza4"/>
      <sheetName val="19_3_3Vidrio_temp_6mm4"/>
      <sheetName val="18_2,1,Esmalte_sobre_marcos_la4"/>
      <sheetName val="18_3,6Esmalte_sobre_mueble_baj4"/>
      <sheetName val="19_1,1Cerradura_baños_y_aulas4"/>
      <sheetName val="19_3_1Espejo4"/>
      <sheetName val="21_1_3Aseo_4"/>
      <sheetName val="20,2,6Adoquin_gress4"/>
      <sheetName val="1_2_1__Instalacion_prov__agua4"/>
      <sheetName val="1_2_2__Instalacion_prov__energ4"/>
      <sheetName val="1_2_3__Instalacion_prov__tel_4"/>
      <sheetName val="5_1_3_1bloque_en_concreto_estr4"/>
      <sheetName val="Concreto_de_4000_psi_4"/>
      <sheetName val="Concreto_de_3500_psi_4"/>
      <sheetName val="APU_124"/>
      <sheetName val="APU_114"/>
      <sheetName val="APU_104"/>
      <sheetName val="APU_94"/>
      <sheetName val="APU_84"/>
      <sheetName val="APU_74"/>
      <sheetName val="APU_64"/>
      <sheetName val="APU_54"/>
      <sheetName val="APU_44"/>
      <sheetName val="APU_34"/>
      <sheetName val="APU_24"/>
      <sheetName val="APU_16"/>
      <sheetName val="5_2_2__Ladrillo_Prensado4"/>
      <sheetName val="10_3_3_4_1__GUARDAESCOBA_EN_CE4"/>
      <sheetName val="3_1_4__ACCESORIO_SANIT_4"/>
      <sheetName val="21_1_2_aseo_muros_interiores4"/>
      <sheetName val="21_1_4_RETIRO_DE_ESCOMBROS4"/>
      <sheetName val="21_1_2__ASEO_FACHADAS4"/>
      <sheetName val="ANALISIS_DE_AIU5"/>
      <sheetName val="Datos_Principales5"/>
      <sheetName val="PRESUP_COMP_5"/>
      <sheetName val="PRESUP_ACT_5"/>
      <sheetName val="Presup_Resum5"/>
      <sheetName val="Reporte_Viabilidad5"/>
      <sheetName val="Transp_5"/>
      <sheetName val="M_Obra5"/>
      <sheetName val="Mort_1-35"/>
      <sheetName val="Mortero_1-3_imperm5"/>
      <sheetName val="Mortero_1-45"/>
      <sheetName val="Mortero_1-4_imperm_5"/>
      <sheetName val="Mortero_1-65"/>
      <sheetName val="Concreto_de_2000_psi5"/>
      <sheetName val="Concreto_de_25005"/>
      <sheetName val="Concreto_de_3000_psi5"/>
      <sheetName val="Acero_de_37_000_psi_5"/>
      <sheetName val="Acero_de_60_000psi5"/>
      <sheetName val="1_1_1campamento5"/>
      <sheetName val="1_1_2__Cerram_prov5"/>
      <sheetName val="1_1_3Limp__Desca__y_Retiro5"/>
      <sheetName val="1_1_4Localización_y_Rep_5"/>
      <sheetName val="1_1_7Localiz_y_rep5"/>
      <sheetName val="1_3_1Demol_const_exit5"/>
      <sheetName val="1_3_3Demol_de_muros5"/>
      <sheetName val="1_3_6Demol_placa_maciza5"/>
      <sheetName val="1_3_7Demol_const_manual5"/>
      <sheetName val="1_4_2Traslado_poste5"/>
      <sheetName val="2_1_1Excav_Mecan_5"/>
      <sheetName val="2_1_2Excav__man_5"/>
      <sheetName val="2_1_3xcav_man_receb5"/>
      <sheetName val="2_1_5Relleno_mat_com5"/>
      <sheetName val="2_1_06_Recebo_Comun5"/>
      <sheetName val="2_1_10Relleno_Recebo_B-2005"/>
      <sheetName val="2_2_1Concreto_pobre5"/>
      <sheetName val="2_2_2Conc_ciclopeo5"/>
      <sheetName val="2_2_3Muro_contencion5"/>
      <sheetName val="2_2_4Concreto_Zapatas5"/>
      <sheetName val="2_2_5Viga_Ciment5"/>
      <sheetName val="2_2_6PILOTES5"/>
      <sheetName val="2_2_7DADOS5"/>
      <sheetName val="2_2_8_1Placa_Contrapiso5"/>
      <sheetName val="2_2_8_2Placa_aligerada_50cm5"/>
      <sheetName val="2_3_3Malla_Electros_5"/>
      <sheetName val="3,1,2,3Tubo_novafor_4&quot;5"/>
      <sheetName val="3_1_2_4Tubo_novafor_105"/>
      <sheetName val="3_1_2_5Tuberia_novafor12&quot;5"/>
      <sheetName val="3_2_1_2Tubo_PVC_sanit45"/>
      <sheetName val="3_1_1_3Tuberia_sanitr6&quot;5"/>
      <sheetName val="3_4_1_1Caja_de_Insp_605"/>
      <sheetName val="3_4_5canalteta_aguas_ll5"/>
      <sheetName val="3_4_9Caja_insp_0_85"/>
      <sheetName val="3_4_10Caja_insp_15"/>
      <sheetName val="3_4_11Caja_insp_0_45"/>
      <sheetName val="3_5_1Excavacion_manual5"/>
      <sheetName val="3_5_5Retiro_de_Sobrantes5"/>
      <sheetName val="3,5,6Relleno_en_grava3-45"/>
      <sheetName val="3_6_1Empate_camara5"/>
      <sheetName val="4_1_1Conc__Columnas5"/>
      <sheetName val="4_2_1Viga_Aerea5"/>
      <sheetName val="4_2_2Viga_Canal5"/>
      <sheetName val="4_3_2Losa_aliger5"/>
      <sheetName val="4_3_3_1Losa_con_lamina5"/>
      <sheetName val="4_3_1_4Placa_e=_25"/>
      <sheetName val="4_3_1_1Placa_e=_15"/>
      <sheetName val="4_3_1,3Placa_e=_155"/>
      <sheetName val="4_3_1_2Placa_e=_125"/>
      <sheetName val="4_3_10Placa_alig_305"/>
      <sheetName val="4_3_11Placa_alig_505"/>
      <sheetName val="4_4_1Escal_en_concret5"/>
      <sheetName val="4_4_2Rampa_en_concret5"/>
      <sheetName val="4_4_3concreto_tanque5"/>
      <sheetName val="4_5_2Acero_6000_psi5"/>
      <sheetName val="4_6_1perfil_metalico_placa5"/>
      <sheetName val="4_7_4_1Perfil_metalico5"/>
      <sheetName val="4_6_2_6Anclajes5"/>
      <sheetName val="4_6_2_7Columna_metalica5"/>
      <sheetName val="4_6_2_8Viga_Met_5"/>
      <sheetName val="4_6_2_9Viga_met_605"/>
      <sheetName val="4_6_2_10Viga_met_655"/>
      <sheetName val="5_1_3_1bloque_piedra5"/>
      <sheetName val="5_1_2_4Bloque_cocr_125"/>
      <sheetName val="5_1_1_3Bloque_concr195"/>
      <sheetName val="5_2_2Ladrillo_Tolete_Fino_2_ca5"/>
      <sheetName val="5_2_3Ladrillo_toletefino_1_car5"/>
      <sheetName val="5_2_7Muro_Bloque_55"/>
      <sheetName val="5_2_6_1Muro_Bloque_45"/>
      <sheetName val="5,3,4Remates_ladrillo_tolete_5"/>
      <sheetName val="5_4_1Grouting5"/>
      <sheetName val="5,6,1_Chazos_para_carpinteria5"/>
      <sheetName val="6_1_1Alfajia5"/>
      <sheetName val="COLUMNETA_MAMPOSTERIA5"/>
      <sheetName val="6_1_3Pref_conc_a_la_vista5"/>
      <sheetName val="6_1_12Zocalo5"/>
      <sheetName val="6_1_14_ventana_prefab_concreto5"/>
      <sheetName val="6_1_18Cañuela_perim_ag_lluvias5"/>
      <sheetName val="6_1_19_1Pref_piso5"/>
      <sheetName val="6_2_2Meson_lavamanos5"/>
      <sheetName val="6_2_3_2Meson_laboratorio5"/>
      <sheetName val="6_2_1_Meson_laborat5"/>
      <sheetName val="6,2,5Banca_en_concreto5"/>
      <sheetName val="6_3_6Alero_concreto5"/>
      <sheetName val="6_2_3_1Mezon_vidrio5"/>
      <sheetName val="7_1_3_1_1Tubo_hg1&quot;5"/>
      <sheetName val="7_1_3_1_2Tubo_hg1_1-25"/>
      <sheetName val="7_1_3_1_3Tubp_hg25"/>
      <sheetName val="7_1_3_1_4Tubo_hg35"/>
      <sheetName val="7_1_3_3_3Registro_1_1-25"/>
      <sheetName val="7_1_3_3_5Registro_35"/>
      <sheetName val="7_1_3_4_1Cheque_1_5"/>
      <sheetName val="7_1_6_3Tuberia_1&quot;PVCP13_55"/>
      <sheetName val="7_1_1_4_Cheque_1&quot;5"/>
      <sheetName val="_7_1_11_5Bajante_Amaz5"/>
      <sheetName val="7_1_2_4Sumin_Tanq_1000_lts5"/>
      <sheetName val="7_1_6_1Tuberia_PVCP_Media5"/>
      <sheetName val="7_1_6_2Tuberia_PVCP1&quot;5"/>
      <sheetName val="7_1_6_8Registro_de_media5"/>
      <sheetName val="7_1_6_10Registro1&quot;5"/>
      <sheetName val="7_1_6_4TuboPVC1_1-45"/>
      <sheetName val="7_1_6_6Tubo_PVC2&quot;5"/>
      <sheetName val="7_1_6_13Caja_plastica_reg5"/>
      <sheetName val="7_1_6_5Tub__y_acc__de_1y1-25"/>
      <sheetName val="7_1_6_9Registro_de_3-45"/>
      <sheetName val="7_1_6_11Registro_1_1-45"/>
      <sheetName val="7_1_6_12Registro_2&quot;5"/>
      <sheetName val="7_1_6_2TuberiaPVC_3-45"/>
      <sheetName val="7_1_8_1Pto_agua_Lavamanos5"/>
      <sheetName val="7_1_8_3Pto_agua_Sanitario_5"/>
      <sheetName val="7_1_8_4Pto_agua_Orinal5"/>
      <sheetName val="7_1_8_12Recamara_HG_para_orina5"/>
      <sheetName val="7_1_8_13Camara_de_Aire5"/>
      <sheetName val="7_1_9_1Pto_sanit_lavamanos5"/>
      <sheetName val="7_1_10_3Bajant_sanit_4&quot;5"/>
      <sheetName val="7_1_10_1Bajnte_sanit_2&quot;5"/>
      <sheetName val="7,1,10,2Tubo_sanit3&quot;5"/>
      <sheetName val="7_1_11_3_Bajante_Ag_Ll_4&quot;5"/>
      <sheetName val="7_1_11_1Tubo_PVCL2&quot;5"/>
      <sheetName val="7,1,11,5_Tubo_PVCfiltro_4&quot;5"/>
      <sheetName val="7_1_11_6Bajantt_tipo_Amaz5"/>
      <sheetName val="7_1_12_1Montaje_lavamanos5"/>
      <sheetName val="7_1_12_8Llave_de_mang5"/>
      <sheetName val="7,2,1,4Tubo_12_galv5"/>
      <sheetName val="7_2_1_11registro_1-2_gas5"/>
      <sheetName val="7_2_1_12Regulador5"/>
      <sheetName val="7_2_1_17Punto_gas5"/>
      <sheetName val="7_2_1_18Tapon_HG_1-25"/>
      <sheetName val="8_1_1Salida_lamp_Fluor_5"/>
      <sheetName val="8_1_2Salida_Lamp_incan5"/>
      <sheetName val="8_1_4Salida_pto5"/>
      <sheetName val="8_1_5Salida_Toma5"/>
      <sheetName val="8_1_8Salida_Toma_GFCI5"/>
      <sheetName val="8_3_4Acom_a_T15"/>
      <sheetName val="8_3_7Tubo_Galvanizado5"/>
      <sheetName val="8_3_9Acometida5"/>
      <sheetName val="8_3_14Acometida_1&quot;_2#85"/>
      <sheetName val="8_3_15Canaliz__conduit_nedia5"/>
      <sheetName val="8_3_16Ducto_3-45"/>
      <sheetName val="8_4_2Tablero18circuitos5"/>
      <sheetName val="8_4_5Caja_Medidor5"/>
      <sheetName val="8_4_7Interruptor5"/>
      <sheetName val="8_4_8Interrup_60_A5"/>
      <sheetName val="8_4_11Caja_6_Circuit5"/>
      <sheetName val="8_4_13Tablero_de_12_circ5"/>
      <sheetName val="8_4_14Tablero30circuit5"/>
      <sheetName val="8_6_1Salida_TV5"/>
      <sheetName val="8_6_4Salid_ventilador5"/>
      <sheetName val="8_8_2Tierra5"/>
      <sheetName val="8_11_1Camara_CS_2745"/>
      <sheetName val="8_11_4Caja_de_Insp5"/>
      <sheetName val="9_1_1_PAÑETE_IMPERMEA_1_35"/>
      <sheetName val="9_1_2Pañete_Int5"/>
      <sheetName val="9_1_3Pañete_Ext5"/>
      <sheetName val="9_1_5Pañete_int_ml5"/>
      <sheetName val="9_1_5_1Pañete_rustico_exterior5"/>
      <sheetName val="9_2_1Pañete_Bajo_Placa5"/>
      <sheetName val="10_1_2Alist_pisos5"/>
      <sheetName val="10_1_3_ALISTADO_DE_PISOS_CON_M5"/>
      <sheetName val="10_1_5_1Mortero_afin_piso5"/>
      <sheetName val="10,2,1,3Ceramica_20_20_trafico5"/>
      <sheetName val="10_2_1_2Duropiso5"/>
      <sheetName val="10_2_2_4Concreto_esmaltado5"/>
      <sheetName val="10_2_2_5Concreto_es+tabla_etru5"/>
      <sheetName val="10_2_3_4Tablon30x305"/>
      <sheetName val="10_2_3_9Tableta_etrusca5"/>
      <sheetName val="10,2,3,6Tableta_cuarto265"/>
      <sheetName val="10_3,2,1Tableta_cuarto_ml5"/>
      <sheetName val="10_2_3_7Tableta_cuarto_ml5"/>
      <sheetName val="10_2_4_1Baldosa_grano_marmol5"/>
      <sheetName val="10_2_4_4Tableta5"/>
      <sheetName val="10_3_3_6_Guardaescob_granito5"/>
      <sheetName val="10_3_2_3Media_caña_mort5"/>
      <sheetName val="10_3_2_6Tableta_ml5"/>
      <sheetName val="10_3_7_2remate_ladrillo5"/>
      <sheetName val="10_4_2Gradas_en_Gravilla5"/>
      <sheetName val="11,1,3Afinado_Vigas_Canales_im5"/>
      <sheetName val="11,1,4Impermeh_manto_asfalt5"/>
      <sheetName val="11_1_4Impermehab_manto_asfalti5"/>
      <sheetName val="11,2,6,2Remate_superior5"/>
      <sheetName val="11_2_6_3Remate_lateral5"/>
      <sheetName val="11_2_4Teja_Sandwich5"/>
      <sheetName val="11_4_1Teja_termoacustica5"/>
      <sheetName val="11_6_1Teja_cindu5"/>
      <sheetName val="11_7_1_1Canal_lamina5"/>
      <sheetName val="11_3_5Canal_PVC5"/>
      <sheetName val="12_1_1Ventana_aluminio_fija5"/>
      <sheetName val="12_1_3_Ventana_aluminio5"/>
      <sheetName val="12_1_4Persiana_alumin5"/>
      <sheetName val="12_2_7Puerta_Metalica_0_65"/>
      <sheetName val="12_2_4Puerta_Metalica_,705"/>
      <sheetName val="12_2_2Puerta_Metalica_1_55x2_96"/>
      <sheetName val="12,2,3Puerta_metalica1_55x2_855"/>
      <sheetName val="12_2_5Puertalamina_1x2_15"/>
      <sheetName val="12_2_6Puerta1_5x2_15"/>
      <sheetName val="12_2_3_1Ventana_Acero_rect2_855"/>
      <sheetName val="12_2_6_2Ventana_Acero_rect_m25"/>
      <sheetName val="12_2_1_8Ventana_Acerorect_15"/>
      <sheetName val="12,2,2,2Pasamanos_2&quot;5"/>
      <sheetName val="12_3_2_1Baranda_en_Tubo_1_1_2&quot;5"/>
      <sheetName val="12_3_2_2Baranda_en_Tubo_3&quot;5"/>
      <sheetName val="12_2_3_1Reja_varilla_cuad5"/>
      <sheetName val="12_2_3_7Ventana_5"/>
      <sheetName val="12_2_3_8Ventana5"/>
      <sheetName val="12_2_3_9Puertas5"/>
      <sheetName val="12_2_3_10Pta_vent_5"/>
      <sheetName val="12_2_3_2_2_Persiana_metalica5"/>
      <sheetName val="12_3_5Baranda_tubo_3&quot;y2&quot;5"/>
      <sheetName val="12_4_2_1Reja_perfilovalado5"/>
      <sheetName val="12_5_10estruct_lavamanos5"/>
      <sheetName val="14_1_1Enchape_en_ceramica_20x25"/>
      <sheetName val="14_3_1_Poceta_en_granito5"/>
      <sheetName val="15_1_3_Lampara_fluorecente5"/>
      <sheetName val="15_1_6Lampara_tortuga5"/>
      <sheetName val="16_1_1Sanitario_discap5"/>
      <sheetName val="16_1_2Sanitario_Infantil5"/>
      <sheetName val="16_1_3Sanitario5"/>
      <sheetName val="16_1_4Orinal5"/>
      <sheetName val="16_1_5Lavamalos_de_sobreponer5"/>
      <sheetName val="16_1_7Lavamalos_de_colgar5"/>
      <sheetName val="16_1_11Lavamanos_acero_inox5"/>
      <sheetName val="16_2_1Dispensador_papel_hig5"/>
      <sheetName val="16_2_3_Dispensador_jabon5"/>
      <sheetName val="16_2_7Barra_discap5"/>
      <sheetName val="16_2_8_1GriferiaPush5"/>
      <sheetName val="18_1_1Hidrofugo5"/>
      <sheetName val="18_1_2Pintura_Plast5"/>
      <sheetName val="18_1_3Pintura_plast_fachadas5"/>
      <sheetName val="18_1_2Esmalte_epoxico5"/>
      <sheetName val="18_1_4Vinilo5"/>
      <sheetName val="18_1_7pint_coraza5"/>
      <sheetName val="19_3_3Vidrio_temp_6mm5"/>
      <sheetName val="18_2,1,Esmalte_sobre_marcos_la5"/>
      <sheetName val="18_3,6Esmalte_sobre_mueble_baj5"/>
      <sheetName val="19_1,1Cerradura_baños_y_aulas5"/>
      <sheetName val="19_3_1Espejo5"/>
      <sheetName val="21_1_3Aseo_5"/>
      <sheetName val="20,2,6Adoquin_gress5"/>
      <sheetName val="1_2_1__Instalacion_prov__agua5"/>
      <sheetName val="1_2_2__Instalacion_prov__energ5"/>
      <sheetName val="1_2_3__Instalacion_prov__tel_5"/>
      <sheetName val="5_1_3_1bloque_en_concreto_estr5"/>
      <sheetName val="Concreto_de_4000_psi_5"/>
      <sheetName val="Concreto_de_3500_psi_5"/>
      <sheetName val="APU_125"/>
      <sheetName val="APU_115"/>
      <sheetName val="APU_105"/>
      <sheetName val="APU_95"/>
      <sheetName val="APU_85"/>
      <sheetName val="APU_75"/>
      <sheetName val="APU_65"/>
      <sheetName val="APU_55"/>
      <sheetName val="APU_45"/>
      <sheetName val="APU_35"/>
      <sheetName val="APU_25"/>
      <sheetName val="APU_17"/>
      <sheetName val="5_2_2__Ladrillo_Prensado5"/>
      <sheetName val="10_3_3_4_1__GUARDAESCOBA_EN_CE5"/>
      <sheetName val="3_1_4__ACCESORIO_SANIT_5"/>
      <sheetName val="21_1_2_aseo_muros_interiores5"/>
      <sheetName val="21_1_4_RETIRO_DE_ESCOMBROS5"/>
      <sheetName val="21_1_2__ASEO_FACHADAS5"/>
      <sheetName val="ANALISIS_DE_AIU10"/>
      <sheetName val="Datos_Principales10"/>
      <sheetName val="PRESUP_COMP_10"/>
      <sheetName val="PRESUP_ACT_10"/>
      <sheetName val="Presup_Resum10"/>
      <sheetName val="Reporte_Viabilidad10"/>
      <sheetName val="Transp_10"/>
      <sheetName val="M_Obra10"/>
      <sheetName val="Mort_1-310"/>
      <sheetName val="Mortero_1-3_imperm10"/>
      <sheetName val="Mortero_1-410"/>
      <sheetName val="Mortero_1-4_imperm_10"/>
      <sheetName val="Mortero_1-610"/>
      <sheetName val="Concreto_de_2000_psi10"/>
      <sheetName val="Concreto_de_250010"/>
      <sheetName val="Concreto_de_3000_psi10"/>
      <sheetName val="Acero_de_37_000_psi_10"/>
      <sheetName val="Acero_de_60_000psi10"/>
      <sheetName val="1_1_1campamento10"/>
      <sheetName val="1_1_2__Cerram_prov10"/>
      <sheetName val="1_1_3Limp__Desca__y_Retiro10"/>
      <sheetName val="1_1_4Localización_y_Rep_10"/>
      <sheetName val="1_1_7Localiz_y_rep10"/>
      <sheetName val="1_3_1Demol_const_exit10"/>
      <sheetName val="1_3_3Demol_de_muros10"/>
      <sheetName val="1_3_6Demol_placa_maciza10"/>
      <sheetName val="1_3_7Demol_const_manual10"/>
      <sheetName val="1_4_2Traslado_poste10"/>
      <sheetName val="2_1_1Excav_Mecan_10"/>
      <sheetName val="2_1_2Excav__man_10"/>
      <sheetName val="2_1_3xcav_man_receb10"/>
      <sheetName val="2_1_5Relleno_mat_com10"/>
      <sheetName val="2_1_06_Recebo_Comun10"/>
      <sheetName val="2_1_10Relleno_Recebo_B-20010"/>
      <sheetName val="2_2_1Concreto_pobre10"/>
      <sheetName val="2_2_2Conc_ciclopeo10"/>
      <sheetName val="2_2_3Muro_contencion10"/>
      <sheetName val="2_2_4Concreto_Zapatas10"/>
      <sheetName val="2_2_5Viga_Ciment10"/>
      <sheetName val="2_2_6PILOTES10"/>
      <sheetName val="2_2_7DADOS10"/>
      <sheetName val="2_2_8_1Placa_Contrapiso10"/>
      <sheetName val="2_2_8_2Placa_aligerada_50cm10"/>
      <sheetName val="2_3_3Malla_Electros_10"/>
      <sheetName val="3,1,2,3Tubo_novafor_4&quot;10"/>
      <sheetName val="3_1_2_4Tubo_novafor_1010"/>
      <sheetName val="3_1_2_5Tuberia_novafor12&quot;10"/>
      <sheetName val="3_2_1_2Tubo_PVC_sanit410"/>
      <sheetName val="3_1_1_3Tuberia_sanitr6&quot;10"/>
      <sheetName val="3_4_1_1Caja_de_Insp_6010"/>
      <sheetName val="3_4_5canalteta_aguas_ll10"/>
      <sheetName val="3_4_9Caja_insp_0_810"/>
      <sheetName val="3_4_10Caja_insp_110"/>
      <sheetName val="3_4_11Caja_insp_0_410"/>
      <sheetName val="3_5_1Excavacion_manual10"/>
      <sheetName val="3_5_5Retiro_de_Sobrantes10"/>
      <sheetName val="3,5,6Relleno_en_grava3-410"/>
      <sheetName val="3_6_1Empate_camara10"/>
      <sheetName val="4_1_1Conc__Columnas10"/>
      <sheetName val="4_2_1Viga_Aerea10"/>
      <sheetName val="4_2_2Viga_Canal10"/>
      <sheetName val="4_3_2Losa_aliger10"/>
      <sheetName val="4_3_3_1Losa_con_lamina10"/>
      <sheetName val="4_3_1_4Placa_e=_210"/>
      <sheetName val="4_3_1_1Placa_e=_110"/>
      <sheetName val="4_3_1,3Placa_e=_1510"/>
      <sheetName val="4_3_1_2Placa_e=_1210"/>
      <sheetName val="4_3_10Placa_alig_3010"/>
      <sheetName val="4_3_11Placa_alig_5010"/>
      <sheetName val="4_4_1Escal_en_concret10"/>
      <sheetName val="4_4_2Rampa_en_concret10"/>
      <sheetName val="4_4_3concreto_tanque10"/>
      <sheetName val="4_5_2Acero_6000_psi10"/>
      <sheetName val="4_6_1perfil_metalico_placa10"/>
      <sheetName val="4_7_4_1Perfil_metalico10"/>
      <sheetName val="4_6_2_6Anclajes10"/>
      <sheetName val="4_6_2_7Columna_metalica10"/>
      <sheetName val="4_6_2_8Viga_Met_10"/>
      <sheetName val="4_6_2_9Viga_met_6010"/>
      <sheetName val="4_6_2_10Viga_met_6510"/>
      <sheetName val="5_1_3_1bloque_piedra10"/>
      <sheetName val="5_1_2_4Bloque_cocr_1210"/>
      <sheetName val="5_1_1_3Bloque_concr1910"/>
      <sheetName val="5_2_2Ladrillo_Tolete_Fino_2_c10"/>
      <sheetName val="5_2_3Ladrillo_toletefino_1_ca10"/>
      <sheetName val="5_2_7Muro_Bloque_510"/>
      <sheetName val="5_2_6_1Muro_Bloque_410"/>
      <sheetName val="5,3,4Remates_ladrillo_tolete_10"/>
      <sheetName val="5_4_1Grouting10"/>
      <sheetName val="5,6,1_Chazos_para_carpinteria10"/>
      <sheetName val="6_1_1Alfajia10"/>
      <sheetName val="COLUMNETA_MAMPOSTERIA10"/>
      <sheetName val="6_1_3Pref_conc_a_la_vista10"/>
      <sheetName val="6_1_12Zocalo10"/>
      <sheetName val="6_1_14_ventana_prefab_concret10"/>
      <sheetName val="6_1_18Cañuela_perim_ag_lluvia10"/>
      <sheetName val="6_1_19_1Pref_piso10"/>
      <sheetName val="6_2_2Meson_lavamanos10"/>
      <sheetName val="6_2_3_2Meson_laboratorio10"/>
      <sheetName val="6_2_1_Meson_laborat10"/>
      <sheetName val="6,2,5Banca_en_concreto10"/>
      <sheetName val="6_3_6Alero_concreto10"/>
      <sheetName val="6_2_3_1Mezon_vidrio10"/>
      <sheetName val="7_1_3_1_1Tubo_hg1&quot;10"/>
      <sheetName val="7_1_3_1_2Tubo_hg1_1-210"/>
      <sheetName val="7_1_3_1_3Tubp_hg210"/>
      <sheetName val="7_1_3_1_4Tubo_hg310"/>
      <sheetName val="7_1_3_3_3Registro_1_1-210"/>
      <sheetName val="7_1_3_3_5Registro_310"/>
      <sheetName val="7_1_3_4_1Cheque_1_10"/>
      <sheetName val="7_1_6_3Tuberia_1&quot;PVCP13_510"/>
      <sheetName val="7_1_1_4_Cheque_1&quot;10"/>
      <sheetName val="_7_1_11_5Bajante_Amaz10"/>
      <sheetName val="7_1_2_4Sumin_Tanq_1000_lts10"/>
      <sheetName val="7_1_6_1Tuberia_PVCP_Media10"/>
      <sheetName val="7_1_6_2Tuberia_PVCP1&quot;10"/>
      <sheetName val="7_1_6_8Registro_de_media10"/>
      <sheetName val="7_1_6_10Registro1&quot;10"/>
      <sheetName val="7_1_6_4TuboPVC1_1-410"/>
      <sheetName val="7_1_6_6Tubo_PVC2&quot;10"/>
      <sheetName val="7_1_6_13Caja_plastica_reg10"/>
      <sheetName val="7_1_6_5Tub__y_acc__de_1y1-210"/>
      <sheetName val="7_1_6_9Registro_de_3-410"/>
      <sheetName val="7_1_6_11Registro_1_1-410"/>
      <sheetName val="7_1_6_12Registro_2&quot;10"/>
      <sheetName val="7_1_6_2TuberiaPVC_3-410"/>
      <sheetName val="7_1_8_1Pto_agua_Lavamanos10"/>
      <sheetName val="7_1_8_3Pto_agua_Sanitario_10"/>
      <sheetName val="7_1_8_4Pto_agua_Orinal10"/>
      <sheetName val="7_1_8_12Recamara_HG_para_orin10"/>
      <sheetName val="7_1_8_13Camara_de_Aire10"/>
      <sheetName val="7_1_9_1Pto_sanit_lavamanos10"/>
      <sheetName val="7_1_10_3Bajant_sanit_4&quot;10"/>
      <sheetName val="7_1_10_1Bajnte_sanit_2&quot;10"/>
      <sheetName val="7,1,10,2Tubo_sanit3&quot;10"/>
      <sheetName val="7_1_11_3_Bajante_Ag_Ll_4&quot;10"/>
      <sheetName val="7_1_11_1Tubo_PVCL2&quot;10"/>
      <sheetName val="7,1,11,5_Tubo_PVCfiltro_4&quot;10"/>
      <sheetName val="7_1_11_6Bajantt_tipo_Amaz10"/>
      <sheetName val="7_1_12_1Montaje_lavamanos10"/>
      <sheetName val="7_1_12_8Llave_de_mang10"/>
      <sheetName val="7,2,1,4Tubo_12_galv10"/>
      <sheetName val="7_2_1_11registro_1-2_gas10"/>
      <sheetName val="7_2_1_12Regulador10"/>
      <sheetName val="7_2_1_17Punto_gas10"/>
      <sheetName val="7_2_1_18Tapon_HG_1-210"/>
      <sheetName val="8_1_1Salida_lamp_Fluor_10"/>
      <sheetName val="8_1_2Salida_Lamp_incan10"/>
      <sheetName val="8_1_4Salida_pto10"/>
      <sheetName val="8_1_5Salida_Toma10"/>
      <sheetName val="8_1_8Salida_Toma_GFCI10"/>
      <sheetName val="8_3_4Acom_a_T110"/>
      <sheetName val="8_3_7Tubo_Galvanizado10"/>
      <sheetName val="8_3_9Acometida10"/>
      <sheetName val="8_3_14Acometida_1&quot;_2#810"/>
      <sheetName val="8_3_15Canaliz__conduit_nedia10"/>
      <sheetName val="8_3_16Ducto_3-410"/>
      <sheetName val="8_4_2Tablero18circuitos10"/>
      <sheetName val="8_4_5Caja_Medidor10"/>
      <sheetName val="8_4_7Interruptor10"/>
      <sheetName val="8_4_8Interrup_60_A10"/>
      <sheetName val="8_4_11Caja_6_Circuit10"/>
      <sheetName val="8_4_13Tablero_de_12_circ10"/>
      <sheetName val="8_4_14Tablero30circuit10"/>
      <sheetName val="8_6_1Salida_TV10"/>
      <sheetName val="8_6_4Salid_ventilador10"/>
      <sheetName val="8_8_2Tierra10"/>
      <sheetName val="8_11_1Camara_CS_27410"/>
      <sheetName val="8_11_4Caja_de_Insp10"/>
      <sheetName val="9_1_1_PAÑETE_IMPERMEA_1_310"/>
      <sheetName val="9_1_2Pañete_Int10"/>
      <sheetName val="9_1_3Pañete_Ext10"/>
      <sheetName val="9_1_5Pañete_int_ml10"/>
      <sheetName val="9_1_5_1Pañete_rustico_exterio10"/>
      <sheetName val="9_2_1Pañete_Bajo_Placa10"/>
      <sheetName val="10_1_2Alist_pisos10"/>
      <sheetName val="10_1_3_ALISTADO_DE_PISOS_CON_10"/>
      <sheetName val="10_1_5_1Mortero_afin_piso10"/>
      <sheetName val="10,2,1,3Ceramica_20_20_trafic10"/>
      <sheetName val="10_2_1_2Duropiso10"/>
      <sheetName val="10_2_2_4Concreto_esmaltado10"/>
      <sheetName val="10_2_2_5Concreto_es+tabla_etr10"/>
      <sheetName val="10_2_3_4Tablon30x3010"/>
      <sheetName val="10_2_3_9Tableta_etrusca10"/>
      <sheetName val="10,2,3,6Tableta_cuarto2610"/>
      <sheetName val="10_3,2,1Tableta_cuarto_ml10"/>
      <sheetName val="10_2_3_7Tableta_cuarto_ml10"/>
      <sheetName val="10_2_4_1Baldosa_grano_marmol10"/>
      <sheetName val="10_2_4_4Tableta10"/>
      <sheetName val="10_3_3_6_Guardaescob_granito10"/>
      <sheetName val="10_3_2_3Media_caña_mort10"/>
      <sheetName val="10_3_2_6Tableta_ml10"/>
      <sheetName val="10_3_7_2remate_ladrillo10"/>
      <sheetName val="10_4_2Gradas_en_Gravilla10"/>
      <sheetName val="11,1,3Afinado_Vigas_Canales_i10"/>
      <sheetName val="11,1,4Impermeh_manto_asfalt10"/>
      <sheetName val="11_1_4Impermehab_manto_asfalt10"/>
      <sheetName val="11,2,6,2Remate_superior10"/>
      <sheetName val="11_2_6_3Remate_lateral10"/>
      <sheetName val="11_2_4Teja_Sandwich10"/>
      <sheetName val="11_4_1Teja_termoacustica10"/>
      <sheetName val="11_6_1Teja_cindu10"/>
      <sheetName val="11_7_1_1Canal_lamina10"/>
      <sheetName val="11_3_5Canal_PVC10"/>
      <sheetName val="12_1_1Ventana_aluminio_fija10"/>
      <sheetName val="12_1_3_Ventana_aluminio10"/>
      <sheetName val="12_1_4Persiana_alumin10"/>
      <sheetName val="12_2_7Puerta_Metalica_0_610"/>
      <sheetName val="12_2_4Puerta_Metalica_,7010"/>
      <sheetName val="12_2_2Puerta_Metalica_1_55x2_11"/>
      <sheetName val="12,2,3Puerta_metalica1_55x2_810"/>
      <sheetName val="12_2_5Puertalamina_1x2_110"/>
      <sheetName val="12_2_6Puerta1_5x2_110"/>
      <sheetName val="12_2_3_1Ventana_Acero_rect2_810"/>
      <sheetName val="12_2_6_2Ventana_Acero_rect_m210"/>
      <sheetName val="12_2_1_8Ventana_Acerorect_110"/>
      <sheetName val="12,2,2,2Pasamanos_2&quot;10"/>
      <sheetName val="12_3_2_1Baranda_en_Tubo_1_1_210"/>
      <sheetName val="12_3_2_2Baranda_en_Tubo_3&quot;10"/>
      <sheetName val="12_2_3_1Reja_varilla_cuad10"/>
      <sheetName val="12_2_3_7Ventana_10"/>
      <sheetName val="12_2_3_8Ventana10"/>
      <sheetName val="12_2_3_9Puertas10"/>
      <sheetName val="12_2_3_10Pta_vent_10"/>
      <sheetName val="12_2_3_2_2_Persiana_metalica10"/>
      <sheetName val="12_3_5Baranda_tubo_3&quot;y2&quot;10"/>
      <sheetName val="12_4_2_1Reja_perfilovalado10"/>
      <sheetName val="12_5_10estruct_lavamanos10"/>
      <sheetName val="14_1_1Enchape_en_ceramica_20x10"/>
      <sheetName val="14_3_1_Poceta_en_granito10"/>
      <sheetName val="15_1_3_Lampara_fluorecente10"/>
      <sheetName val="15_1_6Lampara_tortuga10"/>
      <sheetName val="16_1_1Sanitario_discap10"/>
      <sheetName val="16_1_2Sanitario_Infantil10"/>
      <sheetName val="16_1_3Sanitario10"/>
      <sheetName val="16_1_4Orinal10"/>
      <sheetName val="16_1_5Lavamalos_de_sobreponer10"/>
      <sheetName val="16_1_7Lavamalos_de_colgar10"/>
      <sheetName val="16_1_11Lavamanos_acero_inox10"/>
      <sheetName val="16_2_1Dispensador_papel_hig10"/>
      <sheetName val="16_2_3_Dispensador_jabon10"/>
      <sheetName val="16_2_7Barra_discap10"/>
      <sheetName val="16_2_8_1GriferiaPush10"/>
      <sheetName val="18_1_1Hidrofugo10"/>
      <sheetName val="18_1_2Pintura_Plast10"/>
      <sheetName val="18_1_3Pintura_plast_fachadas10"/>
      <sheetName val="18_1_2Esmalte_epoxico10"/>
      <sheetName val="18_1_4Vinilo10"/>
      <sheetName val="18_1_7pint_coraza10"/>
      <sheetName val="19_3_3Vidrio_temp_6mm10"/>
      <sheetName val="18_2,1,Esmalte_sobre_marcos_l10"/>
      <sheetName val="18_3,6Esmalte_sobre_mueble_ba10"/>
      <sheetName val="19_1,1Cerradura_baños_y_aulas10"/>
      <sheetName val="19_3_1Espejo10"/>
      <sheetName val="21_1_3Aseo_10"/>
      <sheetName val="20,2,6Adoquin_gress10"/>
      <sheetName val="1_2_1__Instalacion_prov__agua10"/>
      <sheetName val="1_2_2__Instalacion_prov__ener10"/>
      <sheetName val="1_2_3__Instalacion_prov__tel_10"/>
      <sheetName val="5_1_3_1bloque_en_concreto_est10"/>
      <sheetName val="Concreto_de_4000_psi_10"/>
      <sheetName val="Concreto_de_3500_psi_10"/>
      <sheetName val="APU_1210"/>
      <sheetName val="APU_1110"/>
      <sheetName val="APU_1010"/>
      <sheetName val="APU_910"/>
      <sheetName val="APU_810"/>
      <sheetName val="APU_710"/>
      <sheetName val="APU_610"/>
      <sheetName val="APU_510"/>
      <sheetName val="APU_410"/>
      <sheetName val="APU_310"/>
      <sheetName val="APU_210"/>
      <sheetName val="APU_130"/>
      <sheetName val="5_2_2__Ladrillo_Prensado10"/>
      <sheetName val="10_3_3_4_1__GUARDAESCOBA_EN_C10"/>
      <sheetName val="3_1_4__ACCESORIO_SANIT_10"/>
      <sheetName val="21_1_2_aseo_muros_interiores10"/>
      <sheetName val="21_1_4_RETIRO_DE_ESCOMBROS10"/>
      <sheetName val="21_1_2__ASEO_FACHADAS10"/>
      <sheetName val="ANALISIS_DE_AIU8"/>
      <sheetName val="Datos_Principales8"/>
      <sheetName val="PRESUP_COMP_8"/>
      <sheetName val="PRESUP_ACT_8"/>
      <sheetName val="Presup_Resum8"/>
      <sheetName val="Reporte_Viabilidad8"/>
      <sheetName val="Transp_8"/>
      <sheetName val="M_Obra8"/>
      <sheetName val="Mort_1-38"/>
      <sheetName val="Mortero_1-3_imperm8"/>
      <sheetName val="Mortero_1-48"/>
      <sheetName val="Mortero_1-4_imperm_8"/>
      <sheetName val="Mortero_1-68"/>
      <sheetName val="Concreto_de_2000_psi8"/>
      <sheetName val="Concreto_de_25008"/>
      <sheetName val="Concreto_de_3000_psi8"/>
      <sheetName val="Acero_de_37_000_psi_8"/>
      <sheetName val="Acero_de_60_000psi8"/>
      <sheetName val="1_1_1campamento8"/>
      <sheetName val="1_1_2__Cerram_prov8"/>
      <sheetName val="1_1_3Limp__Desca__y_Retiro8"/>
      <sheetName val="1_1_4Localización_y_Rep_8"/>
      <sheetName val="1_1_7Localiz_y_rep8"/>
      <sheetName val="1_3_1Demol_const_exit8"/>
      <sheetName val="1_3_3Demol_de_muros8"/>
      <sheetName val="1_3_6Demol_placa_maciza8"/>
      <sheetName val="1_3_7Demol_const_manual8"/>
      <sheetName val="1_4_2Traslado_poste8"/>
      <sheetName val="2_1_1Excav_Mecan_8"/>
      <sheetName val="2_1_2Excav__man_8"/>
      <sheetName val="2_1_3xcav_man_receb8"/>
      <sheetName val="2_1_5Relleno_mat_com8"/>
      <sheetName val="2_1_06_Recebo_Comun8"/>
      <sheetName val="2_1_10Relleno_Recebo_B-2008"/>
      <sheetName val="2_2_1Concreto_pobre8"/>
      <sheetName val="2_2_2Conc_ciclopeo8"/>
      <sheetName val="2_2_3Muro_contencion8"/>
      <sheetName val="2_2_4Concreto_Zapatas8"/>
      <sheetName val="2_2_5Viga_Ciment8"/>
      <sheetName val="2_2_6PILOTES8"/>
      <sheetName val="2_2_7DADOS8"/>
      <sheetName val="2_2_8_1Placa_Contrapiso8"/>
      <sheetName val="2_2_8_2Placa_aligerada_50cm8"/>
      <sheetName val="2_3_3Malla_Electros_8"/>
      <sheetName val="3,1,2,3Tubo_novafor_4&quot;8"/>
      <sheetName val="3_1_2_4Tubo_novafor_108"/>
      <sheetName val="3_1_2_5Tuberia_novafor12&quot;8"/>
      <sheetName val="3_2_1_2Tubo_PVC_sanit48"/>
      <sheetName val="3_1_1_3Tuberia_sanitr6&quot;8"/>
      <sheetName val="3_4_1_1Caja_de_Insp_608"/>
      <sheetName val="3_4_5canalteta_aguas_ll8"/>
      <sheetName val="3_4_9Caja_insp_0_88"/>
      <sheetName val="3_4_10Caja_insp_18"/>
      <sheetName val="3_4_11Caja_insp_0_48"/>
      <sheetName val="3_5_1Excavacion_manual8"/>
      <sheetName val="3_5_5Retiro_de_Sobrantes8"/>
      <sheetName val="3,5,6Relleno_en_grava3-48"/>
      <sheetName val="3_6_1Empate_camara8"/>
      <sheetName val="4_1_1Conc__Columnas8"/>
      <sheetName val="4_2_1Viga_Aerea8"/>
      <sheetName val="4_2_2Viga_Canal8"/>
      <sheetName val="4_3_2Losa_aliger8"/>
      <sheetName val="4_3_3_1Losa_con_lamina8"/>
      <sheetName val="4_3_1_4Placa_e=_28"/>
      <sheetName val="4_3_1_1Placa_e=_18"/>
      <sheetName val="4_3_1,3Placa_e=_158"/>
      <sheetName val="4_3_1_2Placa_e=_128"/>
      <sheetName val="4_3_10Placa_alig_308"/>
      <sheetName val="4_3_11Placa_alig_508"/>
      <sheetName val="4_4_1Escal_en_concret8"/>
      <sheetName val="4_4_2Rampa_en_concret8"/>
      <sheetName val="4_4_3concreto_tanque8"/>
      <sheetName val="4_5_2Acero_6000_psi8"/>
      <sheetName val="4_6_1perfil_metalico_placa8"/>
      <sheetName val="4_7_4_1Perfil_metalico8"/>
      <sheetName val="4_6_2_6Anclajes8"/>
      <sheetName val="4_6_2_7Columna_metalica8"/>
      <sheetName val="4_6_2_8Viga_Met_8"/>
      <sheetName val="4_6_2_9Viga_met_608"/>
      <sheetName val="4_6_2_10Viga_met_658"/>
      <sheetName val="5_1_3_1bloque_piedra8"/>
      <sheetName val="5_1_2_4Bloque_cocr_128"/>
      <sheetName val="5_1_1_3Bloque_concr198"/>
      <sheetName val="5_2_2Ladrillo_Tolete_Fino_2_ca8"/>
      <sheetName val="5_2_3Ladrillo_toletefino_1_car8"/>
      <sheetName val="5_2_7Muro_Bloque_58"/>
      <sheetName val="5_2_6_1Muro_Bloque_48"/>
      <sheetName val="5,3,4Remates_ladrillo_tolete_8"/>
      <sheetName val="5_4_1Grouting8"/>
      <sheetName val="5,6,1_Chazos_para_carpinteria8"/>
      <sheetName val="6_1_1Alfajia8"/>
      <sheetName val="COLUMNETA_MAMPOSTERIA8"/>
      <sheetName val="6_1_3Pref_conc_a_la_vista8"/>
      <sheetName val="6_1_12Zocalo8"/>
      <sheetName val="6_1_14_ventana_prefab_concreto8"/>
      <sheetName val="6_1_18Cañuela_perim_ag_lluvias8"/>
      <sheetName val="6_1_19_1Pref_piso8"/>
      <sheetName val="6_2_2Meson_lavamanos8"/>
      <sheetName val="6_2_3_2Meson_laboratorio8"/>
      <sheetName val="6_2_1_Meson_laborat8"/>
      <sheetName val="6,2,5Banca_en_concreto8"/>
      <sheetName val="6_3_6Alero_concreto8"/>
      <sheetName val="6_2_3_1Mezon_vidrio8"/>
      <sheetName val="7_1_3_1_1Tubo_hg1&quot;8"/>
      <sheetName val="7_1_3_1_2Tubo_hg1_1-28"/>
      <sheetName val="7_1_3_1_3Tubp_hg28"/>
      <sheetName val="7_1_3_1_4Tubo_hg38"/>
      <sheetName val="7_1_3_3_3Registro_1_1-28"/>
      <sheetName val="7_1_3_3_5Registro_38"/>
      <sheetName val="7_1_3_4_1Cheque_1_8"/>
      <sheetName val="7_1_6_3Tuberia_1&quot;PVCP13_58"/>
      <sheetName val="7_1_1_4_Cheque_1&quot;8"/>
      <sheetName val="_7_1_11_5Bajante_Amaz8"/>
      <sheetName val="7_1_2_4Sumin_Tanq_1000_lts8"/>
      <sheetName val="7_1_6_1Tuberia_PVCP_Media8"/>
      <sheetName val="7_1_6_2Tuberia_PVCP1&quot;8"/>
      <sheetName val="7_1_6_8Registro_de_media8"/>
      <sheetName val="7_1_6_10Registro1&quot;8"/>
      <sheetName val="7_1_6_4TuboPVC1_1-48"/>
      <sheetName val="7_1_6_6Tubo_PVC2&quot;8"/>
      <sheetName val="7_1_6_13Caja_plastica_reg8"/>
      <sheetName val="7_1_6_5Tub__y_acc__de_1y1-28"/>
      <sheetName val="7_1_6_9Registro_de_3-48"/>
      <sheetName val="7_1_6_11Registro_1_1-48"/>
      <sheetName val="7_1_6_12Registro_2&quot;8"/>
      <sheetName val="7_1_6_2TuberiaPVC_3-48"/>
      <sheetName val="7_1_8_1Pto_agua_Lavamanos8"/>
      <sheetName val="7_1_8_3Pto_agua_Sanitario_8"/>
      <sheetName val="7_1_8_4Pto_agua_Orinal8"/>
      <sheetName val="7_1_8_12Recamara_HG_para_orina8"/>
      <sheetName val="7_1_8_13Camara_de_Aire8"/>
      <sheetName val="7_1_9_1Pto_sanit_lavamanos8"/>
      <sheetName val="7_1_10_3Bajant_sanit_4&quot;8"/>
      <sheetName val="7_1_10_1Bajnte_sanit_2&quot;8"/>
      <sheetName val="7,1,10,2Tubo_sanit3&quot;8"/>
      <sheetName val="7_1_11_3_Bajante_Ag_Ll_4&quot;8"/>
      <sheetName val="7_1_11_1Tubo_PVCL2&quot;8"/>
      <sheetName val="7,1,11,5_Tubo_PVCfiltro_4&quot;8"/>
      <sheetName val="7_1_11_6Bajantt_tipo_Amaz8"/>
      <sheetName val="7_1_12_1Montaje_lavamanos8"/>
      <sheetName val="7_1_12_8Llave_de_mang8"/>
      <sheetName val="7,2,1,4Tubo_12_galv8"/>
      <sheetName val="7_2_1_11registro_1-2_gas8"/>
      <sheetName val="7_2_1_12Regulador8"/>
      <sheetName val="7_2_1_17Punto_gas8"/>
      <sheetName val="7_2_1_18Tapon_HG_1-28"/>
      <sheetName val="8_1_1Salida_lamp_Fluor_8"/>
      <sheetName val="8_1_2Salida_Lamp_incan8"/>
      <sheetName val="8_1_4Salida_pto8"/>
      <sheetName val="8_1_5Salida_Toma8"/>
      <sheetName val="8_1_8Salida_Toma_GFCI8"/>
      <sheetName val="8_3_4Acom_a_T18"/>
      <sheetName val="8_3_7Tubo_Galvanizado8"/>
      <sheetName val="8_3_9Acometida8"/>
      <sheetName val="8_3_14Acometida_1&quot;_2#88"/>
      <sheetName val="8_3_15Canaliz__conduit_nedia8"/>
      <sheetName val="8_3_16Ducto_3-48"/>
      <sheetName val="8_4_2Tablero18circuitos8"/>
      <sheetName val="8_4_5Caja_Medidor8"/>
      <sheetName val="8_4_7Interruptor8"/>
      <sheetName val="8_4_8Interrup_60_A8"/>
      <sheetName val="8_4_11Caja_6_Circuit8"/>
      <sheetName val="8_4_13Tablero_de_12_circ8"/>
      <sheetName val="8_4_14Tablero30circuit8"/>
      <sheetName val="8_6_1Salida_TV8"/>
      <sheetName val="8_6_4Salid_ventilador8"/>
      <sheetName val="8_8_2Tierra8"/>
      <sheetName val="8_11_1Camara_CS_2748"/>
      <sheetName val="8_11_4Caja_de_Insp8"/>
      <sheetName val="9_1_1_PAÑETE_IMPERMEA_1_38"/>
      <sheetName val="9_1_2Pañete_Int8"/>
      <sheetName val="9_1_3Pañete_Ext8"/>
      <sheetName val="9_1_5Pañete_int_ml8"/>
      <sheetName val="9_1_5_1Pañete_rustico_exterior8"/>
      <sheetName val="9_2_1Pañete_Bajo_Placa8"/>
      <sheetName val="10_1_2Alist_pisos8"/>
      <sheetName val="10_1_3_ALISTADO_DE_PISOS_CON_M8"/>
      <sheetName val="10_1_5_1Mortero_afin_piso8"/>
      <sheetName val="10,2,1,3Ceramica_20_20_trafico8"/>
      <sheetName val="10_2_1_2Duropiso8"/>
      <sheetName val="10_2_2_4Concreto_esmaltado8"/>
      <sheetName val="10_2_2_5Concreto_es+tabla_etru8"/>
      <sheetName val="10_2_3_4Tablon30x308"/>
      <sheetName val="10_2_3_9Tableta_etrusca8"/>
      <sheetName val="10,2,3,6Tableta_cuarto268"/>
      <sheetName val="10_3,2,1Tableta_cuarto_ml8"/>
      <sheetName val="10_2_3_7Tableta_cuarto_ml8"/>
      <sheetName val="10_2_4_1Baldosa_grano_marmol8"/>
      <sheetName val="10_2_4_4Tableta8"/>
      <sheetName val="10_3_3_6_Guardaescob_granito8"/>
      <sheetName val="10_3_2_3Media_caña_mort8"/>
      <sheetName val="10_3_2_6Tableta_ml8"/>
      <sheetName val="10_3_7_2remate_ladrillo8"/>
      <sheetName val="10_4_2Gradas_en_Gravilla8"/>
      <sheetName val="11,1,3Afinado_Vigas_Canales_im8"/>
      <sheetName val="11,1,4Impermeh_manto_asfalt8"/>
      <sheetName val="11_1_4Impermehab_manto_asfalti8"/>
      <sheetName val="11,2,6,2Remate_superior8"/>
      <sheetName val="11_2_6_3Remate_lateral8"/>
      <sheetName val="11_2_4Teja_Sandwich8"/>
      <sheetName val="11_4_1Teja_termoacustica8"/>
      <sheetName val="11_6_1Teja_cindu8"/>
      <sheetName val="11_7_1_1Canal_lamina8"/>
      <sheetName val="11_3_5Canal_PVC8"/>
      <sheetName val="12_1_1Ventana_aluminio_fija8"/>
      <sheetName val="12_1_3_Ventana_aluminio8"/>
      <sheetName val="12_1_4Persiana_alumin8"/>
      <sheetName val="12_2_7Puerta_Metalica_0_68"/>
      <sheetName val="12_2_4Puerta_Metalica_,708"/>
      <sheetName val="12_2_2Puerta_Metalica_1_55x2_99"/>
      <sheetName val="12,2,3Puerta_metalica1_55x2_858"/>
      <sheetName val="12_2_5Puertalamina_1x2_18"/>
      <sheetName val="12_2_6Puerta1_5x2_18"/>
      <sheetName val="12_2_3_1Ventana_Acero_rect2_858"/>
      <sheetName val="12_2_6_2Ventana_Acero_rect_m28"/>
      <sheetName val="12_2_1_8Ventana_Acerorect_18"/>
      <sheetName val="12,2,2,2Pasamanos_2&quot;8"/>
      <sheetName val="12_3_2_1Baranda_en_Tubo_1_1_2&quot;8"/>
      <sheetName val="12_3_2_2Baranda_en_Tubo_3&quot;8"/>
      <sheetName val="12_2_3_1Reja_varilla_cuad8"/>
      <sheetName val="12_2_3_7Ventana_8"/>
      <sheetName val="12_2_3_8Ventana8"/>
      <sheetName val="12_2_3_9Puertas8"/>
      <sheetName val="12_2_3_10Pta_vent_8"/>
      <sheetName val="12_2_3_2_2_Persiana_metalica8"/>
      <sheetName val="12_3_5Baranda_tubo_3&quot;y2&quot;8"/>
      <sheetName val="12_4_2_1Reja_perfilovalado8"/>
      <sheetName val="12_5_10estruct_lavamanos8"/>
      <sheetName val="14_1_1Enchape_en_ceramica_20x28"/>
      <sheetName val="14_3_1_Poceta_en_granito8"/>
      <sheetName val="15_1_3_Lampara_fluorecente8"/>
      <sheetName val="15_1_6Lampara_tortuga8"/>
      <sheetName val="16_1_1Sanitario_discap8"/>
      <sheetName val="16_1_2Sanitario_Infantil8"/>
      <sheetName val="16_1_3Sanitario8"/>
      <sheetName val="16_1_4Orinal8"/>
      <sheetName val="16_1_5Lavamalos_de_sobreponer8"/>
      <sheetName val="16_1_7Lavamalos_de_colgar8"/>
      <sheetName val="16_1_11Lavamanos_acero_inox8"/>
      <sheetName val="16_2_1Dispensador_papel_hig8"/>
      <sheetName val="16_2_3_Dispensador_jabon8"/>
      <sheetName val="16_2_7Barra_discap8"/>
      <sheetName val="16_2_8_1GriferiaPush8"/>
      <sheetName val="18_1_1Hidrofugo8"/>
      <sheetName val="18_1_2Pintura_Plast8"/>
      <sheetName val="18_1_3Pintura_plast_fachadas8"/>
      <sheetName val="18_1_2Esmalte_epoxico8"/>
      <sheetName val="18_1_4Vinilo8"/>
      <sheetName val="18_1_7pint_coraza8"/>
      <sheetName val="19_3_3Vidrio_temp_6mm8"/>
      <sheetName val="18_2,1,Esmalte_sobre_marcos_la8"/>
      <sheetName val="18_3,6Esmalte_sobre_mueble_baj8"/>
      <sheetName val="19_1,1Cerradura_baños_y_aulas8"/>
      <sheetName val="19_3_1Espejo8"/>
      <sheetName val="21_1_3Aseo_8"/>
      <sheetName val="20,2,6Adoquin_gress8"/>
      <sheetName val="1_2_1__Instalacion_prov__agua8"/>
      <sheetName val="1_2_2__Instalacion_prov__energ8"/>
      <sheetName val="1_2_3__Instalacion_prov__tel_8"/>
      <sheetName val="5_1_3_1bloque_en_concreto_estr8"/>
      <sheetName val="Concreto_de_4000_psi_8"/>
      <sheetName val="Concreto_de_3500_psi_8"/>
      <sheetName val="APU_128"/>
      <sheetName val="APU_118"/>
      <sheetName val="APU_108"/>
      <sheetName val="APU_98"/>
      <sheetName val="APU_88"/>
      <sheetName val="APU_78"/>
      <sheetName val="APU_68"/>
      <sheetName val="APU_58"/>
      <sheetName val="APU_48"/>
      <sheetName val="APU_38"/>
      <sheetName val="APU_28"/>
      <sheetName val="APU_110"/>
      <sheetName val="5_2_2__Ladrillo_Prensado8"/>
      <sheetName val="10_3_3_4_1__GUARDAESCOBA_EN_CE8"/>
      <sheetName val="3_1_4__ACCESORIO_SANIT_8"/>
      <sheetName val="21_1_2_aseo_muros_interiores8"/>
      <sheetName val="21_1_4_RETIRO_DE_ESCOMBROS8"/>
      <sheetName val="21_1_2__ASEO_FACHADAS8"/>
      <sheetName val="ANALISIS_DE_AIU6"/>
      <sheetName val="Datos_Principales6"/>
      <sheetName val="PRESUP_COMP_6"/>
      <sheetName val="PRESUP_ACT_6"/>
      <sheetName val="Presup_Resum6"/>
      <sheetName val="Reporte_Viabilidad6"/>
      <sheetName val="Transp_6"/>
      <sheetName val="M_Obra6"/>
      <sheetName val="Mort_1-36"/>
      <sheetName val="Mortero_1-3_imperm6"/>
      <sheetName val="Mortero_1-46"/>
      <sheetName val="Mortero_1-4_imperm_6"/>
      <sheetName val="Mortero_1-66"/>
      <sheetName val="Concreto_de_2000_psi6"/>
      <sheetName val="Concreto_de_25006"/>
      <sheetName val="Concreto_de_3000_psi6"/>
      <sheetName val="Acero_de_37_000_psi_6"/>
      <sheetName val="Acero_de_60_000psi6"/>
      <sheetName val="1_1_1campamento6"/>
      <sheetName val="1_1_2__Cerram_prov6"/>
      <sheetName val="1_1_3Limp__Desca__y_Retiro6"/>
      <sheetName val="1_1_4Localización_y_Rep_6"/>
      <sheetName val="1_1_7Localiz_y_rep6"/>
      <sheetName val="1_3_1Demol_const_exit6"/>
      <sheetName val="1_3_3Demol_de_muros6"/>
      <sheetName val="1_3_6Demol_placa_maciza6"/>
      <sheetName val="1_3_7Demol_const_manual6"/>
      <sheetName val="1_4_2Traslado_poste6"/>
      <sheetName val="2_1_1Excav_Mecan_6"/>
      <sheetName val="2_1_2Excav__man_6"/>
      <sheetName val="2_1_3xcav_man_receb6"/>
      <sheetName val="2_1_5Relleno_mat_com6"/>
      <sheetName val="2_1_06_Recebo_Comun6"/>
      <sheetName val="2_1_10Relleno_Recebo_B-2006"/>
      <sheetName val="2_2_1Concreto_pobre6"/>
      <sheetName val="2_2_2Conc_ciclopeo6"/>
      <sheetName val="2_2_3Muro_contencion6"/>
      <sheetName val="2_2_4Concreto_Zapatas6"/>
      <sheetName val="2_2_5Viga_Ciment6"/>
      <sheetName val="2_2_6PILOTES6"/>
      <sheetName val="2_2_7DADOS6"/>
      <sheetName val="2_2_8_1Placa_Contrapiso6"/>
      <sheetName val="2_2_8_2Placa_aligerada_50cm6"/>
      <sheetName val="2_3_3Malla_Electros_6"/>
      <sheetName val="3,1,2,3Tubo_novafor_4&quot;6"/>
      <sheetName val="3_1_2_4Tubo_novafor_106"/>
      <sheetName val="3_1_2_5Tuberia_novafor12&quot;6"/>
      <sheetName val="3_2_1_2Tubo_PVC_sanit46"/>
      <sheetName val="3_1_1_3Tuberia_sanitr6&quot;6"/>
      <sheetName val="3_4_1_1Caja_de_Insp_606"/>
      <sheetName val="3_4_5canalteta_aguas_ll6"/>
      <sheetName val="3_4_9Caja_insp_0_86"/>
      <sheetName val="3_4_10Caja_insp_16"/>
      <sheetName val="3_4_11Caja_insp_0_46"/>
      <sheetName val="3_5_1Excavacion_manual6"/>
      <sheetName val="3_5_5Retiro_de_Sobrantes6"/>
      <sheetName val="3,5,6Relleno_en_grava3-46"/>
      <sheetName val="3_6_1Empate_camara6"/>
      <sheetName val="4_1_1Conc__Columnas6"/>
      <sheetName val="4_2_1Viga_Aerea6"/>
      <sheetName val="4_2_2Viga_Canal6"/>
      <sheetName val="4_3_2Losa_aliger6"/>
      <sheetName val="4_3_3_1Losa_con_lamina6"/>
      <sheetName val="4_3_1_4Placa_e=_26"/>
      <sheetName val="4_3_1_1Placa_e=_16"/>
      <sheetName val="4_3_1,3Placa_e=_156"/>
      <sheetName val="4_3_1_2Placa_e=_126"/>
      <sheetName val="4_3_10Placa_alig_306"/>
      <sheetName val="4_3_11Placa_alig_506"/>
      <sheetName val="4_4_1Escal_en_concret6"/>
      <sheetName val="4_4_2Rampa_en_concret6"/>
      <sheetName val="4_4_3concreto_tanque6"/>
      <sheetName val="4_5_2Acero_6000_psi6"/>
      <sheetName val="4_6_1perfil_metalico_placa6"/>
      <sheetName val="4_7_4_1Perfil_metalico6"/>
      <sheetName val="4_6_2_6Anclajes6"/>
      <sheetName val="4_6_2_7Columna_metalica6"/>
      <sheetName val="4_6_2_8Viga_Met_6"/>
      <sheetName val="4_6_2_9Viga_met_606"/>
      <sheetName val="4_6_2_10Viga_met_656"/>
      <sheetName val="5_1_3_1bloque_piedra6"/>
      <sheetName val="5_1_2_4Bloque_cocr_126"/>
      <sheetName val="5_1_1_3Bloque_concr196"/>
      <sheetName val="5_2_2Ladrillo_Tolete_Fino_2_ca6"/>
      <sheetName val="5_2_3Ladrillo_toletefino_1_car6"/>
      <sheetName val="5_2_7Muro_Bloque_56"/>
      <sheetName val="5_2_6_1Muro_Bloque_46"/>
      <sheetName val="5,3,4Remates_ladrillo_tolete_6"/>
      <sheetName val="5_4_1Grouting6"/>
      <sheetName val="5,6,1_Chazos_para_carpinteria6"/>
      <sheetName val="6_1_1Alfajia6"/>
      <sheetName val="COLUMNETA_MAMPOSTERIA6"/>
      <sheetName val="6_1_3Pref_conc_a_la_vista6"/>
      <sheetName val="6_1_12Zocalo6"/>
      <sheetName val="6_1_14_ventana_prefab_concreto6"/>
      <sheetName val="6_1_18Cañuela_perim_ag_lluvias6"/>
      <sheetName val="6_1_19_1Pref_piso6"/>
      <sheetName val="6_2_2Meson_lavamanos6"/>
      <sheetName val="6_2_3_2Meson_laboratorio6"/>
      <sheetName val="6_2_1_Meson_laborat6"/>
      <sheetName val="6,2,5Banca_en_concreto6"/>
      <sheetName val="6_3_6Alero_concreto6"/>
      <sheetName val="6_2_3_1Mezon_vidrio6"/>
      <sheetName val="7_1_3_1_1Tubo_hg1&quot;6"/>
      <sheetName val="7_1_3_1_2Tubo_hg1_1-26"/>
      <sheetName val="7_1_3_1_3Tubp_hg26"/>
      <sheetName val="7_1_3_1_4Tubo_hg36"/>
      <sheetName val="7_1_3_3_3Registro_1_1-26"/>
      <sheetName val="7_1_3_3_5Registro_36"/>
      <sheetName val="7_1_3_4_1Cheque_1_6"/>
      <sheetName val="7_1_6_3Tuberia_1&quot;PVCP13_56"/>
      <sheetName val="7_1_1_4_Cheque_1&quot;6"/>
      <sheetName val="_7_1_11_5Bajante_Amaz6"/>
      <sheetName val="7_1_2_4Sumin_Tanq_1000_lts6"/>
      <sheetName val="7_1_6_1Tuberia_PVCP_Media6"/>
      <sheetName val="7_1_6_2Tuberia_PVCP1&quot;6"/>
      <sheetName val="7_1_6_8Registro_de_media6"/>
      <sheetName val="7_1_6_10Registro1&quot;6"/>
      <sheetName val="7_1_6_4TuboPVC1_1-46"/>
      <sheetName val="7_1_6_6Tubo_PVC2&quot;6"/>
      <sheetName val="7_1_6_13Caja_plastica_reg6"/>
      <sheetName val="7_1_6_5Tub__y_acc__de_1y1-26"/>
      <sheetName val="7_1_6_9Registro_de_3-46"/>
      <sheetName val="7_1_6_11Registro_1_1-46"/>
      <sheetName val="7_1_6_12Registro_2&quot;6"/>
      <sheetName val="7_1_6_2TuberiaPVC_3-46"/>
      <sheetName val="7_1_8_1Pto_agua_Lavamanos6"/>
      <sheetName val="7_1_8_3Pto_agua_Sanitario_6"/>
      <sheetName val="7_1_8_4Pto_agua_Orinal6"/>
      <sheetName val="7_1_8_12Recamara_HG_para_orina6"/>
      <sheetName val="7_1_8_13Camara_de_Aire6"/>
      <sheetName val="7_1_9_1Pto_sanit_lavamanos6"/>
      <sheetName val="7_1_10_3Bajant_sanit_4&quot;6"/>
      <sheetName val="7_1_10_1Bajnte_sanit_2&quot;6"/>
      <sheetName val="7,1,10,2Tubo_sanit3&quot;6"/>
      <sheetName val="7_1_11_3_Bajante_Ag_Ll_4&quot;6"/>
      <sheetName val="7_1_11_1Tubo_PVCL2&quot;6"/>
      <sheetName val="7,1,11,5_Tubo_PVCfiltro_4&quot;6"/>
      <sheetName val="7_1_11_6Bajantt_tipo_Amaz6"/>
      <sheetName val="7_1_12_1Montaje_lavamanos6"/>
      <sheetName val="7_1_12_8Llave_de_mang6"/>
      <sheetName val="7,2,1,4Tubo_12_galv6"/>
      <sheetName val="7_2_1_11registro_1-2_gas6"/>
      <sheetName val="7_2_1_12Regulador6"/>
      <sheetName val="7_2_1_17Punto_gas6"/>
      <sheetName val="7_2_1_18Tapon_HG_1-26"/>
      <sheetName val="8_1_1Salida_lamp_Fluor_6"/>
      <sheetName val="8_1_2Salida_Lamp_incan6"/>
      <sheetName val="8_1_4Salida_pto6"/>
      <sheetName val="8_1_5Salida_Toma6"/>
      <sheetName val="8_1_8Salida_Toma_GFCI6"/>
      <sheetName val="8_3_4Acom_a_T16"/>
      <sheetName val="8_3_7Tubo_Galvanizado6"/>
      <sheetName val="8_3_9Acometida6"/>
      <sheetName val="8_3_14Acometida_1&quot;_2#86"/>
      <sheetName val="8_3_15Canaliz__conduit_nedia6"/>
      <sheetName val="8_3_16Ducto_3-46"/>
      <sheetName val="8_4_2Tablero18circuitos6"/>
      <sheetName val="8_4_5Caja_Medidor6"/>
      <sheetName val="8_4_7Interruptor6"/>
      <sheetName val="8_4_8Interrup_60_A6"/>
      <sheetName val="8_4_11Caja_6_Circuit6"/>
      <sheetName val="8_4_13Tablero_de_12_circ6"/>
      <sheetName val="8_4_14Tablero30circuit6"/>
      <sheetName val="8_6_1Salida_TV6"/>
      <sheetName val="8_6_4Salid_ventilador6"/>
      <sheetName val="8_8_2Tierra6"/>
      <sheetName val="8_11_1Camara_CS_2746"/>
      <sheetName val="8_11_4Caja_de_Insp6"/>
      <sheetName val="9_1_1_PAÑETE_IMPERMEA_1_36"/>
      <sheetName val="9_1_2Pañete_Int6"/>
      <sheetName val="9_1_3Pañete_Ext6"/>
      <sheetName val="9_1_5Pañete_int_ml6"/>
      <sheetName val="9_1_5_1Pañete_rustico_exterior6"/>
      <sheetName val="9_2_1Pañete_Bajo_Placa6"/>
      <sheetName val="10_1_2Alist_pisos6"/>
      <sheetName val="10_1_3_ALISTADO_DE_PISOS_CON_M6"/>
      <sheetName val="10_1_5_1Mortero_afin_piso6"/>
      <sheetName val="10,2,1,3Ceramica_20_20_trafico6"/>
      <sheetName val="10_2_1_2Duropiso6"/>
      <sheetName val="10_2_2_4Concreto_esmaltado6"/>
      <sheetName val="10_2_2_5Concreto_es+tabla_etru6"/>
      <sheetName val="10_2_3_4Tablon30x306"/>
      <sheetName val="10_2_3_9Tableta_etrusca6"/>
      <sheetName val="10,2,3,6Tableta_cuarto266"/>
      <sheetName val="10_3,2,1Tableta_cuarto_ml6"/>
      <sheetName val="10_2_3_7Tableta_cuarto_ml6"/>
      <sheetName val="10_2_4_1Baldosa_grano_marmol6"/>
      <sheetName val="10_2_4_4Tableta6"/>
      <sheetName val="10_3_3_6_Guardaescob_granito6"/>
      <sheetName val="10_3_2_3Media_caña_mort6"/>
      <sheetName val="10_3_2_6Tableta_ml6"/>
      <sheetName val="10_3_7_2remate_ladrillo6"/>
      <sheetName val="10_4_2Gradas_en_Gravilla6"/>
      <sheetName val="11,1,3Afinado_Vigas_Canales_im6"/>
      <sheetName val="11,1,4Impermeh_manto_asfalt6"/>
      <sheetName val="11_1_4Impermehab_manto_asfalti6"/>
      <sheetName val="11,2,6,2Remate_superior6"/>
      <sheetName val="11_2_6_3Remate_lateral6"/>
      <sheetName val="11_2_4Teja_Sandwich6"/>
      <sheetName val="11_4_1Teja_termoacustica6"/>
      <sheetName val="11_6_1Teja_cindu6"/>
      <sheetName val="11_7_1_1Canal_lamina6"/>
      <sheetName val="11_3_5Canal_PVC6"/>
      <sheetName val="12_1_1Ventana_aluminio_fija6"/>
      <sheetName val="12_1_3_Ventana_aluminio6"/>
      <sheetName val="12_1_4Persiana_alumin6"/>
      <sheetName val="12_2_7Puerta_Metalica_0_66"/>
      <sheetName val="12_2_4Puerta_Metalica_,706"/>
      <sheetName val="12_2_2Puerta_Metalica_1_55x2_97"/>
      <sheetName val="12,2,3Puerta_metalica1_55x2_856"/>
      <sheetName val="12_2_5Puertalamina_1x2_16"/>
      <sheetName val="12_2_6Puerta1_5x2_16"/>
      <sheetName val="12_2_3_1Ventana_Acero_rect2_856"/>
      <sheetName val="12_2_6_2Ventana_Acero_rect_m26"/>
      <sheetName val="12_2_1_8Ventana_Acerorect_16"/>
      <sheetName val="12,2,2,2Pasamanos_2&quot;6"/>
      <sheetName val="12_3_2_1Baranda_en_Tubo_1_1_2&quot;6"/>
      <sheetName val="12_3_2_2Baranda_en_Tubo_3&quot;6"/>
      <sheetName val="12_2_3_1Reja_varilla_cuad6"/>
      <sheetName val="12_2_3_7Ventana_6"/>
      <sheetName val="12_2_3_8Ventana6"/>
      <sheetName val="12_2_3_9Puertas6"/>
      <sheetName val="12_2_3_10Pta_vent_6"/>
      <sheetName val="12_2_3_2_2_Persiana_metalica6"/>
      <sheetName val="12_3_5Baranda_tubo_3&quot;y2&quot;6"/>
      <sheetName val="12_4_2_1Reja_perfilovalado6"/>
      <sheetName val="12_5_10estruct_lavamanos6"/>
      <sheetName val="14_1_1Enchape_en_ceramica_20x26"/>
      <sheetName val="14_3_1_Poceta_en_granito6"/>
      <sheetName val="15_1_3_Lampara_fluorecente6"/>
      <sheetName val="15_1_6Lampara_tortuga6"/>
      <sheetName val="16_1_1Sanitario_discap6"/>
      <sheetName val="16_1_2Sanitario_Infantil6"/>
      <sheetName val="16_1_3Sanitario6"/>
      <sheetName val="16_1_4Orinal6"/>
      <sheetName val="16_1_5Lavamalos_de_sobreponer6"/>
      <sheetName val="16_1_7Lavamalos_de_colgar6"/>
      <sheetName val="16_1_11Lavamanos_acero_inox6"/>
      <sheetName val="16_2_1Dispensador_papel_hig6"/>
      <sheetName val="16_2_3_Dispensador_jabon6"/>
      <sheetName val="16_2_7Barra_discap6"/>
      <sheetName val="16_2_8_1GriferiaPush6"/>
      <sheetName val="18_1_1Hidrofugo6"/>
      <sheetName val="18_1_2Pintura_Plast6"/>
      <sheetName val="18_1_3Pintura_plast_fachadas6"/>
      <sheetName val="18_1_2Esmalte_epoxico6"/>
      <sheetName val="18_1_4Vinilo6"/>
      <sheetName val="18_1_7pint_coraza6"/>
      <sheetName val="19_3_3Vidrio_temp_6mm6"/>
      <sheetName val="18_2,1,Esmalte_sobre_marcos_la6"/>
      <sheetName val="18_3,6Esmalte_sobre_mueble_baj6"/>
      <sheetName val="19_1,1Cerradura_baños_y_aulas6"/>
      <sheetName val="19_3_1Espejo6"/>
      <sheetName val="21_1_3Aseo_6"/>
      <sheetName val="20,2,6Adoquin_gress6"/>
      <sheetName val="1_2_1__Instalacion_prov__agua6"/>
      <sheetName val="1_2_2__Instalacion_prov__energ6"/>
      <sheetName val="1_2_3__Instalacion_prov__tel_6"/>
      <sheetName val="5_1_3_1bloque_en_concreto_estr6"/>
      <sheetName val="Concreto_de_4000_psi_6"/>
      <sheetName val="Concreto_de_3500_psi_6"/>
      <sheetName val="APU_126"/>
      <sheetName val="APU_116"/>
      <sheetName val="APU_106"/>
      <sheetName val="APU_96"/>
      <sheetName val="APU_86"/>
      <sheetName val="APU_76"/>
      <sheetName val="APU_66"/>
      <sheetName val="APU_56"/>
      <sheetName val="APU_46"/>
      <sheetName val="APU_36"/>
      <sheetName val="APU_26"/>
      <sheetName val="APU_18"/>
      <sheetName val="5_2_2__Ladrillo_Prensado6"/>
      <sheetName val="10_3_3_4_1__GUARDAESCOBA_EN_CE6"/>
      <sheetName val="3_1_4__ACCESORIO_SANIT_6"/>
      <sheetName val="21_1_2_aseo_muros_interiores6"/>
      <sheetName val="21_1_4_RETIRO_DE_ESCOMBROS6"/>
      <sheetName val="21_1_2__ASEO_FACHADAS6"/>
      <sheetName val="ANALISIS_DE_AIU7"/>
      <sheetName val="Datos_Principales7"/>
      <sheetName val="PRESUP_COMP_7"/>
      <sheetName val="PRESUP_ACT_7"/>
      <sheetName val="Presup_Resum7"/>
      <sheetName val="Reporte_Viabilidad7"/>
      <sheetName val="Transp_7"/>
      <sheetName val="M_Obra7"/>
      <sheetName val="Mort_1-37"/>
      <sheetName val="Mortero_1-3_imperm7"/>
      <sheetName val="Mortero_1-47"/>
      <sheetName val="Mortero_1-4_imperm_7"/>
      <sheetName val="Mortero_1-67"/>
      <sheetName val="Concreto_de_2000_psi7"/>
      <sheetName val="Concreto_de_25007"/>
      <sheetName val="Concreto_de_3000_psi7"/>
      <sheetName val="Acero_de_37_000_psi_7"/>
      <sheetName val="Acero_de_60_000psi7"/>
      <sheetName val="1_1_1campamento7"/>
      <sheetName val="1_1_2__Cerram_prov7"/>
      <sheetName val="1_1_3Limp__Desca__y_Retiro7"/>
      <sheetName val="1_1_4Localización_y_Rep_7"/>
      <sheetName val="1_1_7Localiz_y_rep7"/>
      <sheetName val="1_3_1Demol_const_exit7"/>
      <sheetName val="1_3_3Demol_de_muros7"/>
      <sheetName val="1_3_6Demol_placa_maciza7"/>
      <sheetName val="1_3_7Demol_const_manual7"/>
      <sheetName val="1_4_2Traslado_poste7"/>
      <sheetName val="2_1_1Excav_Mecan_7"/>
      <sheetName val="2_1_2Excav__man_7"/>
      <sheetName val="2_1_3xcav_man_receb7"/>
      <sheetName val="2_1_5Relleno_mat_com7"/>
      <sheetName val="2_1_06_Recebo_Comun7"/>
      <sheetName val="2_1_10Relleno_Recebo_B-2007"/>
      <sheetName val="2_2_1Concreto_pobre7"/>
      <sheetName val="2_2_2Conc_ciclopeo7"/>
      <sheetName val="2_2_3Muro_contencion7"/>
      <sheetName val="2_2_4Concreto_Zapatas7"/>
      <sheetName val="2_2_5Viga_Ciment7"/>
      <sheetName val="2_2_6PILOTES7"/>
      <sheetName val="2_2_7DADOS7"/>
      <sheetName val="2_2_8_1Placa_Contrapiso7"/>
      <sheetName val="2_2_8_2Placa_aligerada_50cm7"/>
      <sheetName val="2_3_3Malla_Electros_7"/>
      <sheetName val="3,1,2,3Tubo_novafor_4&quot;7"/>
      <sheetName val="3_1_2_4Tubo_novafor_107"/>
      <sheetName val="3_1_2_5Tuberia_novafor12&quot;7"/>
      <sheetName val="3_2_1_2Tubo_PVC_sanit47"/>
      <sheetName val="3_1_1_3Tuberia_sanitr6&quot;7"/>
      <sheetName val="3_4_1_1Caja_de_Insp_607"/>
      <sheetName val="3_4_5canalteta_aguas_ll7"/>
      <sheetName val="3_4_9Caja_insp_0_87"/>
      <sheetName val="3_4_10Caja_insp_17"/>
      <sheetName val="3_4_11Caja_insp_0_47"/>
      <sheetName val="3_5_1Excavacion_manual7"/>
      <sheetName val="3_5_5Retiro_de_Sobrantes7"/>
      <sheetName val="3,5,6Relleno_en_grava3-47"/>
      <sheetName val="3_6_1Empate_camara7"/>
      <sheetName val="4_1_1Conc__Columnas7"/>
      <sheetName val="4_2_1Viga_Aerea7"/>
      <sheetName val="4_2_2Viga_Canal7"/>
      <sheetName val="4_3_2Losa_aliger7"/>
      <sheetName val="4_3_3_1Losa_con_lamina7"/>
      <sheetName val="4_3_1_4Placa_e=_27"/>
      <sheetName val="4_3_1_1Placa_e=_17"/>
      <sheetName val="4_3_1,3Placa_e=_157"/>
      <sheetName val="4_3_1_2Placa_e=_127"/>
      <sheetName val="4_3_10Placa_alig_307"/>
      <sheetName val="4_3_11Placa_alig_507"/>
      <sheetName val="4_4_1Escal_en_concret7"/>
      <sheetName val="4_4_2Rampa_en_concret7"/>
      <sheetName val="4_4_3concreto_tanque7"/>
      <sheetName val="4_5_2Acero_6000_psi7"/>
      <sheetName val="4_6_1perfil_metalico_placa7"/>
      <sheetName val="4_7_4_1Perfil_metalico7"/>
      <sheetName val="4_6_2_6Anclajes7"/>
      <sheetName val="4_6_2_7Columna_metalica7"/>
      <sheetName val="4_6_2_8Viga_Met_7"/>
      <sheetName val="4_6_2_9Viga_met_607"/>
      <sheetName val="4_6_2_10Viga_met_657"/>
      <sheetName val="5_1_3_1bloque_piedra7"/>
      <sheetName val="5_1_2_4Bloque_cocr_127"/>
      <sheetName val="5_1_1_3Bloque_concr197"/>
      <sheetName val="5_2_2Ladrillo_Tolete_Fino_2_ca7"/>
      <sheetName val="5_2_3Ladrillo_toletefino_1_car7"/>
      <sheetName val="5_2_7Muro_Bloque_57"/>
      <sheetName val="5_2_6_1Muro_Bloque_47"/>
      <sheetName val="5,3,4Remates_ladrillo_tolete_7"/>
      <sheetName val="5_4_1Grouting7"/>
      <sheetName val="5,6,1_Chazos_para_carpinteria7"/>
      <sheetName val="6_1_1Alfajia7"/>
      <sheetName val="COLUMNETA_MAMPOSTERIA7"/>
      <sheetName val="6_1_3Pref_conc_a_la_vista7"/>
      <sheetName val="6_1_12Zocalo7"/>
      <sheetName val="6_1_14_ventana_prefab_concreto7"/>
      <sheetName val="6_1_18Cañuela_perim_ag_lluvias7"/>
      <sheetName val="6_1_19_1Pref_piso7"/>
      <sheetName val="6_2_2Meson_lavamanos7"/>
      <sheetName val="6_2_3_2Meson_laboratorio7"/>
      <sheetName val="6_2_1_Meson_laborat7"/>
      <sheetName val="6,2,5Banca_en_concreto7"/>
      <sheetName val="6_3_6Alero_concreto7"/>
      <sheetName val="6_2_3_1Mezon_vidrio7"/>
      <sheetName val="7_1_3_1_1Tubo_hg1&quot;7"/>
      <sheetName val="7_1_3_1_2Tubo_hg1_1-27"/>
      <sheetName val="7_1_3_1_3Tubp_hg27"/>
      <sheetName val="7_1_3_1_4Tubo_hg37"/>
      <sheetName val="7_1_3_3_3Registro_1_1-27"/>
      <sheetName val="7_1_3_3_5Registro_37"/>
      <sheetName val="7_1_3_4_1Cheque_1_7"/>
      <sheetName val="7_1_6_3Tuberia_1&quot;PVCP13_57"/>
      <sheetName val="7_1_1_4_Cheque_1&quot;7"/>
      <sheetName val="_7_1_11_5Bajante_Amaz7"/>
      <sheetName val="7_1_2_4Sumin_Tanq_1000_lts7"/>
      <sheetName val="7_1_6_1Tuberia_PVCP_Media7"/>
      <sheetName val="7_1_6_2Tuberia_PVCP1&quot;7"/>
      <sheetName val="7_1_6_8Registro_de_media7"/>
      <sheetName val="7_1_6_10Registro1&quot;7"/>
      <sheetName val="7_1_6_4TuboPVC1_1-47"/>
      <sheetName val="7_1_6_6Tubo_PVC2&quot;7"/>
      <sheetName val="7_1_6_13Caja_plastica_reg7"/>
      <sheetName val="7_1_6_5Tub__y_acc__de_1y1-27"/>
      <sheetName val="7_1_6_9Registro_de_3-47"/>
      <sheetName val="7_1_6_11Registro_1_1-47"/>
      <sheetName val="7_1_6_12Registro_2&quot;7"/>
      <sheetName val="7_1_6_2TuberiaPVC_3-47"/>
      <sheetName val="7_1_8_1Pto_agua_Lavamanos7"/>
      <sheetName val="7_1_8_3Pto_agua_Sanitario_7"/>
      <sheetName val="7_1_8_4Pto_agua_Orinal7"/>
      <sheetName val="7_1_8_12Recamara_HG_para_orina7"/>
      <sheetName val="7_1_8_13Camara_de_Aire7"/>
      <sheetName val="7_1_9_1Pto_sanit_lavamanos7"/>
      <sheetName val="7_1_10_3Bajant_sanit_4&quot;7"/>
      <sheetName val="7_1_10_1Bajnte_sanit_2&quot;7"/>
      <sheetName val="7,1,10,2Tubo_sanit3&quot;7"/>
      <sheetName val="7_1_11_3_Bajante_Ag_Ll_4&quot;7"/>
      <sheetName val="7_1_11_1Tubo_PVCL2&quot;7"/>
      <sheetName val="7,1,11,5_Tubo_PVCfiltro_4&quot;7"/>
      <sheetName val="7_1_11_6Bajantt_tipo_Amaz7"/>
      <sheetName val="7_1_12_1Montaje_lavamanos7"/>
      <sheetName val="7_1_12_8Llave_de_mang7"/>
      <sheetName val="7,2,1,4Tubo_12_galv7"/>
      <sheetName val="7_2_1_11registro_1-2_gas7"/>
      <sheetName val="7_2_1_12Regulador7"/>
      <sheetName val="7_2_1_17Punto_gas7"/>
      <sheetName val="7_2_1_18Tapon_HG_1-27"/>
      <sheetName val="8_1_1Salida_lamp_Fluor_7"/>
      <sheetName val="8_1_2Salida_Lamp_incan7"/>
      <sheetName val="8_1_4Salida_pto7"/>
      <sheetName val="8_1_5Salida_Toma7"/>
      <sheetName val="8_1_8Salida_Toma_GFCI7"/>
      <sheetName val="8_3_4Acom_a_T17"/>
      <sheetName val="8_3_7Tubo_Galvanizado7"/>
      <sheetName val="8_3_9Acometida7"/>
      <sheetName val="8_3_14Acometida_1&quot;_2#87"/>
      <sheetName val="8_3_15Canaliz__conduit_nedia7"/>
      <sheetName val="8_3_16Ducto_3-47"/>
      <sheetName val="8_4_2Tablero18circuitos7"/>
      <sheetName val="8_4_5Caja_Medidor7"/>
      <sheetName val="8_4_7Interruptor7"/>
      <sheetName val="8_4_8Interrup_60_A7"/>
      <sheetName val="8_4_11Caja_6_Circuit7"/>
      <sheetName val="8_4_13Tablero_de_12_circ7"/>
      <sheetName val="8_4_14Tablero30circuit7"/>
      <sheetName val="8_6_1Salida_TV7"/>
      <sheetName val="8_6_4Salid_ventilador7"/>
      <sheetName val="8_8_2Tierra7"/>
      <sheetName val="8_11_1Camara_CS_2747"/>
      <sheetName val="8_11_4Caja_de_Insp7"/>
      <sheetName val="9_1_1_PAÑETE_IMPERMEA_1_37"/>
      <sheetName val="9_1_2Pañete_Int7"/>
      <sheetName val="9_1_3Pañete_Ext7"/>
      <sheetName val="9_1_5Pañete_int_ml7"/>
      <sheetName val="9_1_5_1Pañete_rustico_exterior7"/>
      <sheetName val="9_2_1Pañete_Bajo_Placa7"/>
      <sheetName val="10_1_2Alist_pisos7"/>
      <sheetName val="10_1_3_ALISTADO_DE_PISOS_CON_M7"/>
      <sheetName val="10_1_5_1Mortero_afin_piso7"/>
      <sheetName val="10,2,1,3Ceramica_20_20_trafico7"/>
      <sheetName val="10_2_1_2Duropiso7"/>
      <sheetName val="10_2_2_4Concreto_esmaltado7"/>
      <sheetName val="10_2_2_5Concreto_es+tabla_etru7"/>
      <sheetName val="10_2_3_4Tablon30x307"/>
      <sheetName val="10_2_3_9Tableta_etrusca7"/>
      <sheetName val="10,2,3,6Tableta_cuarto267"/>
      <sheetName val="10_3,2,1Tableta_cuarto_ml7"/>
      <sheetName val="10_2_3_7Tableta_cuarto_ml7"/>
      <sheetName val="10_2_4_1Baldosa_grano_marmol7"/>
      <sheetName val="10_2_4_4Tableta7"/>
      <sheetName val="10_3_3_6_Guardaescob_granito7"/>
      <sheetName val="10_3_2_3Media_caña_mort7"/>
      <sheetName val="10_3_2_6Tableta_ml7"/>
      <sheetName val="10_3_7_2remate_ladrillo7"/>
      <sheetName val="10_4_2Gradas_en_Gravilla7"/>
      <sheetName val="11,1,3Afinado_Vigas_Canales_im7"/>
      <sheetName val="11,1,4Impermeh_manto_asfalt7"/>
      <sheetName val="11_1_4Impermehab_manto_asfalti7"/>
      <sheetName val="11,2,6,2Remate_superior7"/>
      <sheetName val="11_2_6_3Remate_lateral7"/>
      <sheetName val="11_2_4Teja_Sandwich7"/>
      <sheetName val="11_4_1Teja_termoacustica7"/>
      <sheetName val="11_6_1Teja_cindu7"/>
      <sheetName val="11_7_1_1Canal_lamina7"/>
      <sheetName val="11_3_5Canal_PVC7"/>
      <sheetName val="12_1_1Ventana_aluminio_fija7"/>
      <sheetName val="12_1_3_Ventana_aluminio7"/>
      <sheetName val="12_1_4Persiana_alumin7"/>
      <sheetName val="12_2_7Puerta_Metalica_0_67"/>
      <sheetName val="12_2_4Puerta_Metalica_,707"/>
      <sheetName val="12_2_2Puerta_Metalica_1_55x2_98"/>
      <sheetName val="12,2,3Puerta_metalica1_55x2_857"/>
      <sheetName val="12_2_5Puertalamina_1x2_17"/>
      <sheetName val="12_2_6Puerta1_5x2_17"/>
      <sheetName val="12_2_3_1Ventana_Acero_rect2_857"/>
      <sheetName val="12_2_6_2Ventana_Acero_rect_m27"/>
      <sheetName val="12_2_1_8Ventana_Acerorect_17"/>
      <sheetName val="12,2,2,2Pasamanos_2&quot;7"/>
      <sheetName val="12_3_2_1Baranda_en_Tubo_1_1_2&quot;7"/>
      <sheetName val="12_3_2_2Baranda_en_Tubo_3&quot;7"/>
      <sheetName val="12_2_3_1Reja_varilla_cuad7"/>
      <sheetName val="12_2_3_7Ventana_7"/>
      <sheetName val="12_2_3_8Ventana7"/>
      <sheetName val="12_2_3_9Puertas7"/>
      <sheetName val="12_2_3_10Pta_vent_7"/>
      <sheetName val="12_2_3_2_2_Persiana_metalica7"/>
      <sheetName val="12_3_5Baranda_tubo_3&quot;y2&quot;7"/>
      <sheetName val="12_4_2_1Reja_perfilovalado7"/>
      <sheetName val="12_5_10estruct_lavamanos7"/>
      <sheetName val="14_1_1Enchape_en_ceramica_20x27"/>
      <sheetName val="14_3_1_Poceta_en_granito7"/>
      <sheetName val="15_1_3_Lampara_fluorecente7"/>
      <sheetName val="15_1_6Lampara_tortuga7"/>
      <sheetName val="16_1_1Sanitario_discap7"/>
      <sheetName val="16_1_2Sanitario_Infantil7"/>
      <sheetName val="16_1_3Sanitario7"/>
      <sheetName val="16_1_4Orinal7"/>
      <sheetName val="16_1_5Lavamalos_de_sobreponer7"/>
      <sheetName val="16_1_7Lavamalos_de_colgar7"/>
      <sheetName val="16_1_11Lavamanos_acero_inox7"/>
      <sheetName val="16_2_1Dispensador_papel_hig7"/>
      <sheetName val="16_2_3_Dispensador_jabon7"/>
      <sheetName val="16_2_7Barra_discap7"/>
      <sheetName val="16_2_8_1GriferiaPush7"/>
      <sheetName val="18_1_1Hidrofugo7"/>
      <sheetName val="18_1_2Pintura_Plast7"/>
      <sheetName val="18_1_3Pintura_plast_fachadas7"/>
      <sheetName val="18_1_2Esmalte_epoxico7"/>
      <sheetName val="18_1_4Vinilo7"/>
      <sheetName val="18_1_7pint_coraza7"/>
      <sheetName val="19_3_3Vidrio_temp_6mm7"/>
      <sheetName val="18_2,1,Esmalte_sobre_marcos_la7"/>
      <sheetName val="18_3,6Esmalte_sobre_mueble_baj7"/>
      <sheetName val="19_1,1Cerradura_baños_y_aulas7"/>
      <sheetName val="19_3_1Espejo7"/>
      <sheetName val="21_1_3Aseo_7"/>
      <sheetName val="20,2,6Adoquin_gress7"/>
      <sheetName val="1_2_1__Instalacion_prov__agua7"/>
      <sheetName val="1_2_2__Instalacion_prov__energ7"/>
      <sheetName val="1_2_3__Instalacion_prov__tel_7"/>
      <sheetName val="5_1_3_1bloque_en_concreto_estr7"/>
      <sheetName val="Concreto_de_4000_psi_7"/>
      <sheetName val="Concreto_de_3500_psi_7"/>
      <sheetName val="APU_127"/>
      <sheetName val="APU_117"/>
      <sheetName val="APU_107"/>
      <sheetName val="APU_97"/>
      <sheetName val="APU_87"/>
      <sheetName val="APU_77"/>
      <sheetName val="APU_67"/>
      <sheetName val="APU_57"/>
      <sheetName val="APU_47"/>
      <sheetName val="APU_37"/>
      <sheetName val="APU_27"/>
      <sheetName val="APU_19"/>
      <sheetName val="5_2_2__Ladrillo_Prensado7"/>
      <sheetName val="10_3_3_4_1__GUARDAESCOBA_EN_CE7"/>
      <sheetName val="3_1_4__ACCESORIO_SANIT_7"/>
      <sheetName val="21_1_2_aseo_muros_interiores7"/>
      <sheetName val="21_1_4_RETIRO_DE_ESCOMBROS7"/>
      <sheetName val="21_1_2__ASEO_FACHADAS7"/>
      <sheetName val="ANALISIS_DE_AIU9"/>
      <sheetName val="Datos_Principales9"/>
      <sheetName val="PRESUP_COMP_9"/>
      <sheetName val="PRESUP_ACT_9"/>
      <sheetName val="Presup_Resum9"/>
      <sheetName val="Reporte_Viabilidad9"/>
      <sheetName val="Transp_9"/>
      <sheetName val="M_Obra9"/>
      <sheetName val="Mort_1-39"/>
      <sheetName val="Mortero_1-3_imperm9"/>
      <sheetName val="Mortero_1-49"/>
      <sheetName val="Mortero_1-4_imperm_9"/>
      <sheetName val="Mortero_1-69"/>
      <sheetName val="Concreto_de_2000_psi9"/>
      <sheetName val="Concreto_de_25009"/>
      <sheetName val="Concreto_de_3000_psi9"/>
      <sheetName val="Acero_de_37_000_psi_9"/>
      <sheetName val="Acero_de_60_000psi9"/>
      <sheetName val="1_1_1campamento9"/>
      <sheetName val="1_1_2__Cerram_prov9"/>
      <sheetName val="1_1_3Limp__Desca__y_Retiro9"/>
      <sheetName val="1_1_4Localización_y_Rep_9"/>
      <sheetName val="1_1_7Localiz_y_rep9"/>
      <sheetName val="1_3_1Demol_const_exit9"/>
      <sheetName val="1_3_3Demol_de_muros9"/>
      <sheetName val="1_3_6Demol_placa_maciza9"/>
      <sheetName val="1_3_7Demol_const_manual9"/>
      <sheetName val="1_4_2Traslado_poste9"/>
      <sheetName val="2_1_1Excav_Mecan_9"/>
      <sheetName val="2_1_2Excav__man_9"/>
      <sheetName val="2_1_3xcav_man_receb9"/>
      <sheetName val="2_1_5Relleno_mat_com9"/>
      <sheetName val="2_1_06_Recebo_Comun9"/>
      <sheetName val="2_1_10Relleno_Recebo_B-2009"/>
      <sheetName val="2_2_1Concreto_pobre9"/>
      <sheetName val="2_2_2Conc_ciclopeo9"/>
      <sheetName val="2_2_3Muro_contencion9"/>
      <sheetName val="2_2_4Concreto_Zapatas9"/>
      <sheetName val="2_2_5Viga_Ciment9"/>
      <sheetName val="2_2_6PILOTES9"/>
      <sheetName val="2_2_7DADOS9"/>
      <sheetName val="2_2_8_1Placa_Contrapiso9"/>
      <sheetName val="2_2_8_2Placa_aligerada_50cm9"/>
      <sheetName val="2_3_3Malla_Electros_9"/>
      <sheetName val="3,1,2,3Tubo_novafor_4&quot;9"/>
      <sheetName val="3_1_2_4Tubo_novafor_109"/>
      <sheetName val="3_1_2_5Tuberia_novafor12&quot;9"/>
      <sheetName val="3_2_1_2Tubo_PVC_sanit49"/>
      <sheetName val="3_1_1_3Tuberia_sanitr6&quot;9"/>
      <sheetName val="3_4_1_1Caja_de_Insp_609"/>
      <sheetName val="3_4_5canalteta_aguas_ll9"/>
      <sheetName val="3_4_9Caja_insp_0_89"/>
      <sheetName val="3_4_10Caja_insp_19"/>
      <sheetName val="3_4_11Caja_insp_0_49"/>
      <sheetName val="3_5_1Excavacion_manual9"/>
      <sheetName val="3_5_5Retiro_de_Sobrantes9"/>
      <sheetName val="3,5,6Relleno_en_grava3-49"/>
      <sheetName val="3_6_1Empate_camara9"/>
      <sheetName val="4_1_1Conc__Columnas9"/>
      <sheetName val="4_2_1Viga_Aerea9"/>
      <sheetName val="4_2_2Viga_Canal9"/>
      <sheetName val="4_3_2Losa_aliger9"/>
      <sheetName val="4_3_3_1Losa_con_lamina9"/>
      <sheetName val="4_3_1_4Placa_e=_29"/>
      <sheetName val="4_3_1_1Placa_e=_19"/>
      <sheetName val="4_3_1,3Placa_e=_159"/>
      <sheetName val="4_3_1_2Placa_e=_129"/>
      <sheetName val="4_3_10Placa_alig_309"/>
      <sheetName val="4_3_11Placa_alig_509"/>
      <sheetName val="4_4_1Escal_en_concret9"/>
      <sheetName val="4_4_2Rampa_en_concret9"/>
      <sheetName val="4_4_3concreto_tanque9"/>
      <sheetName val="4_5_2Acero_6000_psi9"/>
      <sheetName val="4_6_1perfil_metalico_placa9"/>
      <sheetName val="4_7_4_1Perfil_metalico9"/>
      <sheetName val="4_6_2_6Anclajes9"/>
      <sheetName val="4_6_2_7Columna_metalica9"/>
      <sheetName val="4_6_2_8Viga_Met_9"/>
      <sheetName val="4_6_2_9Viga_met_609"/>
      <sheetName val="4_6_2_10Viga_met_659"/>
      <sheetName val="5_1_3_1bloque_piedra9"/>
      <sheetName val="5_1_2_4Bloque_cocr_129"/>
      <sheetName val="5_1_1_3Bloque_concr199"/>
      <sheetName val="5_2_2Ladrillo_Tolete_Fino_2_ca9"/>
      <sheetName val="5_2_3Ladrillo_toletefino_1_car9"/>
      <sheetName val="5_2_7Muro_Bloque_59"/>
      <sheetName val="5_2_6_1Muro_Bloque_49"/>
      <sheetName val="5,3,4Remates_ladrillo_tolete_9"/>
      <sheetName val="5_4_1Grouting9"/>
      <sheetName val="5,6,1_Chazos_para_carpinteria9"/>
      <sheetName val="6_1_1Alfajia9"/>
      <sheetName val="COLUMNETA_MAMPOSTERIA9"/>
      <sheetName val="6_1_3Pref_conc_a_la_vista9"/>
      <sheetName val="6_1_12Zocalo9"/>
      <sheetName val="6_1_14_ventana_prefab_concreto9"/>
      <sheetName val="6_1_18Cañuela_perim_ag_lluvias9"/>
      <sheetName val="6_1_19_1Pref_piso9"/>
      <sheetName val="6_2_2Meson_lavamanos9"/>
      <sheetName val="6_2_3_2Meson_laboratorio9"/>
      <sheetName val="6_2_1_Meson_laborat9"/>
      <sheetName val="6,2,5Banca_en_concreto9"/>
      <sheetName val="6_3_6Alero_concreto9"/>
      <sheetName val="6_2_3_1Mezon_vidrio9"/>
      <sheetName val="7_1_3_1_1Tubo_hg1&quot;9"/>
      <sheetName val="7_1_3_1_2Tubo_hg1_1-29"/>
      <sheetName val="7_1_3_1_3Tubp_hg29"/>
      <sheetName val="7_1_3_1_4Tubo_hg39"/>
      <sheetName val="7_1_3_3_3Registro_1_1-29"/>
      <sheetName val="7_1_3_3_5Registro_39"/>
      <sheetName val="7_1_3_4_1Cheque_1_9"/>
      <sheetName val="7_1_6_3Tuberia_1&quot;PVCP13_59"/>
      <sheetName val="7_1_1_4_Cheque_1&quot;9"/>
      <sheetName val="_7_1_11_5Bajante_Amaz9"/>
      <sheetName val="7_1_2_4Sumin_Tanq_1000_lts9"/>
      <sheetName val="7_1_6_1Tuberia_PVCP_Media9"/>
      <sheetName val="7_1_6_2Tuberia_PVCP1&quot;9"/>
      <sheetName val="7_1_6_8Registro_de_media9"/>
      <sheetName val="7_1_6_10Registro1&quot;9"/>
      <sheetName val="7_1_6_4TuboPVC1_1-49"/>
      <sheetName val="7_1_6_6Tubo_PVC2&quot;9"/>
      <sheetName val="7_1_6_13Caja_plastica_reg9"/>
      <sheetName val="7_1_6_5Tub__y_acc__de_1y1-29"/>
      <sheetName val="7_1_6_9Registro_de_3-49"/>
      <sheetName val="7_1_6_11Registro_1_1-49"/>
      <sheetName val="7_1_6_12Registro_2&quot;9"/>
      <sheetName val="7_1_6_2TuberiaPVC_3-49"/>
      <sheetName val="7_1_8_1Pto_agua_Lavamanos9"/>
      <sheetName val="7_1_8_3Pto_agua_Sanitario_9"/>
      <sheetName val="7_1_8_4Pto_agua_Orinal9"/>
      <sheetName val="7_1_8_12Recamara_HG_para_orina9"/>
      <sheetName val="7_1_8_13Camara_de_Aire9"/>
      <sheetName val="7_1_9_1Pto_sanit_lavamanos9"/>
      <sheetName val="7_1_10_3Bajant_sanit_4&quot;9"/>
      <sheetName val="7_1_10_1Bajnte_sanit_2&quot;9"/>
      <sheetName val="7,1,10,2Tubo_sanit3&quot;9"/>
      <sheetName val="7_1_11_3_Bajante_Ag_Ll_4&quot;9"/>
      <sheetName val="7_1_11_1Tubo_PVCL2&quot;9"/>
      <sheetName val="7,1,11,5_Tubo_PVCfiltro_4&quot;9"/>
      <sheetName val="7_1_11_6Bajantt_tipo_Amaz9"/>
      <sheetName val="7_1_12_1Montaje_lavamanos9"/>
      <sheetName val="7_1_12_8Llave_de_mang9"/>
      <sheetName val="7,2,1,4Tubo_12_galv9"/>
      <sheetName val="7_2_1_11registro_1-2_gas9"/>
      <sheetName val="7_2_1_12Regulador9"/>
      <sheetName val="7_2_1_17Punto_gas9"/>
      <sheetName val="7_2_1_18Tapon_HG_1-29"/>
      <sheetName val="8_1_1Salida_lamp_Fluor_9"/>
      <sheetName val="8_1_2Salida_Lamp_incan9"/>
      <sheetName val="8_1_4Salida_pto9"/>
      <sheetName val="8_1_5Salida_Toma9"/>
      <sheetName val="8_1_8Salida_Toma_GFCI9"/>
      <sheetName val="8_3_4Acom_a_T19"/>
      <sheetName val="8_3_7Tubo_Galvanizado9"/>
      <sheetName val="8_3_9Acometida9"/>
      <sheetName val="8_3_14Acometida_1&quot;_2#89"/>
      <sheetName val="8_3_15Canaliz__conduit_nedia9"/>
      <sheetName val="8_3_16Ducto_3-49"/>
      <sheetName val="8_4_2Tablero18circuitos9"/>
      <sheetName val="8_4_5Caja_Medidor9"/>
      <sheetName val="8_4_7Interruptor9"/>
      <sheetName val="8_4_8Interrup_60_A9"/>
      <sheetName val="8_4_11Caja_6_Circuit9"/>
      <sheetName val="8_4_13Tablero_de_12_circ9"/>
      <sheetName val="8_4_14Tablero30circuit9"/>
      <sheetName val="8_6_1Salida_TV9"/>
      <sheetName val="8_6_4Salid_ventilador9"/>
      <sheetName val="8_8_2Tierra9"/>
      <sheetName val="8_11_1Camara_CS_2749"/>
      <sheetName val="8_11_4Caja_de_Insp9"/>
      <sheetName val="9_1_1_PAÑETE_IMPERMEA_1_39"/>
      <sheetName val="9_1_2Pañete_Int9"/>
      <sheetName val="9_1_3Pañete_Ext9"/>
      <sheetName val="9_1_5Pañete_int_ml9"/>
      <sheetName val="9_1_5_1Pañete_rustico_exterior9"/>
      <sheetName val="9_2_1Pañete_Bajo_Placa9"/>
      <sheetName val="10_1_2Alist_pisos9"/>
      <sheetName val="10_1_3_ALISTADO_DE_PISOS_CON_M9"/>
      <sheetName val="10_1_5_1Mortero_afin_piso9"/>
      <sheetName val="10,2,1,3Ceramica_20_20_trafico9"/>
      <sheetName val="10_2_1_2Duropiso9"/>
      <sheetName val="10_2_2_4Concreto_esmaltado9"/>
      <sheetName val="10_2_2_5Concreto_es+tabla_etru9"/>
      <sheetName val="10_2_3_4Tablon30x309"/>
      <sheetName val="10_2_3_9Tableta_etrusca9"/>
      <sheetName val="10,2,3,6Tableta_cuarto269"/>
      <sheetName val="10_3,2,1Tableta_cuarto_ml9"/>
      <sheetName val="10_2_3_7Tableta_cuarto_ml9"/>
      <sheetName val="10_2_4_1Baldosa_grano_marmol9"/>
      <sheetName val="10_2_4_4Tableta9"/>
      <sheetName val="10_3_3_6_Guardaescob_granito9"/>
      <sheetName val="10_3_2_3Media_caña_mort9"/>
      <sheetName val="10_3_2_6Tableta_ml9"/>
      <sheetName val="10_3_7_2remate_ladrillo9"/>
      <sheetName val="10_4_2Gradas_en_Gravilla9"/>
      <sheetName val="11,1,3Afinado_Vigas_Canales_im9"/>
      <sheetName val="11,1,4Impermeh_manto_asfalt9"/>
      <sheetName val="11_1_4Impermehab_manto_asfalti9"/>
      <sheetName val="11,2,6,2Remate_superior9"/>
      <sheetName val="11_2_6_3Remate_lateral9"/>
      <sheetName val="11_2_4Teja_Sandwich9"/>
      <sheetName val="11_4_1Teja_termoacustica9"/>
      <sheetName val="11_6_1Teja_cindu9"/>
      <sheetName val="11_7_1_1Canal_lamina9"/>
      <sheetName val="11_3_5Canal_PVC9"/>
      <sheetName val="12_1_1Ventana_aluminio_fija9"/>
      <sheetName val="12_1_3_Ventana_aluminio9"/>
      <sheetName val="12_1_4Persiana_alumin9"/>
      <sheetName val="12_2_7Puerta_Metalica_0_69"/>
      <sheetName val="12_2_4Puerta_Metalica_,709"/>
      <sheetName val="12_2_2Puerta_Metalica_1_55x2_10"/>
      <sheetName val="12,2,3Puerta_metalica1_55x2_859"/>
      <sheetName val="12_2_5Puertalamina_1x2_19"/>
      <sheetName val="12_2_6Puerta1_5x2_19"/>
      <sheetName val="12_2_3_1Ventana_Acero_rect2_859"/>
      <sheetName val="12_2_6_2Ventana_Acero_rect_m29"/>
      <sheetName val="12_2_1_8Ventana_Acerorect_19"/>
      <sheetName val="12,2,2,2Pasamanos_2&quot;9"/>
      <sheetName val="12_3_2_1Baranda_en_Tubo_1_1_2&quot;9"/>
      <sheetName val="12_3_2_2Baranda_en_Tubo_3&quot;9"/>
      <sheetName val="12_2_3_1Reja_varilla_cuad9"/>
      <sheetName val="12_2_3_7Ventana_9"/>
      <sheetName val="12_2_3_8Ventana9"/>
      <sheetName val="12_2_3_9Puertas9"/>
      <sheetName val="12_2_3_10Pta_vent_9"/>
      <sheetName val="12_2_3_2_2_Persiana_metalica9"/>
      <sheetName val="12_3_5Baranda_tubo_3&quot;y2&quot;9"/>
      <sheetName val="12_4_2_1Reja_perfilovalado9"/>
      <sheetName val="12_5_10estruct_lavamanos9"/>
      <sheetName val="14_1_1Enchape_en_ceramica_20x29"/>
      <sheetName val="14_3_1_Poceta_en_granito9"/>
      <sheetName val="15_1_3_Lampara_fluorecente9"/>
      <sheetName val="15_1_6Lampara_tortuga9"/>
      <sheetName val="16_1_1Sanitario_discap9"/>
      <sheetName val="16_1_2Sanitario_Infantil9"/>
      <sheetName val="16_1_3Sanitario9"/>
      <sheetName val="16_1_4Orinal9"/>
      <sheetName val="16_1_5Lavamalos_de_sobreponer9"/>
      <sheetName val="16_1_7Lavamalos_de_colgar9"/>
      <sheetName val="16_1_11Lavamanos_acero_inox9"/>
      <sheetName val="16_2_1Dispensador_papel_hig9"/>
      <sheetName val="16_2_3_Dispensador_jabon9"/>
      <sheetName val="16_2_7Barra_discap9"/>
      <sheetName val="16_2_8_1GriferiaPush9"/>
      <sheetName val="18_1_1Hidrofugo9"/>
      <sheetName val="18_1_2Pintura_Plast9"/>
      <sheetName val="18_1_3Pintura_plast_fachadas9"/>
      <sheetName val="18_1_2Esmalte_epoxico9"/>
      <sheetName val="18_1_4Vinilo9"/>
      <sheetName val="18_1_7pint_coraza9"/>
      <sheetName val="19_3_3Vidrio_temp_6mm9"/>
      <sheetName val="18_2,1,Esmalte_sobre_marcos_la9"/>
      <sheetName val="18_3,6Esmalte_sobre_mueble_baj9"/>
      <sheetName val="19_1,1Cerradura_baños_y_aulas9"/>
      <sheetName val="19_3_1Espejo9"/>
      <sheetName val="21_1_3Aseo_9"/>
      <sheetName val="20,2,6Adoquin_gress9"/>
      <sheetName val="1_2_1__Instalacion_prov__agua9"/>
      <sheetName val="1_2_2__Instalacion_prov__energ9"/>
      <sheetName val="1_2_3__Instalacion_prov__tel_9"/>
      <sheetName val="5_1_3_1bloque_en_concreto_estr9"/>
      <sheetName val="Concreto_de_4000_psi_9"/>
      <sheetName val="Concreto_de_3500_psi_9"/>
      <sheetName val="APU_129"/>
      <sheetName val="APU_119"/>
      <sheetName val="APU_109"/>
      <sheetName val="APU_99"/>
      <sheetName val="APU_89"/>
      <sheetName val="APU_79"/>
      <sheetName val="APU_69"/>
      <sheetName val="APU_59"/>
      <sheetName val="APU_49"/>
      <sheetName val="APU_39"/>
      <sheetName val="APU_29"/>
      <sheetName val="APU_120"/>
      <sheetName val="5_2_2__Ladrillo_Prensado9"/>
      <sheetName val="10_3_3_4_1__GUARDAESCOBA_EN_CE9"/>
      <sheetName val="3_1_4__ACCESORIO_SANIT_9"/>
      <sheetName val="21_1_2_aseo_muros_interiores9"/>
      <sheetName val="21_1_4_RETIRO_DE_ESCOMBROS9"/>
      <sheetName val="21_1_2__ASEO_FACHADAS9"/>
      <sheetName val="LISTA DE PRECIOS"/>
      <sheetName val="APU NO PREVISTO"/>
      <sheetName val="PPTA (3)"/>
      <sheetName val="PPTA (2)"/>
      <sheetName val="PPTA"/>
      <sheetName val="Hoja1"/>
      <sheetName val="PRECIO.MAT"/>
      <sheetName val="JORNALES"/>
      <sheetName val="ATHE"/>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row r="22">
          <cell r="A22" t="str">
            <v>Enchapes y acabados</v>
          </cell>
        </row>
        <row r="23">
          <cell r="A23" t="str">
            <v>Cuadrilla Demoliciones</v>
          </cell>
        </row>
        <row r="24">
          <cell r="A24" t="str">
            <v>Excavaciones en roca</v>
          </cell>
        </row>
        <row r="25">
          <cell r="A25" t="str">
            <v>Albañilería</v>
          </cell>
        </row>
        <row r="26">
          <cell r="A26" t="str">
            <v>Estructuras</v>
          </cell>
        </row>
        <row r="27">
          <cell r="A27" t="str">
            <v>Topografía</v>
          </cell>
        </row>
        <row r="28">
          <cell r="A28" t="str">
            <v>Instalaciones</v>
          </cell>
        </row>
        <row r="29">
          <cell r="A29" t="str">
            <v>Cuadrilla 1 - 4</v>
          </cell>
        </row>
        <row r="30">
          <cell r="A30" t="str">
            <v>Cuadrilla 1 - 1</v>
          </cell>
        </row>
        <row r="31">
          <cell r="A31" t="str">
            <v>Cuadrilla 1 - 3</v>
          </cell>
        </row>
        <row r="32">
          <cell r="A32" t="str">
            <v>Cuadrilla 1 - 6</v>
          </cell>
        </row>
        <row r="33">
          <cell r="A33" t="str">
            <v>Subcontrato Hidraúlico y Sanitario</v>
          </cell>
        </row>
        <row r="34">
          <cell r="A34" t="str">
            <v>Subcontrato Carpinteria metálica</v>
          </cell>
        </row>
        <row r="35">
          <cell r="A35" t="str">
            <v>Subcontrato Eléctrico</v>
          </cell>
        </row>
        <row r="36">
          <cell r="A36" t="str">
            <v>Carpintería</v>
          </cell>
        </row>
        <row r="37">
          <cell r="A37" t="str">
            <v>Pintura</v>
          </cell>
        </row>
        <row r="38">
          <cell r="A38" t="str">
            <v>Mampostería</v>
          </cell>
        </row>
        <row r="39">
          <cell r="A39" t="str">
            <v>Vías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6">
          <cell r="A16" t="str">
            <v>Cama-baja</v>
          </cell>
        </row>
      </sheetData>
      <sheetData sheetId="297">
        <row r="21">
          <cell r="A21" t="str">
            <v>Excavaciones</v>
          </cell>
        </row>
      </sheetData>
      <sheetData sheetId="298"/>
      <sheetData sheetId="299"/>
      <sheetData sheetId="300"/>
      <sheetData sheetId="301"/>
      <sheetData sheetId="302"/>
      <sheetData sheetId="303">
        <row r="53">
          <cell r="I53">
            <v>276775</v>
          </cell>
        </row>
      </sheetData>
      <sheetData sheetId="304"/>
      <sheetData sheetId="305"/>
      <sheetData sheetId="306"/>
      <sheetData sheetId="307">
        <row r="53">
          <cell r="I53">
            <v>2816</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16">
          <cell r="A16" t="str">
            <v>Cama-baja</v>
          </cell>
        </row>
      </sheetData>
      <sheetData sheetId="577">
        <row r="21">
          <cell r="A21" t="str">
            <v>Excavaciones</v>
          </cell>
        </row>
      </sheetData>
      <sheetData sheetId="578"/>
      <sheetData sheetId="579"/>
      <sheetData sheetId="580"/>
      <sheetData sheetId="581"/>
      <sheetData sheetId="582"/>
      <sheetData sheetId="583">
        <row r="53">
          <cell r="I53">
            <v>276775</v>
          </cell>
        </row>
      </sheetData>
      <sheetData sheetId="584"/>
      <sheetData sheetId="585"/>
      <sheetData sheetId="586"/>
      <sheetData sheetId="587">
        <row r="53">
          <cell r="I53">
            <v>2816</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ow r="16">
          <cell r="A16" t="str">
            <v>Cama-baja</v>
          </cell>
        </row>
      </sheetData>
      <sheetData sheetId="857">
        <row r="21">
          <cell r="A21" t="str">
            <v>Excavaciones</v>
          </cell>
        </row>
      </sheetData>
      <sheetData sheetId="858"/>
      <sheetData sheetId="859"/>
      <sheetData sheetId="860"/>
      <sheetData sheetId="861"/>
      <sheetData sheetId="862"/>
      <sheetData sheetId="863">
        <row r="53">
          <cell r="I53">
            <v>276775</v>
          </cell>
        </row>
      </sheetData>
      <sheetData sheetId="864"/>
      <sheetData sheetId="865"/>
      <sheetData sheetId="866"/>
      <sheetData sheetId="867">
        <row r="53">
          <cell r="I53">
            <v>2816</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6">
          <cell r="A16" t="str">
            <v>Cama-baja</v>
          </cell>
        </row>
      </sheetData>
      <sheetData sheetId="1137">
        <row r="21">
          <cell r="A21" t="str">
            <v>Excavaciones</v>
          </cell>
        </row>
      </sheetData>
      <sheetData sheetId="1138"/>
      <sheetData sheetId="1139"/>
      <sheetData sheetId="1140"/>
      <sheetData sheetId="1141"/>
      <sheetData sheetId="1142"/>
      <sheetData sheetId="1143">
        <row r="53">
          <cell r="I53">
            <v>276775</v>
          </cell>
        </row>
      </sheetData>
      <sheetData sheetId="1144"/>
      <sheetData sheetId="1145"/>
      <sheetData sheetId="1146"/>
      <sheetData sheetId="1147">
        <row r="53">
          <cell r="I53">
            <v>2816</v>
          </cell>
        </row>
      </sheetData>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ow r="16">
          <cell r="A16" t="str">
            <v>Cama-baja</v>
          </cell>
        </row>
      </sheetData>
      <sheetData sheetId="1417">
        <row r="21">
          <cell r="A21" t="str">
            <v>Excavaciones</v>
          </cell>
        </row>
      </sheetData>
      <sheetData sheetId="1418"/>
      <sheetData sheetId="1419"/>
      <sheetData sheetId="1420"/>
      <sheetData sheetId="1421"/>
      <sheetData sheetId="1422"/>
      <sheetData sheetId="1423">
        <row r="53">
          <cell r="I53">
            <v>276775</v>
          </cell>
        </row>
      </sheetData>
      <sheetData sheetId="1424"/>
      <sheetData sheetId="1425"/>
      <sheetData sheetId="1426"/>
      <sheetData sheetId="1427">
        <row r="53">
          <cell r="I53">
            <v>2816</v>
          </cell>
        </row>
      </sheetData>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ow r="16">
          <cell r="A16" t="str">
            <v>Cama-baja</v>
          </cell>
        </row>
      </sheetData>
      <sheetData sheetId="1697">
        <row r="21">
          <cell r="A21" t="str">
            <v>Excavaciones</v>
          </cell>
        </row>
      </sheetData>
      <sheetData sheetId="1698"/>
      <sheetData sheetId="1699"/>
      <sheetData sheetId="1700"/>
      <sheetData sheetId="1701"/>
      <sheetData sheetId="1702"/>
      <sheetData sheetId="1703">
        <row r="53">
          <cell r="I53">
            <v>276775</v>
          </cell>
        </row>
      </sheetData>
      <sheetData sheetId="1704"/>
      <sheetData sheetId="1705"/>
      <sheetData sheetId="1706"/>
      <sheetData sheetId="1707">
        <row r="53">
          <cell r="I53">
            <v>2816</v>
          </cell>
        </row>
      </sheetData>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ow r="16">
          <cell r="A16" t="str">
            <v>Cama-baja</v>
          </cell>
        </row>
      </sheetData>
      <sheetData sheetId="1977">
        <row r="21">
          <cell r="A21" t="str">
            <v>Excavaciones</v>
          </cell>
        </row>
      </sheetData>
      <sheetData sheetId="1978"/>
      <sheetData sheetId="1979"/>
      <sheetData sheetId="1980"/>
      <sheetData sheetId="1981"/>
      <sheetData sheetId="1982"/>
      <sheetData sheetId="1983">
        <row r="53">
          <cell r="I53">
            <v>276775</v>
          </cell>
        </row>
      </sheetData>
      <sheetData sheetId="1984"/>
      <sheetData sheetId="1985"/>
      <sheetData sheetId="1986"/>
      <sheetData sheetId="1987">
        <row r="53">
          <cell r="I53">
            <v>2816</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row r="16">
          <cell r="A16" t="str">
            <v>Cama-baja</v>
          </cell>
        </row>
      </sheetData>
      <sheetData sheetId="2257">
        <row r="21">
          <cell r="A21" t="str">
            <v>Excavaciones</v>
          </cell>
        </row>
      </sheetData>
      <sheetData sheetId="2258"/>
      <sheetData sheetId="2259"/>
      <sheetData sheetId="2260"/>
      <sheetData sheetId="2261"/>
      <sheetData sheetId="2262"/>
      <sheetData sheetId="2263">
        <row r="53">
          <cell r="I53">
            <v>276775</v>
          </cell>
        </row>
      </sheetData>
      <sheetData sheetId="2264"/>
      <sheetData sheetId="2265"/>
      <sheetData sheetId="2266"/>
      <sheetData sheetId="2267">
        <row r="53">
          <cell r="I53">
            <v>2816</v>
          </cell>
        </row>
      </sheetData>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row r="16">
          <cell r="A16" t="str">
            <v>Cama-baja</v>
          </cell>
        </row>
      </sheetData>
      <sheetData sheetId="2537">
        <row r="21">
          <cell r="A21" t="str">
            <v>Excavaciones</v>
          </cell>
        </row>
      </sheetData>
      <sheetData sheetId="2538"/>
      <sheetData sheetId="2539"/>
      <sheetData sheetId="2540"/>
      <sheetData sheetId="2541"/>
      <sheetData sheetId="2542"/>
      <sheetData sheetId="2543">
        <row r="53">
          <cell r="I53">
            <v>276775</v>
          </cell>
        </row>
      </sheetData>
      <sheetData sheetId="2544"/>
      <sheetData sheetId="2545"/>
      <sheetData sheetId="2546"/>
      <sheetData sheetId="2547">
        <row r="53">
          <cell r="I53">
            <v>2816</v>
          </cell>
        </row>
      </sheetData>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row r="16">
          <cell r="A16" t="str">
            <v>Cama-baja</v>
          </cell>
        </row>
      </sheetData>
      <sheetData sheetId="2817">
        <row r="21">
          <cell r="A21" t="str">
            <v>Excavaciones</v>
          </cell>
        </row>
      </sheetData>
      <sheetData sheetId="2818"/>
      <sheetData sheetId="2819"/>
      <sheetData sheetId="2820"/>
      <sheetData sheetId="2821"/>
      <sheetData sheetId="2822"/>
      <sheetData sheetId="2823">
        <row r="53">
          <cell r="I53">
            <v>276775</v>
          </cell>
        </row>
      </sheetData>
      <sheetData sheetId="2824"/>
      <sheetData sheetId="2825"/>
      <sheetData sheetId="2826"/>
      <sheetData sheetId="2827">
        <row r="53">
          <cell r="I53">
            <v>2816</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ow r="16">
          <cell r="A16" t="str">
            <v>Cama-baja</v>
          </cell>
        </row>
      </sheetData>
      <sheetData sheetId="3097">
        <row r="21">
          <cell r="A21" t="str">
            <v>Excavaciones</v>
          </cell>
        </row>
      </sheetData>
      <sheetData sheetId="3098"/>
      <sheetData sheetId="3099"/>
      <sheetData sheetId="3100"/>
      <sheetData sheetId="3101"/>
      <sheetData sheetId="3102"/>
      <sheetData sheetId="3103">
        <row r="53">
          <cell r="I53">
            <v>276775</v>
          </cell>
        </row>
      </sheetData>
      <sheetData sheetId="3104"/>
      <sheetData sheetId="3105"/>
      <sheetData sheetId="3106"/>
      <sheetData sheetId="3107">
        <row r="53">
          <cell r="I53">
            <v>2816</v>
          </cell>
        </row>
      </sheetData>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ow r="19">
          <cell r="A19">
            <v>15</v>
          </cell>
        </row>
      </sheetData>
      <sheetData sheetId="3372"/>
      <sheetData sheetId="3373"/>
      <sheetData sheetId="3374"/>
      <sheetData sheetId="3375"/>
      <sheetData sheetId="3376" refreshError="1"/>
      <sheetData sheetId="3377" refreshError="1"/>
      <sheetData sheetId="337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PRESUPUES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precios-básicos2002"/>
      <sheetName val="APU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LENOVO\Downloads\a  aa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8"/>
      <sheetName val="_aCCIDENTES_DE_1995___1996_xl_6"/>
      <sheetName val="_aCCIDENTES_DE_1995___1996_xl_7"/>
      <sheetName val="ESTADO VÍA-CRIT.TECNICO"/>
      <sheetName val="_aCCIDENTES_DE_1995___1996_xl_9"/>
      <sheetName val="_aCCIDENTES_DE_1995___1996_x_10"/>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TA No.1 "/>
      <sheetName val="ACTA No.5"/>
      <sheetName val="ACTA MAYORES - GENERAL"/>
      <sheetName val="_aCCIDENTES_DE_1995___1996_x_11"/>
      <sheetName val="_aCCIDENTES_DE_1995___1996_x_12"/>
      <sheetName val="\\Gabrielaapabone\d copias\a  a"/>
      <sheetName val="_aCCIDENTES_DE_1995___1996_x_13"/>
      <sheetName val="DUB-823"/>
      <sheetName val="GPI 526"/>
      <sheetName val="SKJ452"/>
      <sheetName val="ITA878"/>
      <sheetName val="AEA-944"/>
      <sheetName val="XXJ617"/>
      <sheetName val="SNG_855"/>
      <sheetName val="VEA 374"/>
      <sheetName val="HFB024"/>
      <sheetName val="PAJ825"/>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E\a  aaInformación GRUPO 4\A M"/>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HISTORICOS FUEL OIL EXP"/>
      <sheetName val="gp05"/>
      <sheetName val="GP06"/>
      <sheetName val="REQUISITOS INF INTERVENTORÍA"/>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INST"/>
      <sheetName val="Equipo_Trans "/>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INDICE"/>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efreshError="1"/>
      <sheetData sheetId="708" refreshError="1"/>
      <sheetData sheetId="709"/>
      <sheetData sheetId="710"/>
      <sheetData sheetId="711"/>
      <sheetData sheetId="712" refreshError="1"/>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refreshError="1"/>
      <sheetData sheetId="847" refreshError="1"/>
      <sheetData sheetId="848" refreshError="1"/>
      <sheetData sheetId="849" refreshError="1"/>
      <sheetData sheetId="850" refreshError="1"/>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refreshError="1"/>
      <sheetData sheetId="1" refreshError="1">
        <row r="7">
          <cell r="C7" t="str">
            <v>301, 301.A1</v>
          </cell>
          <cell r="D7">
            <v>1</v>
          </cell>
          <cell r="E7" t="str">
            <v>Corte, retiro y botada de pavimento:</v>
          </cell>
        </row>
        <row r="8">
          <cell r="C8"/>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3"/>
      <sheetName val="[a  aaInformación]__cceficien_2"/>
      <sheetName val="[a  aaInformación]__cceficien_4"/>
      <sheetName val="[a  aaInformación]__cceficien_7"/>
      <sheetName val="[a  aaInformación]__cceficien_5"/>
      <sheetName val="[a  aaInformación]//cceficiente"/>
      <sheetName val="[a  aaInformación]__cceficien_6"/>
      <sheetName val="[a  aaInformación]__cceficien_8"/>
      <sheetName val="[a  aaInformación]__cceficien_9"/>
      <sheetName val="[a  aaInformación]__cceficie_10"/>
      <sheetName val="\Users\LENOVO\Downloads\Users\A"/>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_11"/>
      <sheetName val="[a  aaInformación]__cceficie_12"/>
      <sheetName val="[a  aaInformación]__cceficie_13"/>
      <sheetName val="[a  aaInformación]__cceficie_23"/>
      <sheetName val="M.O."/>
      <sheetName val="[a  aaInformación]__cceficie_22"/>
      <sheetName val="[a  aaInformación]__cceficie_14"/>
      <sheetName val="[a  aaInformación]__cceficie_16"/>
      <sheetName val="[a  aaInformación]__cceficie_15"/>
      <sheetName val="[a  aaInformación]__cceficie_17"/>
      <sheetName val="[a  aaInformación]__cceficie_18"/>
      <sheetName val="[a  aaInformación]__cceficie_21"/>
      <sheetName val="[a  aaInformación]__cceficie_19"/>
      <sheetName val="[a  aaInformación]__cceficie_20"/>
      <sheetName val="HER"/>
      <sheetName val="MAT"/>
      <sheetName val="PER"/>
      <sheetName val="TRANS"/>
      <sheetName val="INFORME SEMANAL"/>
      <sheetName val="AVANCE SEMANAL"/>
      <sheetName val="CLIMA mes"/>
      <sheetName val="REG FOTO"/>
      <sheetName val="SISOMA"/>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PANEL"/>
      <sheetName val="Res-Accide-1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_MANTENIMIENTO RUTA 1001_MARZO "/>
      <sheetName val="_I_MANTENIMIENTO RUTA 1001_MARZ"/>
      <sheetName val="Emboquillar"/>
      <sheetName val="Acometidacobrerígido"/>
      <sheetName val="Acometidatoma"/>
      <sheetName val="Acometidahasta1&quot;"/>
      <sheetName val="46W9"/>
      <sheetName val="Presentacion"/>
      <sheetName val="_Users_USUARIO_Downloads_MANTEN"/>
      <sheetName val="[a  aaInformación]__cceficie_25"/>
      <sheetName val="[a  aaInformación]__cceficie_24"/>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__SERVIDOR_Public2_MANTENIMIENT"/>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JIZAL 3335"/>
      <sheetName val="SABANETA 3335"/>
      <sheetName val="Datos Generales"/>
      <sheetName val="Banderas"/>
      <sheetName val="\G\MANTENIMIENTO RUTA 1001_MARZ"/>
      <sheetName val="Base Datos"/>
      <sheetName val="a__aaInformación7"/>
      <sheetName val="aCCIDENTES_DE_1995_-_19964"/>
      <sheetName val="Base_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ACTA"/>
      <sheetName val="presupuest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Hoja1"/>
    </sheetNames>
    <sheetDataSet>
      <sheetData sheetId="0">
        <row r="2">
          <cell r="B2">
            <v>0</v>
          </cell>
          <cell r="C2">
            <v>0</v>
          </cell>
          <cell r="D2">
            <v>0</v>
          </cell>
          <cell r="E2">
            <v>0</v>
          </cell>
          <cell r="F2">
            <v>0</v>
          </cell>
          <cell r="G2">
            <v>0</v>
          </cell>
          <cell r="H2">
            <v>0</v>
          </cell>
        </row>
        <row r="3">
          <cell r="B3" t="str">
            <v>ESTUDIOS Y DISEÑO, GESTIÓN SOCIAL, PREDIAL, AMBIENTAL, Y MEJORAMIENTO DEL PROYECTO “TRONCAL CENTRAL DEL NORTE</v>
          </cell>
          <cell r="C3">
            <v>0</v>
          </cell>
          <cell r="D3" t="str">
            <v>OBJETO</v>
          </cell>
          <cell r="E3" t="str">
            <v>INTERVENTORÍA  TÉCNICA, LEGAL, FINANCIERA, ADMINISTRATIVA, AMBIENTAL, PREDIAL, AMBIENTAL Y MEJORAMIENTO DEL PROYECTO TRONCAL CENTRAL DEL NORTE.</v>
          </cell>
          <cell r="F3">
            <v>0</v>
          </cell>
          <cell r="G3" t="str">
            <v>TERRITORIAL</v>
          </cell>
          <cell r="H3" t="str">
            <v>SANTANDER</v>
          </cell>
        </row>
        <row r="5">
          <cell r="B5" t="str">
            <v>CONSORCIO SAN JOSÉ DE MIRANDA</v>
          </cell>
          <cell r="C5">
            <v>0</v>
          </cell>
          <cell r="D5" t="str">
            <v>CONTRATISTA</v>
          </cell>
          <cell r="E5" t="str">
            <v>CONSORCIO CHICAMOCHA</v>
          </cell>
          <cell r="F5">
            <v>0</v>
          </cell>
          <cell r="G5" t="str">
            <v>UNIDAD EJECUTORA</v>
          </cell>
          <cell r="H5" t="str">
            <v>GRUPO DE COMPETITIVIDAD</v>
          </cell>
        </row>
        <row r="6">
          <cell r="B6">
            <v>0</v>
          </cell>
          <cell r="C6">
            <v>0</v>
          </cell>
          <cell r="D6">
            <v>0</v>
          </cell>
          <cell r="E6">
            <v>0</v>
          </cell>
          <cell r="F6">
            <v>0</v>
          </cell>
          <cell r="G6">
            <v>0</v>
          </cell>
          <cell r="H6">
            <v>0</v>
          </cell>
        </row>
        <row r="7">
          <cell r="B7" t="str">
            <v>794 DE 2009</v>
          </cell>
          <cell r="C7">
            <v>0</v>
          </cell>
          <cell r="D7" t="str">
            <v>CONTRATO No</v>
          </cell>
          <cell r="E7" t="str">
            <v>1460 DE 2009</v>
          </cell>
          <cell r="F7">
            <v>0</v>
          </cell>
          <cell r="G7" t="str">
            <v>SUPERVISOR CONTRATO</v>
          </cell>
          <cell r="H7" t="str">
            <v>SONIA GONZALEZ CORZO</v>
          </cell>
        </row>
        <row r="8">
          <cell r="B8">
            <v>0</v>
          </cell>
          <cell r="C8">
            <v>0</v>
          </cell>
          <cell r="D8">
            <v>0</v>
          </cell>
          <cell r="E8">
            <v>0</v>
          </cell>
          <cell r="F8">
            <v>0</v>
          </cell>
          <cell r="G8">
            <v>0</v>
          </cell>
          <cell r="H8">
            <v>0</v>
          </cell>
        </row>
        <row r="9">
          <cell r="B9" t="str">
            <v>TRONCAL CENTRAL DEL NORTE RUTA 5504</v>
          </cell>
          <cell r="C9">
            <v>0</v>
          </cell>
          <cell r="D9" t="str">
            <v>LOCALIZACION</v>
          </cell>
          <cell r="E9" t="str">
            <v>TRONCAL CENTRAL DEL NORTE</v>
          </cell>
          <cell r="F9">
            <v>0</v>
          </cell>
          <cell r="G9" t="str">
            <v>MATRICULA PROF</v>
          </cell>
          <cell r="H9" t="str">
            <v>68202-10735 STD</v>
          </cell>
        </row>
        <row r="10">
          <cell r="B10">
            <v>0</v>
          </cell>
          <cell r="C10">
            <v>0</v>
          </cell>
          <cell r="D10">
            <v>0</v>
          </cell>
          <cell r="E10">
            <v>0</v>
          </cell>
          <cell r="F10">
            <v>0</v>
          </cell>
          <cell r="G10">
            <v>0</v>
          </cell>
          <cell r="H10">
            <v>0</v>
          </cell>
        </row>
        <row r="11">
          <cell r="B11">
            <v>40077</v>
          </cell>
          <cell r="C11">
            <v>0</v>
          </cell>
          <cell r="D11" t="str">
            <v>FECHA DE INICIO</v>
          </cell>
          <cell r="E11">
            <v>40077</v>
          </cell>
          <cell r="F11">
            <v>0</v>
          </cell>
          <cell r="G11" t="str">
            <v>SUPERVISOR PROYECTO</v>
          </cell>
          <cell r="H11" t="str">
            <v>CARLOS RICARDO GUISA VELANDIA</v>
          </cell>
        </row>
        <row r="12">
          <cell r="B12">
            <v>0</v>
          </cell>
          <cell r="C12">
            <v>0</v>
          </cell>
          <cell r="D12">
            <v>0</v>
          </cell>
          <cell r="E12">
            <v>0</v>
          </cell>
          <cell r="F12">
            <v>0</v>
          </cell>
          <cell r="G12">
            <v>0</v>
          </cell>
          <cell r="H12">
            <v>0</v>
          </cell>
        </row>
        <row r="13">
          <cell r="B13">
            <v>41537</v>
          </cell>
          <cell r="C13">
            <v>0</v>
          </cell>
          <cell r="D13" t="str">
            <v>FECHA DE TERMINACION</v>
          </cell>
          <cell r="E13">
            <v>41567</v>
          </cell>
          <cell r="F13">
            <v>0</v>
          </cell>
          <cell r="G13" t="str">
            <v>MATRICULA PROF</v>
          </cell>
          <cell r="H13" t="str">
            <v>01107-0883 CPITVC</v>
          </cell>
        </row>
        <row r="14">
          <cell r="B14">
            <v>0</v>
          </cell>
          <cell r="C14">
            <v>0</v>
          </cell>
          <cell r="D14">
            <v>0</v>
          </cell>
          <cell r="E14">
            <v>0</v>
          </cell>
          <cell r="F14">
            <v>0</v>
          </cell>
          <cell r="G14">
            <v>0</v>
          </cell>
          <cell r="H14">
            <v>0</v>
          </cell>
        </row>
        <row r="15">
          <cell r="B15" t="str">
            <v>48 MESES</v>
          </cell>
          <cell r="C15">
            <v>0</v>
          </cell>
          <cell r="D15" t="str">
            <v>PLAZO</v>
          </cell>
          <cell r="E15" t="str">
            <v>49 MESES</v>
          </cell>
          <cell r="F15">
            <v>0</v>
          </cell>
          <cell r="G15" t="str">
            <v>ORDENADOR DE PAGO</v>
          </cell>
          <cell r="H15" t="str">
            <v>JUAN ESTEBAN ROMERO TORO</v>
          </cell>
        </row>
        <row r="16">
          <cell r="B16">
            <v>0</v>
          </cell>
          <cell r="C16">
            <v>0</v>
          </cell>
          <cell r="D16">
            <v>0</v>
          </cell>
          <cell r="E16">
            <v>0</v>
          </cell>
          <cell r="F16">
            <v>0</v>
          </cell>
          <cell r="G16">
            <v>0</v>
          </cell>
          <cell r="H16">
            <v>0</v>
          </cell>
        </row>
        <row r="17">
          <cell r="B17">
            <v>0</v>
          </cell>
          <cell r="C17">
            <v>0</v>
          </cell>
          <cell r="D17" t="str">
            <v>VALOR</v>
          </cell>
          <cell r="E17">
            <v>0</v>
          </cell>
          <cell r="F17">
            <v>0</v>
          </cell>
          <cell r="G17" t="str">
            <v>MATRICULA PROF</v>
          </cell>
          <cell r="H17" t="str">
            <v>05202084425 ANT.</v>
          </cell>
        </row>
        <row r="18">
          <cell r="B18">
            <v>0</v>
          </cell>
          <cell r="C18">
            <v>0</v>
          </cell>
          <cell r="D18">
            <v>0</v>
          </cell>
          <cell r="E18">
            <v>0</v>
          </cell>
          <cell r="F18">
            <v>0</v>
          </cell>
          <cell r="G18">
            <v>0</v>
          </cell>
          <cell r="H18">
            <v>0</v>
          </cell>
        </row>
        <row r="19">
          <cell r="B19">
            <v>7</v>
          </cell>
          <cell r="C19">
            <v>0</v>
          </cell>
          <cell r="D19" t="str">
            <v>ACTA DE PAGO PARCIAL No</v>
          </cell>
          <cell r="E19">
            <v>0</v>
          </cell>
          <cell r="F19">
            <v>0</v>
          </cell>
          <cell r="G19">
            <v>0</v>
          </cell>
          <cell r="H19">
            <v>0</v>
          </cell>
        </row>
        <row r="20">
          <cell r="B20">
            <v>0</v>
          </cell>
          <cell r="C20">
            <v>0</v>
          </cell>
          <cell r="D20">
            <v>0</v>
          </cell>
          <cell r="E20">
            <v>0</v>
          </cell>
          <cell r="F20">
            <v>0</v>
          </cell>
          <cell r="G20">
            <v>0</v>
          </cell>
          <cell r="H20">
            <v>0</v>
          </cell>
        </row>
        <row r="21">
          <cell r="B21" t="str">
            <v>OSCAR EDUARDO GUTIERREZ CAMPOS</v>
          </cell>
          <cell r="C21">
            <v>0</v>
          </cell>
          <cell r="D21" t="str">
            <v>REPRESENTANTE LEGAL</v>
          </cell>
          <cell r="E21" t="str">
            <v>OSCAR JAVIER GARZÓN DÍAZ</v>
          </cell>
          <cell r="F21">
            <v>0</v>
          </cell>
          <cell r="G21">
            <v>0</v>
          </cell>
          <cell r="H21">
            <v>0</v>
          </cell>
        </row>
        <row r="22">
          <cell r="B22">
            <v>0</v>
          </cell>
          <cell r="C22">
            <v>0</v>
          </cell>
          <cell r="D22">
            <v>0</v>
          </cell>
          <cell r="E22">
            <v>0</v>
          </cell>
          <cell r="F22">
            <v>0</v>
          </cell>
          <cell r="G22">
            <v>0</v>
          </cell>
          <cell r="H22">
            <v>0</v>
          </cell>
        </row>
        <row r="23">
          <cell r="B23" t="str">
            <v>25202-085193 CND</v>
          </cell>
          <cell r="C23">
            <v>0</v>
          </cell>
          <cell r="D23" t="str">
            <v>MATRICULA PROF</v>
          </cell>
          <cell r="E23" t="str">
            <v>25202-27254 CND</v>
          </cell>
          <cell r="F23">
            <v>0</v>
          </cell>
          <cell r="G23">
            <v>0</v>
          </cell>
          <cell r="H23">
            <v>0</v>
          </cell>
        </row>
        <row r="24">
          <cell r="B24">
            <v>0</v>
          </cell>
          <cell r="C24">
            <v>0</v>
          </cell>
          <cell r="D24">
            <v>0</v>
          </cell>
          <cell r="E24">
            <v>0</v>
          </cell>
          <cell r="F24">
            <v>0</v>
          </cell>
          <cell r="G24">
            <v>0</v>
          </cell>
          <cell r="H24">
            <v>0</v>
          </cell>
        </row>
        <row r="25">
          <cell r="B25">
            <v>0</v>
          </cell>
          <cell r="C25">
            <v>0</v>
          </cell>
          <cell r="D25">
            <v>0</v>
          </cell>
          <cell r="E25">
            <v>0</v>
          </cell>
          <cell r="F25">
            <v>0</v>
          </cell>
          <cell r="G25">
            <v>0</v>
          </cell>
          <cell r="H25">
            <v>0</v>
          </cell>
        </row>
        <row r="26">
          <cell r="B26">
            <v>0</v>
          </cell>
          <cell r="C26">
            <v>0</v>
          </cell>
          <cell r="D26">
            <v>0</v>
          </cell>
          <cell r="E26">
            <v>0</v>
          </cell>
          <cell r="F26">
            <v>0</v>
          </cell>
          <cell r="G26">
            <v>0</v>
          </cell>
          <cell r="H26">
            <v>0</v>
          </cell>
        </row>
        <row r="27">
          <cell r="B27">
            <v>0</v>
          </cell>
          <cell r="C27">
            <v>0</v>
          </cell>
          <cell r="D27">
            <v>0</v>
          </cell>
          <cell r="E27">
            <v>0</v>
          </cell>
          <cell r="F27">
            <v>0</v>
          </cell>
          <cell r="G27">
            <v>0</v>
          </cell>
          <cell r="H27">
            <v>0</v>
          </cell>
        </row>
        <row r="28">
          <cell r="B28">
            <v>0</v>
          </cell>
          <cell r="C28">
            <v>0</v>
          </cell>
          <cell r="D28">
            <v>0</v>
          </cell>
          <cell r="E28">
            <v>0</v>
          </cell>
          <cell r="F28">
            <v>0</v>
          </cell>
          <cell r="G28">
            <v>0</v>
          </cell>
          <cell r="H28">
            <v>0</v>
          </cell>
        </row>
        <row r="29">
          <cell r="B29">
            <v>0</v>
          </cell>
          <cell r="C29">
            <v>0</v>
          </cell>
          <cell r="D29">
            <v>0</v>
          </cell>
          <cell r="E29">
            <v>0</v>
          </cell>
          <cell r="F29">
            <v>0</v>
          </cell>
          <cell r="G29">
            <v>0</v>
          </cell>
          <cell r="H29">
            <v>0</v>
          </cell>
        </row>
        <row r="30">
          <cell r="B30">
            <v>0</v>
          </cell>
          <cell r="C30">
            <v>0</v>
          </cell>
          <cell r="D30">
            <v>0</v>
          </cell>
          <cell r="E30">
            <v>0</v>
          </cell>
          <cell r="F30">
            <v>0</v>
          </cell>
          <cell r="G30">
            <v>0</v>
          </cell>
          <cell r="H30">
            <v>0</v>
          </cell>
        </row>
        <row r="31">
          <cell r="B31">
            <v>0</v>
          </cell>
          <cell r="C31">
            <v>0</v>
          </cell>
          <cell r="D31">
            <v>0</v>
          </cell>
          <cell r="E31">
            <v>0</v>
          </cell>
          <cell r="F31">
            <v>0</v>
          </cell>
          <cell r="G31">
            <v>0</v>
          </cell>
          <cell r="H31">
            <v>0</v>
          </cell>
        </row>
        <row r="32">
          <cell r="B32">
            <v>0</v>
          </cell>
          <cell r="C32">
            <v>0</v>
          </cell>
          <cell r="D32">
            <v>0</v>
          </cell>
          <cell r="E32">
            <v>0</v>
          </cell>
          <cell r="F32">
            <v>0</v>
          </cell>
          <cell r="G32">
            <v>0</v>
          </cell>
          <cell r="H32">
            <v>0</v>
          </cell>
        </row>
        <row r="33">
          <cell r="B33">
            <v>0</v>
          </cell>
          <cell r="C33">
            <v>0</v>
          </cell>
          <cell r="D33">
            <v>0</v>
          </cell>
          <cell r="E33">
            <v>0</v>
          </cell>
          <cell r="F33">
            <v>0</v>
          </cell>
          <cell r="G33">
            <v>0</v>
          </cell>
          <cell r="H33">
            <v>0</v>
          </cell>
        </row>
        <row r="34">
          <cell r="B34">
            <v>0</v>
          </cell>
          <cell r="C34">
            <v>0</v>
          </cell>
          <cell r="D34">
            <v>0</v>
          </cell>
          <cell r="E34">
            <v>0</v>
          </cell>
          <cell r="F34">
            <v>0</v>
          </cell>
          <cell r="G34">
            <v>0</v>
          </cell>
          <cell r="H34">
            <v>0</v>
          </cell>
        </row>
        <row r="35">
          <cell r="B35">
            <v>0</v>
          </cell>
          <cell r="C35">
            <v>0</v>
          </cell>
          <cell r="D35">
            <v>0</v>
          </cell>
          <cell r="E35">
            <v>0</v>
          </cell>
          <cell r="F35">
            <v>0</v>
          </cell>
          <cell r="G35">
            <v>0</v>
          </cell>
          <cell r="H35">
            <v>0</v>
          </cell>
        </row>
        <row r="36">
          <cell r="B36">
            <v>0</v>
          </cell>
          <cell r="C36">
            <v>0</v>
          </cell>
          <cell r="D36">
            <v>0</v>
          </cell>
          <cell r="E36">
            <v>0</v>
          </cell>
          <cell r="F36">
            <v>0</v>
          </cell>
          <cell r="G36">
            <v>0</v>
          </cell>
          <cell r="H36">
            <v>0</v>
          </cell>
        </row>
        <row r="37">
          <cell r="B37">
            <v>0</v>
          </cell>
          <cell r="C37">
            <v>0</v>
          </cell>
          <cell r="D37">
            <v>0</v>
          </cell>
          <cell r="E37">
            <v>0</v>
          </cell>
          <cell r="F37">
            <v>0</v>
          </cell>
          <cell r="G37">
            <v>0</v>
          </cell>
          <cell r="H37">
            <v>0</v>
          </cell>
        </row>
        <row r="38">
          <cell r="B38">
            <v>0</v>
          </cell>
          <cell r="C38">
            <v>0</v>
          </cell>
          <cell r="D38">
            <v>0</v>
          </cell>
          <cell r="E38">
            <v>0</v>
          </cell>
          <cell r="F38">
            <v>0</v>
          </cell>
          <cell r="G38">
            <v>0</v>
          </cell>
          <cell r="H38">
            <v>0</v>
          </cell>
        </row>
        <row r="39">
          <cell r="B39">
            <v>40269</v>
          </cell>
          <cell r="C39">
            <v>0</v>
          </cell>
          <cell r="D39">
            <v>0</v>
          </cell>
          <cell r="E39">
            <v>0</v>
          </cell>
          <cell r="F39">
            <v>0</v>
          </cell>
          <cell r="G39">
            <v>0</v>
          </cell>
          <cell r="H39">
            <v>0</v>
          </cell>
        </row>
        <row r="40">
          <cell r="B40">
            <v>40298</v>
          </cell>
          <cell r="C40">
            <v>0</v>
          </cell>
          <cell r="D40">
            <v>0</v>
          </cell>
          <cell r="E40">
            <v>0</v>
          </cell>
          <cell r="F40">
            <v>0</v>
          </cell>
          <cell r="G40">
            <v>0</v>
          </cell>
          <cell r="H40">
            <v>0</v>
          </cell>
        </row>
        <row r="41">
          <cell r="B41">
            <v>40303</v>
          </cell>
          <cell r="C41">
            <v>0</v>
          </cell>
          <cell r="D41">
            <v>0</v>
          </cell>
          <cell r="E41">
            <v>0</v>
          </cell>
          <cell r="F41">
            <v>0</v>
          </cell>
          <cell r="G41">
            <v>0</v>
          </cell>
          <cell r="H41">
            <v>0</v>
          </cell>
        </row>
        <row r="42">
          <cell r="B42">
            <v>0</v>
          </cell>
          <cell r="C42">
            <v>0</v>
          </cell>
          <cell r="D42">
            <v>0</v>
          </cell>
          <cell r="E42">
            <v>0</v>
          </cell>
          <cell r="F42">
            <v>0</v>
          </cell>
          <cell r="G42">
            <v>0</v>
          </cell>
          <cell r="H42">
            <v>0</v>
          </cell>
        </row>
      </sheetData>
      <sheetData sheetId="1">
        <row r="11">
          <cell r="C11">
            <v>0</v>
          </cell>
          <cell r="D11">
            <v>0</v>
          </cell>
          <cell r="E11">
            <v>0</v>
          </cell>
          <cell r="F11">
            <v>0</v>
          </cell>
          <cell r="G11">
            <v>0</v>
          </cell>
          <cell r="H11">
            <v>0</v>
          </cell>
          <cell r="I11">
            <v>0</v>
          </cell>
          <cell r="J11">
            <v>0</v>
          </cell>
          <cell r="K11">
            <v>0</v>
          </cell>
        </row>
        <row r="12">
          <cell r="C12">
            <v>1</v>
          </cell>
          <cell r="D12" t="str">
            <v>1P</v>
          </cell>
          <cell r="E12" t="str">
            <v>1P</v>
          </cell>
          <cell r="F12" t="str">
            <v>Localización y replanteo</v>
          </cell>
          <cell r="G12" t="str">
            <v>Ha</v>
          </cell>
          <cell r="H12">
            <v>0</v>
          </cell>
          <cell r="I12">
            <v>681349</v>
          </cell>
          <cell r="J12">
            <v>0</v>
          </cell>
          <cell r="K12">
            <v>0</v>
          </cell>
        </row>
        <row r="13">
          <cell r="C13">
            <v>2</v>
          </cell>
          <cell r="D13" t="str">
            <v>200.2</v>
          </cell>
          <cell r="E13">
            <v>0</v>
          </cell>
          <cell r="F13" t="str">
            <v>Desmonte y limpieza en zonas no boscosas</v>
          </cell>
          <cell r="G13" t="str">
            <v>Ha</v>
          </cell>
          <cell r="H13">
            <v>0</v>
          </cell>
          <cell r="I13">
            <v>625706</v>
          </cell>
          <cell r="J13">
            <v>0</v>
          </cell>
          <cell r="K13">
            <v>0</v>
          </cell>
        </row>
        <row r="14">
          <cell r="C14">
            <v>3</v>
          </cell>
          <cell r="D14" t="str">
            <v>201.7</v>
          </cell>
          <cell r="E14">
            <v>0</v>
          </cell>
          <cell r="F14" t="str">
            <v>Demolición de Estructuras</v>
          </cell>
          <cell r="G14" t="str">
            <v>m3</v>
          </cell>
          <cell r="H14">
            <v>81.8</v>
          </cell>
          <cell r="I14">
            <v>83372</v>
          </cell>
          <cell r="J14">
            <v>0</v>
          </cell>
          <cell r="K14">
            <v>6819830</v>
          </cell>
        </row>
        <row r="15">
          <cell r="C15">
            <v>4</v>
          </cell>
          <cell r="D15" t="str">
            <v>201.15</v>
          </cell>
          <cell r="E15">
            <v>0</v>
          </cell>
          <cell r="F15" t="str">
            <v>Remoción de Alcantarillas</v>
          </cell>
          <cell r="G15" t="str">
            <v>ml</v>
          </cell>
          <cell r="H15">
            <v>0</v>
          </cell>
          <cell r="I15">
            <v>52166</v>
          </cell>
          <cell r="J15">
            <v>0</v>
          </cell>
          <cell r="K15">
            <v>0</v>
          </cell>
        </row>
        <row r="16">
          <cell r="C16">
            <v>5</v>
          </cell>
          <cell r="D16" t="str">
            <v>210.2.2</v>
          </cell>
          <cell r="E16">
            <v>0</v>
          </cell>
          <cell r="F16" t="str">
            <v xml:space="preserve">Excavación en Material Común de la Explanación y Canales </v>
          </cell>
          <cell r="G16" t="str">
            <v>m3</v>
          </cell>
          <cell r="H16">
            <v>28375.1</v>
          </cell>
          <cell r="I16">
            <v>4771</v>
          </cell>
          <cell r="J16">
            <v>0</v>
          </cell>
          <cell r="K16">
            <v>135377602</v>
          </cell>
        </row>
        <row r="17">
          <cell r="C17">
            <v>6</v>
          </cell>
          <cell r="D17" t="str">
            <v>210.2.1</v>
          </cell>
          <cell r="E17">
            <v>0</v>
          </cell>
          <cell r="F17" t="str">
            <v>Excavación en roca de la Explanación y Canales</v>
          </cell>
          <cell r="G17" t="str">
            <v>m3</v>
          </cell>
          <cell r="H17">
            <v>414.3</v>
          </cell>
          <cell r="I17">
            <v>23000</v>
          </cell>
          <cell r="J17">
            <v>0</v>
          </cell>
          <cell r="K17">
            <v>9528900</v>
          </cell>
        </row>
        <row r="18">
          <cell r="C18">
            <v>7</v>
          </cell>
          <cell r="D18" t="str">
            <v>211.1</v>
          </cell>
          <cell r="E18">
            <v>0</v>
          </cell>
          <cell r="F18" t="str">
            <v>Remoción de Derrumbes</v>
          </cell>
          <cell r="G18" t="str">
            <v>m3</v>
          </cell>
          <cell r="H18">
            <v>294</v>
          </cell>
          <cell r="I18">
            <v>3562</v>
          </cell>
          <cell r="J18">
            <v>0</v>
          </cell>
          <cell r="K18">
            <v>1047228</v>
          </cell>
        </row>
        <row r="19">
          <cell r="C19">
            <v>8</v>
          </cell>
          <cell r="D19" t="str">
            <v>220.1</v>
          </cell>
          <cell r="E19">
            <v>0</v>
          </cell>
          <cell r="F19" t="str">
            <v>Terraplenes</v>
          </cell>
          <cell r="G19" t="str">
            <v>m3</v>
          </cell>
          <cell r="H19">
            <v>0</v>
          </cell>
          <cell r="I19">
            <v>7582</v>
          </cell>
          <cell r="J19">
            <v>0</v>
          </cell>
          <cell r="K19">
            <v>0</v>
          </cell>
        </row>
        <row r="20">
          <cell r="C20">
            <v>9</v>
          </cell>
          <cell r="D20" t="str">
            <v>221.1</v>
          </cell>
          <cell r="E20">
            <v>0</v>
          </cell>
          <cell r="F20" t="str">
            <v>Pedraplén Compacto</v>
          </cell>
          <cell r="G20" t="str">
            <v>m3</v>
          </cell>
          <cell r="H20">
            <v>0</v>
          </cell>
          <cell r="I20">
            <v>16500</v>
          </cell>
          <cell r="J20">
            <v>0</v>
          </cell>
          <cell r="K20">
            <v>0</v>
          </cell>
        </row>
        <row r="21">
          <cell r="C21">
            <v>10</v>
          </cell>
          <cell r="D21" t="str">
            <v>230.2</v>
          </cell>
          <cell r="E21">
            <v>0</v>
          </cell>
          <cell r="F21" t="str">
            <v>Mejoramiento de la subrasante empleando unicamente material adicionado</v>
          </cell>
          <cell r="G21" t="str">
            <v>m3</v>
          </cell>
          <cell r="H21">
            <v>6295.3</v>
          </cell>
          <cell r="I21">
            <v>38000</v>
          </cell>
          <cell r="J21">
            <v>0</v>
          </cell>
          <cell r="K21">
            <v>239221400</v>
          </cell>
        </row>
        <row r="22">
          <cell r="C22">
            <v>11</v>
          </cell>
          <cell r="D22" t="str">
            <v>2P</v>
          </cell>
          <cell r="E22" t="str">
            <v>2P</v>
          </cell>
          <cell r="F22" t="str">
            <v>Conformación de sitios de disposición de sobrantes</v>
          </cell>
          <cell r="G22" t="str">
            <v>m3</v>
          </cell>
          <cell r="H22">
            <v>26019.4</v>
          </cell>
          <cell r="I22">
            <v>2293</v>
          </cell>
          <cell r="J22">
            <v>0</v>
          </cell>
          <cell r="K22">
            <v>59662484</v>
          </cell>
        </row>
        <row r="23">
          <cell r="C23">
            <v>12</v>
          </cell>
          <cell r="D23" t="str">
            <v>231.1</v>
          </cell>
          <cell r="E23">
            <v>0</v>
          </cell>
          <cell r="F23" t="str">
            <v>Geotextil para separación de suelos de subrasante y capas granulares</v>
          </cell>
          <cell r="G23" t="str">
            <v>m2</v>
          </cell>
          <cell r="H23">
            <v>0</v>
          </cell>
          <cell r="I23">
            <v>5450</v>
          </cell>
          <cell r="J23">
            <v>0</v>
          </cell>
          <cell r="K23">
            <v>0</v>
          </cell>
        </row>
        <row r="24">
          <cell r="C24">
            <v>0</v>
          </cell>
          <cell r="D24">
            <v>0</v>
          </cell>
          <cell r="E24">
            <v>0</v>
          </cell>
          <cell r="F24" t="str">
            <v>SUBBASES Y AFIRMADOS</v>
          </cell>
          <cell r="G24">
            <v>0</v>
          </cell>
          <cell r="H24">
            <v>0</v>
          </cell>
          <cell r="I24">
            <v>0</v>
          </cell>
          <cell r="J24">
            <v>0</v>
          </cell>
          <cell r="K24">
            <v>0</v>
          </cell>
        </row>
        <row r="25">
          <cell r="C25">
            <v>13</v>
          </cell>
          <cell r="D25" t="str">
            <v>310.1</v>
          </cell>
          <cell r="E25">
            <v>0</v>
          </cell>
          <cell r="F25" t="str">
            <v>Conformación de la calzada existente</v>
          </cell>
          <cell r="G25" t="str">
            <v>m2</v>
          </cell>
          <cell r="H25">
            <v>0</v>
          </cell>
          <cell r="I25">
            <v>500</v>
          </cell>
          <cell r="J25">
            <v>0</v>
          </cell>
          <cell r="K25">
            <v>0</v>
          </cell>
        </row>
        <row r="26">
          <cell r="C26">
            <v>14</v>
          </cell>
          <cell r="D26" t="str">
            <v>320.1</v>
          </cell>
          <cell r="E26">
            <v>0</v>
          </cell>
          <cell r="F26" t="str">
            <v>Subbase Granular</v>
          </cell>
          <cell r="G26" t="str">
            <v>m3</v>
          </cell>
          <cell r="H26">
            <v>0</v>
          </cell>
          <cell r="I26">
            <v>63000</v>
          </cell>
          <cell r="J26">
            <v>0</v>
          </cell>
          <cell r="K26">
            <v>0</v>
          </cell>
        </row>
        <row r="27">
          <cell r="C27">
            <v>0</v>
          </cell>
          <cell r="D27">
            <v>0</v>
          </cell>
          <cell r="E27">
            <v>0</v>
          </cell>
          <cell r="F27" t="str">
            <v>PAVIMENTOS ASFALTICOS</v>
          </cell>
          <cell r="G27">
            <v>0</v>
          </cell>
          <cell r="H27">
            <v>0</v>
          </cell>
          <cell r="I27">
            <v>0</v>
          </cell>
          <cell r="J27">
            <v>0</v>
          </cell>
          <cell r="K27">
            <v>0</v>
          </cell>
        </row>
        <row r="28">
          <cell r="C28">
            <v>15</v>
          </cell>
          <cell r="D28" t="str">
            <v>420.1</v>
          </cell>
          <cell r="E28">
            <v>0</v>
          </cell>
          <cell r="F28" t="str">
            <v>Riego de imprimación con emulsión asfaltica</v>
          </cell>
          <cell r="G28" t="str">
            <v>m2</v>
          </cell>
          <cell r="H28">
            <v>10604.680000000004</v>
          </cell>
          <cell r="I28">
            <v>1821</v>
          </cell>
          <cell r="J28">
            <v>0</v>
          </cell>
          <cell r="K28">
            <v>19311122</v>
          </cell>
        </row>
        <row r="29">
          <cell r="C29">
            <v>16</v>
          </cell>
          <cell r="D29" t="str">
            <v>450,2P</v>
          </cell>
          <cell r="E29" t="str">
            <v>450,2P</v>
          </cell>
          <cell r="F29" t="str">
            <v>Mezcla Densa en Caliente Tipo MDC - 2</v>
          </cell>
          <cell r="G29" t="str">
            <v>m3</v>
          </cell>
          <cell r="H29">
            <v>424.19</v>
          </cell>
          <cell r="I29">
            <v>440000</v>
          </cell>
          <cell r="J29">
            <v>0</v>
          </cell>
          <cell r="K29">
            <v>186643600</v>
          </cell>
        </row>
        <row r="30">
          <cell r="C30">
            <v>17</v>
          </cell>
          <cell r="D30" t="str">
            <v>466.1P</v>
          </cell>
          <cell r="E30" t="str">
            <v>466.1P</v>
          </cell>
          <cell r="F30" t="str">
            <v>Sello de Grietas</v>
          </cell>
          <cell r="G30" t="str">
            <v>ml</v>
          </cell>
          <cell r="H30">
            <v>0</v>
          </cell>
          <cell r="I30">
            <v>1211</v>
          </cell>
          <cell r="J30">
            <v>0</v>
          </cell>
          <cell r="K30">
            <v>0</v>
          </cell>
        </row>
        <row r="31">
          <cell r="C31">
            <v>0</v>
          </cell>
          <cell r="D31">
            <v>0</v>
          </cell>
          <cell r="E31">
            <v>0</v>
          </cell>
          <cell r="F31" t="str">
            <v>PAVIMENTOS DE CONCRETO</v>
          </cell>
          <cell r="G31">
            <v>0</v>
          </cell>
          <cell r="H31">
            <v>0</v>
          </cell>
          <cell r="I31">
            <v>0</v>
          </cell>
          <cell r="J31">
            <v>0</v>
          </cell>
          <cell r="K31">
            <v>0</v>
          </cell>
        </row>
        <row r="32">
          <cell r="C32">
            <v>18</v>
          </cell>
          <cell r="D32" t="str">
            <v>500.1</v>
          </cell>
          <cell r="E32">
            <v>0</v>
          </cell>
          <cell r="F32" t="str">
            <v>Pavimento de Concreto Hidraulico</v>
          </cell>
          <cell r="G32" t="str">
            <v>m3</v>
          </cell>
          <cell r="H32">
            <v>1874.9</v>
          </cell>
          <cell r="I32">
            <v>450000</v>
          </cell>
          <cell r="J32">
            <v>0</v>
          </cell>
          <cell r="K32">
            <v>843705000</v>
          </cell>
        </row>
        <row r="33">
          <cell r="C33">
            <v>0</v>
          </cell>
          <cell r="D33">
            <v>0</v>
          </cell>
          <cell r="E33">
            <v>0</v>
          </cell>
          <cell r="F33" t="str">
            <v>ESTRUCTURAS Y DRENAJES</v>
          </cell>
          <cell r="G33">
            <v>0</v>
          </cell>
          <cell r="H33">
            <v>0</v>
          </cell>
          <cell r="I33">
            <v>0</v>
          </cell>
          <cell r="J33">
            <v>0</v>
          </cell>
          <cell r="K33">
            <v>0</v>
          </cell>
        </row>
        <row r="34">
          <cell r="C34">
            <v>19</v>
          </cell>
          <cell r="D34" t="str">
            <v>600.1</v>
          </cell>
          <cell r="E34">
            <v>0</v>
          </cell>
          <cell r="F34" t="str">
            <v>Excavaciones varias sin clasificar</v>
          </cell>
          <cell r="G34" t="str">
            <v>m3</v>
          </cell>
          <cell r="H34">
            <v>2421.6999999999998</v>
          </cell>
          <cell r="I34">
            <v>17823</v>
          </cell>
          <cell r="J34">
            <v>0</v>
          </cell>
          <cell r="K34">
            <v>43161960</v>
          </cell>
        </row>
        <row r="35">
          <cell r="C35">
            <v>20</v>
          </cell>
          <cell r="D35" t="str">
            <v>600.2</v>
          </cell>
          <cell r="E35">
            <v>0</v>
          </cell>
          <cell r="F35" t="str">
            <v>Excavaciones varias en roca en seco</v>
          </cell>
          <cell r="G35" t="str">
            <v>m3</v>
          </cell>
          <cell r="H35">
            <v>211.8</v>
          </cell>
          <cell r="I35">
            <v>77367</v>
          </cell>
          <cell r="J35">
            <v>0</v>
          </cell>
          <cell r="K35">
            <v>16386331</v>
          </cell>
        </row>
        <row r="36">
          <cell r="C36">
            <v>21</v>
          </cell>
          <cell r="D36" t="str">
            <v>600.5</v>
          </cell>
          <cell r="E36">
            <v>0</v>
          </cell>
          <cell r="F36" t="str">
            <v xml:space="preserve">Excavaciones varias en material comun bajo agua </v>
          </cell>
          <cell r="G36" t="str">
            <v>m3</v>
          </cell>
          <cell r="H36">
            <v>0</v>
          </cell>
          <cell r="I36">
            <v>36993</v>
          </cell>
          <cell r="J36">
            <v>0</v>
          </cell>
          <cell r="K36">
            <v>0</v>
          </cell>
        </row>
        <row r="37">
          <cell r="C37">
            <v>22</v>
          </cell>
          <cell r="D37" t="str">
            <v>610.1</v>
          </cell>
          <cell r="E37">
            <v>0</v>
          </cell>
          <cell r="F37" t="str">
            <v>Relleno para Estructuras</v>
          </cell>
          <cell r="G37" t="str">
            <v>m3</v>
          </cell>
          <cell r="H37">
            <v>258.10000000000002</v>
          </cell>
          <cell r="I37">
            <v>77003</v>
          </cell>
          <cell r="J37">
            <v>0</v>
          </cell>
          <cell r="K37">
            <v>19874475</v>
          </cell>
        </row>
        <row r="38">
          <cell r="C38">
            <v>23</v>
          </cell>
          <cell r="D38" t="str">
            <v>673.1</v>
          </cell>
          <cell r="E38">
            <v>0</v>
          </cell>
          <cell r="F38" t="str">
            <v>Material granular Filtrante</v>
          </cell>
          <cell r="G38" t="str">
            <v>m3</v>
          </cell>
          <cell r="H38">
            <v>526</v>
          </cell>
          <cell r="I38">
            <v>87003</v>
          </cell>
          <cell r="J38">
            <v>0</v>
          </cell>
          <cell r="K38">
            <v>45763578</v>
          </cell>
        </row>
        <row r="39">
          <cell r="C39">
            <v>24</v>
          </cell>
          <cell r="D39" t="str">
            <v>630.1</v>
          </cell>
          <cell r="E39">
            <v>0</v>
          </cell>
          <cell r="F39" t="str">
            <v xml:space="preserve">Concreto clase A </v>
          </cell>
          <cell r="G39" t="str">
            <v>m3</v>
          </cell>
          <cell r="H39">
            <v>0</v>
          </cell>
          <cell r="I39">
            <v>900000</v>
          </cell>
          <cell r="J39">
            <v>0</v>
          </cell>
          <cell r="K39">
            <v>0</v>
          </cell>
        </row>
        <row r="40">
          <cell r="C40">
            <v>25</v>
          </cell>
          <cell r="D40" t="str">
            <v>630.3</v>
          </cell>
          <cell r="E40">
            <v>0</v>
          </cell>
          <cell r="F40" t="str">
            <v xml:space="preserve">Concreto calse C </v>
          </cell>
          <cell r="G40" t="str">
            <v>m3</v>
          </cell>
          <cell r="H40">
            <v>12.8</v>
          </cell>
          <cell r="I40">
            <v>720000</v>
          </cell>
          <cell r="J40">
            <v>0</v>
          </cell>
          <cell r="K40">
            <v>9216000</v>
          </cell>
        </row>
        <row r="41">
          <cell r="C41">
            <v>26</v>
          </cell>
          <cell r="D41" t="str">
            <v>630.4</v>
          </cell>
          <cell r="E41">
            <v>0</v>
          </cell>
          <cell r="F41" t="str">
            <v>Concreto clase D</v>
          </cell>
          <cell r="G41" t="str">
            <v>m3</v>
          </cell>
          <cell r="H41">
            <v>326.2</v>
          </cell>
          <cell r="I41">
            <v>460000</v>
          </cell>
          <cell r="J41">
            <v>0</v>
          </cell>
          <cell r="K41">
            <v>150052000</v>
          </cell>
        </row>
        <row r="42">
          <cell r="C42">
            <v>27</v>
          </cell>
          <cell r="D42" t="str">
            <v>630.6</v>
          </cell>
          <cell r="E42">
            <v>0</v>
          </cell>
          <cell r="F42" t="str">
            <v xml:space="preserve">Concreto clase F </v>
          </cell>
          <cell r="G42" t="str">
            <v>m3</v>
          </cell>
          <cell r="H42">
            <v>28.8</v>
          </cell>
          <cell r="I42">
            <v>353340</v>
          </cell>
          <cell r="J42">
            <v>0</v>
          </cell>
          <cell r="K42">
            <v>10176192</v>
          </cell>
        </row>
        <row r="43">
          <cell r="C43">
            <v>28</v>
          </cell>
          <cell r="D43" t="str">
            <v>630.7</v>
          </cell>
          <cell r="E43">
            <v>0</v>
          </cell>
          <cell r="F43" t="str">
            <v xml:space="preserve">Concreto clase G </v>
          </cell>
          <cell r="G43" t="str">
            <v>m3</v>
          </cell>
          <cell r="H43">
            <v>45.3</v>
          </cell>
          <cell r="I43">
            <v>321326</v>
          </cell>
          <cell r="J43">
            <v>0</v>
          </cell>
          <cell r="K43">
            <v>14556068</v>
          </cell>
        </row>
        <row r="44">
          <cell r="C44">
            <v>29</v>
          </cell>
          <cell r="D44" t="str">
            <v>640.1</v>
          </cell>
          <cell r="E44">
            <v>0</v>
          </cell>
          <cell r="F44" t="str">
            <v>Acero de refuerzo Fy=420Mpa</v>
          </cell>
          <cell r="G44" t="str">
            <v>kg</v>
          </cell>
          <cell r="H44">
            <v>18568.2</v>
          </cell>
          <cell r="I44">
            <v>3100</v>
          </cell>
          <cell r="J44">
            <v>0</v>
          </cell>
          <cell r="K44">
            <v>57561420</v>
          </cell>
        </row>
        <row r="45">
          <cell r="C45">
            <v>30</v>
          </cell>
          <cell r="D45" t="str">
            <v>632.1</v>
          </cell>
          <cell r="E45">
            <v>0</v>
          </cell>
          <cell r="F45" t="str">
            <v xml:space="preserve">Baranda de concreto </v>
          </cell>
          <cell r="G45" t="str">
            <v>ml</v>
          </cell>
          <cell r="H45">
            <v>0</v>
          </cell>
          <cell r="I45">
            <v>173523</v>
          </cell>
          <cell r="J45">
            <v>0</v>
          </cell>
          <cell r="K45">
            <v>0</v>
          </cell>
        </row>
        <row r="46">
          <cell r="C46">
            <v>31</v>
          </cell>
          <cell r="D46" t="str">
            <v>642.1</v>
          </cell>
          <cell r="E46">
            <v>0</v>
          </cell>
          <cell r="F46" t="str">
            <v>Apoyo elastomerico</v>
          </cell>
          <cell r="G46" t="str">
            <v>un</v>
          </cell>
          <cell r="H46">
            <v>0</v>
          </cell>
          <cell r="I46">
            <v>586353</v>
          </cell>
          <cell r="J46">
            <v>0</v>
          </cell>
          <cell r="K46">
            <v>0</v>
          </cell>
        </row>
        <row r="47">
          <cell r="C47">
            <v>32</v>
          </cell>
          <cell r="D47" t="str">
            <v>661.1</v>
          </cell>
          <cell r="E47">
            <v>0</v>
          </cell>
          <cell r="F47" t="str">
            <v>Tubería de Concreto reforzado de 900mm de diametro interior</v>
          </cell>
          <cell r="G47" t="str">
            <v>ml</v>
          </cell>
          <cell r="H47">
            <v>47.3</v>
          </cell>
          <cell r="I47">
            <v>320000</v>
          </cell>
          <cell r="J47">
            <v>0</v>
          </cell>
          <cell r="K47">
            <v>15136000</v>
          </cell>
        </row>
        <row r="48">
          <cell r="C48">
            <v>33</v>
          </cell>
          <cell r="D48" t="str">
            <v>671.1</v>
          </cell>
          <cell r="E48">
            <v>0</v>
          </cell>
          <cell r="F48" t="str">
            <v>Cunetas revestidas en concreto fundidas en el lugar</v>
          </cell>
          <cell r="G48" t="str">
            <v>m3</v>
          </cell>
          <cell r="H48">
            <v>0</v>
          </cell>
          <cell r="I48">
            <v>380000</v>
          </cell>
          <cell r="J48">
            <v>0</v>
          </cell>
          <cell r="K48">
            <v>0</v>
          </cell>
        </row>
        <row r="49">
          <cell r="C49">
            <v>34</v>
          </cell>
          <cell r="D49" t="str">
            <v>673.2</v>
          </cell>
          <cell r="E49">
            <v>0</v>
          </cell>
          <cell r="F49" t="str">
            <v>Geotextil</v>
          </cell>
          <cell r="G49" t="str">
            <v>m2</v>
          </cell>
          <cell r="H49">
            <v>286.60000000000002</v>
          </cell>
          <cell r="I49">
            <v>4565</v>
          </cell>
          <cell r="J49">
            <v>0</v>
          </cell>
          <cell r="K49">
            <v>1308329</v>
          </cell>
        </row>
        <row r="50">
          <cell r="C50">
            <v>35</v>
          </cell>
          <cell r="D50" t="str">
            <v>672.1</v>
          </cell>
          <cell r="E50">
            <v>0</v>
          </cell>
          <cell r="F50" t="str">
            <v>Bordillos de concreto</v>
          </cell>
          <cell r="G50" t="str">
            <v>ml</v>
          </cell>
          <cell r="H50">
            <v>0</v>
          </cell>
          <cell r="I50">
            <v>42000</v>
          </cell>
          <cell r="J50">
            <v>0</v>
          </cell>
          <cell r="K50">
            <v>0</v>
          </cell>
        </row>
        <row r="51">
          <cell r="C51">
            <v>36</v>
          </cell>
          <cell r="D51" t="str">
            <v>673.3P</v>
          </cell>
          <cell r="E51" t="str">
            <v>673.3P</v>
          </cell>
          <cell r="F51" t="str">
            <v>Geodren</v>
          </cell>
          <cell r="G51" t="str">
            <v>ml</v>
          </cell>
          <cell r="H51">
            <v>1144.8</v>
          </cell>
          <cell r="I51">
            <v>48000</v>
          </cell>
          <cell r="J51">
            <v>0</v>
          </cell>
          <cell r="K51">
            <v>54950400</v>
          </cell>
        </row>
        <row r="52">
          <cell r="C52">
            <v>37</v>
          </cell>
          <cell r="D52" t="str">
            <v>681.1</v>
          </cell>
          <cell r="E52">
            <v>0</v>
          </cell>
          <cell r="F52" t="str">
            <v>Gavion</v>
          </cell>
          <cell r="G52" t="str">
            <v>m3</v>
          </cell>
          <cell r="H52">
            <v>194</v>
          </cell>
          <cell r="I52">
            <v>127676</v>
          </cell>
          <cell r="J52">
            <v>0</v>
          </cell>
          <cell r="K52">
            <v>24769145</v>
          </cell>
        </row>
        <row r="53">
          <cell r="C53">
            <v>38</v>
          </cell>
          <cell r="D53" t="str">
            <v>621P</v>
          </cell>
          <cell r="E53" t="str">
            <v>621P</v>
          </cell>
          <cell r="F53" t="str">
            <v>Pilotes preexcavados (caissons) concreto clase C fc=280 kg/cm2 (diámetro 1.2 m, incluye excavaciones, formaleta (bien sea metálica o anillos de concreto) soporte temporal, concreto tremie bombeo, no incluye acero de refuerzo) caissons</v>
          </cell>
          <cell r="G53" t="str">
            <v>m3</v>
          </cell>
          <cell r="H53">
            <v>0</v>
          </cell>
          <cell r="I53">
            <v>1200000</v>
          </cell>
          <cell r="J53">
            <v>0</v>
          </cell>
          <cell r="K53">
            <v>0</v>
          </cell>
        </row>
        <row r="54">
          <cell r="C54">
            <v>0</v>
          </cell>
          <cell r="D54">
            <v>0</v>
          </cell>
          <cell r="E54">
            <v>0</v>
          </cell>
          <cell r="F54" t="str">
            <v>SEÑALIZACIÓN</v>
          </cell>
          <cell r="G54">
            <v>0</v>
          </cell>
          <cell r="H54">
            <v>0</v>
          </cell>
          <cell r="I54">
            <v>0</v>
          </cell>
          <cell r="J54">
            <v>0</v>
          </cell>
          <cell r="K54">
            <v>0</v>
          </cell>
        </row>
        <row r="55">
          <cell r="C55">
            <v>39</v>
          </cell>
          <cell r="D55" t="str">
            <v>700.1</v>
          </cell>
          <cell r="E55">
            <v>0</v>
          </cell>
          <cell r="F55" t="str">
            <v>Líneas de Demarcación con pintura en frio</v>
          </cell>
          <cell r="G55" t="str">
            <v>ml</v>
          </cell>
          <cell r="H55">
            <v>0</v>
          </cell>
          <cell r="I55">
            <v>1189</v>
          </cell>
          <cell r="J55">
            <v>0</v>
          </cell>
          <cell r="K55">
            <v>0</v>
          </cell>
        </row>
        <row r="56">
          <cell r="C56">
            <v>40</v>
          </cell>
          <cell r="D56" t="str">
            <v>700.3</v>
          </cell>
          <cell r="E56">
            <v>0</v>
          </cell>
          <cell r="F56" t="str">
            <v>Marca Vial con pintura en frío</v>
          </cell>
          <cell r="G56" t="str">
            <v>m2</v>
          </cell>
          <cell r="H56">
            <v>0</v>
          </cell>
          <cell r="I56">
            <v>16238</v>
          </cell>
          <cell r="J56">
            <v>0</v>
          </cell>
          <cell r="K56">
            <v>0</v>
          </cell>
        </row>
        <row r="57">
          <cell r="C57">
            <v>41</v>
          </cell>
          <cell r="D57" t="str">
            <v>701.1</v>
          </cell>
          <cell r="E57">
            <v>0</v>
          </cell>
          <cell r="F57" t="str">
            <v xml:space="preserve">Tacha Reflectiva </v>
          </cell>
          <cell r="G57" t="str">
            <v>Un</v>
          </cell>
          <cell r="H57">
            <v>0</v>
          </cell>
          <cell r="I57">
            <v>8772</v>
          </cell>
          <cell r="J57">
            <v>0</v>
          </cell>
          <cell r="K57">
            <v>0</v>
          </cell>
        </row>
        <row r="58">
          <cell r="C58">
            <v>42</v>
          </cell>
          <cell r="D58" t="str">
            <v>710.1.1</v>
          </cell>
          <cell r="E58">
            <v>0</v>
          </cell>
          <cell r="F58" t="str">
            <v>Señal Vertical De Tránsito Tipo I</v>
          </cell>
          <cell r="G58" t="str">
            <v>Un</v>
          </cell>
          <cell r="H58">
            <v>0</v>
          </cell>
          <cell r="I58">
            <v>261954</v>
          </cell>
          <cell r="J58">
            <v>0</v>
          </cell>
          <cell r="K58">
            <v>0</v>
          </cell>
        </row>
        <row r="59">
          <cell r="C59">
            <v>43</v>
          </cell>
          <cell r="D59" t="str">
            <v>710.1.2</v>
          </cell>
          <cell r="E59">
            <v>0</v>
          </cell>
          <cell r="F59" t="str">
            <v>Señal Vertical De Transito Tipo IV</v>
          </cell>
          <cell r="G59" t="str">
            <v>Un</v>
          </cell>
          <cell r="H59">
            <v>0</v>
          </cell>
          <cell r="I59">
            <v>190000</v>
          </cell>
          <cell r="J59">
            <v>0</v>
          </cell>
          <cell r="K59">
            <v>0</v>
          </cell>
        </row>
        <row r="60">
          <cell r="C60">
            <v>44</v>
          </cell>
          <cell r="D60" t="str">
            <v>710.2</v>
          </cell>
          <cell r="E60">
            <v>0</v>
          </cell>
          <cell r="F60" t="str">
            <v>Señal Vertical De Transito Tipo V</v>
          </cell>
          <cell r="G60" t="str">
            <v>m2</v>
          </cell>
          <cell r="H60">
            <v>0</v>
          </cell>
          <cell r="I60">
            <v>362284</v>
          </cell>
          <cell r="J60">
            <v>0</v>
          </cell>
          <cell r="K60">
            <v>0</v>
          </cell>
        </row>
        <row r="61">
          <cell r="C61">
            <v>45</v>
          </cell>
          <cell r="D61" t="str">
            <v>720.1</v>
          </cell>
          <cell r="E61">
            <v>0</v>
          </cell>
          <cell r="F61" t="str">
            <v>Poste de referencia</v>
          </cell>
          <cell r="G61" t="str">
            <v>Un</v>
          </cell>
          <cell r="H61">
            <v>0</v>
          </cell>
          <cell r="I61">
            <v>116392</v>
          </cell>
          <cell r="J61">
            <v>0</v>
          </cell>
          <cell r="K61">
            <v>0</v>
          </cell>
        </row>
        <row r="62">
          <cell r="C62">
            <v>46</v>
          </cell>
          <cell r="D62" t="str">
            <v>730.1</v>
          </cell>
          <cell r="E62">
            <v>0</v>
          </cell>
          <cell r="F62" t="str">
            <v xml:space="preserve">Defensa metalica </v>
          </cell>
          <cell r="G62" t="str">
            <v>ml</v>
          </cell>
          <cell r="H62">
            <v>0</v>
          </cell>
          <cell r="I62">
            <v>155000</v>
          </cell>
          <cell r="J62">
            <v>0</v>
          </cell>
          <cell r="K62">
            <v>0</v>
          </cell>
        </row>
        <row r="63">
          <cell r="C63">
            <v>47</v>
          </cell>
          <cell r="D63" t="str">
            <v>730.2</v>
          </cell>
          <cell r="E63">
            <v>0</v>
          </cell>
          <cell r="F63" t="str">
            <v>Sección final</v>
          </cell>
          <cell r="G63" t="str">
            <v>Un</v>
          </cell>
          <cell r="H63">
            <v>0</v>
          </cell>
          <cell r="I63">
            <v>69650</v>
          </cell>
          <cell r="J63">
            <v>0</v>
          </cell>
          <cell r="K63">
            <v>0</v>
          </cell>
        </row>
        <row r="64">
          <cell r="C64">
            <v>48</v>
          </cell>
          <cell r="D64" t="str">
            <v>740.1</v>
          </cell>
          <cell r="E64">
            <v>0</v>
          </cell>
          <cell r="F64" t="str">
            <v>Captafaros</v>
          </cell>
          <cell r="G64" t="str">
            <v>Un</v>
          </cell>
          <cell r="H64">
            <v>0</v>
          </cell>
          <cell r="I64">
            <v>11637</v>
          </cell>
          <cell r="J64">
            <v>0</v>
          </cell>
          <cell r="K64">
            <v>0</v>
          </cell>
        </row>
        <row r="65">
          <cell r="C65">
            <v>0</v>
          </cell>
          <cell r="D65">
            <v>0</v>
          </cell>
          <cell r="E65">
            <v>0</v>
          </cell>
          <cell r="F65" t="str">
            <v>OBRAS VARIAS</v>
          </cell>
          <cell r="G65">
            <v>0</v>
          </cell>
          <cell r="H65">
            <v>0</v>
          </cell>
          <cell r="I65">
            <v>0</v>
          </cell>
          <cell r="J65">
            <v>0</v>
          </cell>
          <cell r="K65">
            <v>0</v>
          </cell>
        </row>
        <row r="66">
          <cell r="C66">
            <v>49</v>
          </cell>
          <cell r="D66" t="str">
            <v>800.1</v>
          </cell>
          <cell r="E66">
            <v>0</v>
          </cell>
          <cell r="F66" t="str">
            <v>Cercas de alambre de púas con postes de Madera</v>
          </cell>
          <cell r="G66" t="str">
            <v>ml</v>
          </cell>
          <cell r="H66">
            <v>0</v>
          </cell>
          <cell r="I66">
            <v>11022</v>
          </cell>
          <cell r="J66">
            <v>0</v>
          </cell>
          <cell r="K66">
            <v>0</v>
          </cell>
        </row>
        <row r="67">
          <cell r="C67">
            <v>50</v>
          </cell>
          <cell r="D67" t="str">
            <v>810.1</v>
          </cell>
          <cell r="E67">
            <v>0</v>
          </cell>
          <cell r="F67" t="str">
            <v>Protección de taludes con bloques de césped</v>
          </cell>
          <cell r="G67" t="str">
            <v>m2</v>
          </cell>
          <cell r="H67">
            <v>0</v>
          </cell>
          <cell r="I67">
            <v>5000</v>
          </cell>
          <cell r="J67">
            <v>0</v>
          </cell>
          <cell r="K67">
            <v>0</v>
          </cell>
        </row>
        <row r="68">
          <cell r="C68">
            <v>0</v>
          </cell>
          <cell r="D68">
            <v>0</v>
          </cell>
          <cell r="E68">
            <v>0</v>
          </cell>
          <cell r="F68" t="str">
            <v>TRANSPORTES</v>
          </cell>
          <cell r="G68">
            <v>0</v>
          </cell>
          <cell r="H68">
            <v>0</v>
          </cell>
          <cell r="I68">
            <v>0</v>
          </cell>
          <cell r="J68">
            <v>0</v>
          </cell>
          <cell r="K68"/>
        </row>
        <row r="69">
          <cell r="C69">
            <v>51</v>
          </cell>
          <cell r="D69" t="str">
            <v>900.2</v>
          </cell>
          <cell r="E69">
            <v>0</v>
          </cell>
          <cell r="F69" t="str">
            <v>Transporte de materiales provenientes de la excavación de la explanación, canales y préstamos para distancias mayores de mil metros (1000 m)</v>
          </cell>
          <cell r="G69" t="str">
            <v>m3-Km</v>
          </cell>
          <cell r="H69">
            <v>61286.6</v>
          </cell>
          <cell r="I69">
            <v>600</v>
          </cell>
          <cell r="J69">
            <v>0</v>
          </cell>
          <cell r="K69">
            <v>36771960</v>
          </cell>
        </row>
        <row r="70">
          <cell r="C70">
            <v>52</v>
          </cell>
          <cell r="D70" t="str">
            <v>900.3</v>
          </cell>
          <cell r="E70">
            <v>0</v>
          </cell>
          <cell r="F70" t="str">
            <v>Transporte de materiales provenientes de derrumbes</v>
          </cell>
          <cell r="G70" t="str">
            <v>m3-Km</v>
          </cell>
          <cell r="H70">
            <v>0</v>
          </cell>
          <cell r="I70">
            <v>600</v>
          </cell>
          <cell r="J70">
            <v>0</v>
          </cell>
          <cell r="K70">
            <v>0</v>
          </cell>
        </row>
        <row r="71">
          <cell r="C71">
            <v>0</v>
          </cell>
          <cell r="D71">
            <v>0</v>
          </cell>
          <cell r="E71">
            <v>0</v>
          </cell>
          <cell r="F71">
            <v>0</v>
          </cell>
          <cell r="G71">
            <v>0</v>
          </cell>
          <cell r="H71">
            <v>0</v>
          </cell>
          <cell r="I71">
            <v>0</v>
          </cell>
          <cell r="J71">
            <v>0</v>
          </cell>
          <cell r="K71"/>
        </row>
        <row r="72">
          <cell r="C72">
            <v>0</v>
          </cell>
          <cell r="D72">
            <v>0</v>
          </cell>
          <cell r="E72">
            <v>0</v>
          </cell>
          <cell r="F72" t="str">
            <v>NO PREVISTOS</v>
          </cell>
          <cell r="G72">
            <v>0</v>
          </cell>
          <cell r="H72">
            <v>0</v>
          </cell>
          <cell r="I72">
            <v>0</v>
          </cell>
          <cell r="J72">
            <v>0</v>
          </cell>
          <cell r="K72">
            <v>946361814</v>
          </cell>
        </row>
        <row r="73">
          <cell r="C73">
            <v>1</v>
          </cell>
          <cell r="D73" t="str">
            <v>1P</v>
          </cell>
          <cell r="E73" t="str">
            <v>1P</v>
          </cell>
          <cell r="F73" t="str">
            <v>Localización y replanteo</v>
          </cell>
          <cell r="G73" t="str">
            <v>Ha</v>
          </cell>
          <cell r="H73">
            <v>138.4</v>
          </cell>
          <cell r="I73">
            <v>681349</v>
          </cell>
          <cell r="J73">
            <v>0</v>
          </cell>
          <cell r="K73">
            <v>94298702</v>
          </cell>
        </row>
        <row r="74">
          <cell r="C74">
            <v>53</v>
          </cell>
          <cell r="D74">
            <v>330</v>
          </cell>
          <cell r="E74">
            <v>0</v>
          </cell>
          <cell r="F74" t="str">
            <v>Base Granular</v>
          </cell>
          <cell r="G74" t="str">
            <v>m3</v>
          </cell>
          <cell r="H74">
            <v>4615.7</v>
          </cell>
          <cell r="I74">
            <v>99643</v>
          </cell>
          <cell r="J74">
            <v>0</v>
          </cell>
          <cell r="K74">
            <v>459922195</v>
          </cell>
        </row>
        <row r="75">
          <cell r="C75">
            <v>54</v>
          </cell>
          <cell r="D75" t="str">
            <v>461.1P</v>
          </cell>
          <cell r="E75">
            <v>0</v>
          </cell>
          <cell r="F75" t="str">
            <v>Reciclaje de pavimento asfaltico (Incluye cereo)</v>
          </cell>
          <cell r="G75" t="str">
            <v>m3</v>
          </cell>
          <cell r="H75">
            <v>5256.2</v>
          </cell>
          <cell r="I75">
            <v>31641</v>
          </cell>
          <cell r="J75">
            <v>0</v>
          </cell>
          <cell r="K75">
            <v>166311424</v>
          </cell>
        </row>
        <row r="76">
          <cell r="C76">
            <v>55</v>
          </cell>
          <cell r="D76" t="str">
            <v>341.2.2P</v>
          </cell>
          <cell r="E76">
            <v>0</v>
          </cell>
          <cell r="F76" t="str">
            <v>Suministro de Cemento Porlant Tipo I para  estabilizacion de bases granulares (Incluye mezclado)</v>
          </cell>
          <cell r="G76" t="str">
            <v>kg</v>
          </cell>
          <cell r="H76">
            <v>348861.9</v>
          </cell>
          <cell r="I76">
            <v>643</v>
          </cell>
          <cell r="J76">
            <v>0</v>
          </cell>
          <cell r="K76">
            <v>224318202</v>
          </cell>
        </row>
        <row r="77">
          <cell r="C77">
            <v>56</v>
          </cell>
          <cell r="D77" t="str">
            <v>3P1</v>
          </cell>
          <cell r="E77">
            <v>0</v>
          </cell>
          <cell r="F77" t="str">
            <v>Reubicacion de Cercas existentes</v>
          </cell>
          <cell r="G77" t="str">
            <v>ml</v>
          </cell>
          <cell r="H77">
            <v>1960</v>
          </cell>
          <cell r="I77">
            <v>4947</v>
          </cell>
          <cell r="J77">
            <v>0</v>
          </cell>
          <cell r="K77">
            <v>9696120</v>
          </cell>
        </row>
        <row r="78">
          <cell r="C78">
            <v>57</v>
          </cell>
          <cell r="D78" t="str">
            <v>4P1</v>
          </cell>
          <cell r="E78">
            <v>0</v>
          </cell>
          <cell r="F78" t="str">
            <v>Tala de arbol clase V h mayor a 30 mts ( incluye desenraíce, retiro y disposición final)</v>
          </cell>
          <cell r="G78" t="str">
            <v>ml</v>
          </cell>
          <cell r="H78">
            <v>0</v>
          </cell>
          <cell r="I78">
            <v>210756</v>
          </cell>
          <cell r="J78">
            <v>0</v>
          </cell>
          <cell r="K78">
            <v>0</v>
          </cell>
        </row>
        <row r="79">
          <cell r="C79">
            <v>58</v>
          </cell>
          <cell r="D79" t="str">
            <v>4P2</v>
          </cell>
          <cell r="E79">
            <v>0</v>
          </cell>
          <cell r="F79" t="str">
            <v>Tala de arbol clase IV h=20 a 30 mts ( incluye desenraíce, retiro y disposición final)</v>
          </cell>
          <cell r="G79" t="str">
            <v>UND.</v>
          </cell>
          <cell r="H79">
            <v>0</v>
          </cell>
          <cell r="I79">
            <v>144110</v>
          </cell>
          <cell r="J79">
            <v>0</v>
          </cell>
          <cell r="K79">
            <v>0</v>
          </cell>
        </row>
        <row r="80">
          <cell r="C80">
            <v>59</v>
          </cell>
          <cell r="D80" t="str">
            <v>4P3</v>
          </cell>
          <cell r="E80">
            <v>0</v>
          </cell>
          <cell r="F80" t="str">
            <v>Tala de arbol clase III h=10 a 20 mts ( incluye desenraíce, retiro y disposición final)</v>
          </cell>
          <cell r="G80" t="str">
            <v>UND.</v>
          </cell>
          <cell r="H80">
            <v>0</v>
          </cell>
          <cell r="I80">
            <v>99439</v>
          </cell>
          <cell r="J80">
            <v>0</v>
          </cell>
          <cell r="K80">
            <v>0</v>
          </cell>
        </row>
        <row r="81">
          <cell r="C81">
            <v>60</v>
          </cell>
          <cell r="D81" t="str">
            <v>4P4</v>
          </cell>
          <cell r="E81">
            <v>0</v>
          </cell>
          <cell r="F81" t="str">
            <v>Tala de arbol clase II h=5 a 10 mts ( incluye desenraíce, retiro y disposición final)</v>
          </cell>
          <cell r="G81" t="str">
            <v>UND.</v>
          </cell>
          <cell r="H81">
            <v>300</v>
          </cell>
          <cell r="I81">
            <v>74458</v>
          </cell>
          <cell r="J81">
            <v>0</v>
          </cell>
          <cell r="K81">
            <v>22337400</v>
          </cell>
        </row>
        <row r="82">
          <cell r="C82">
            <v>61</v>
          </cell>
          <cell r="D82" t="str">
            <v>4P5</v>
          </cell>
          <cell r="E82">
            <v>0</v>
          </cell>
          <cell r="F82" t="str">
            <v>Tala de arbol clase I h=1 a 5 mts ( incluye desenraíce, retiro y disposición final)</v>
          </cell>
          <cell r="G82" t="str">
            <v>UND.</v>
          </cell>
          <cell r="H82">
            <v>0</v>
          </cell>
          <cell r="I82">
            <v>58221</v>
          </cell>
          <cell r="J82">
            <v>0</v>
          </cell>
          <cell r="K82">
            <v>0</v>
          </cell>
        </row>
        <row r="83">
          <cell r="C83">
            <v>62</v>
          </cell>
          <cell r="D83" t="str">
            <v>900.1</v>
          </cell>
          <cell r="E83">
            <v>0</v>
          </cell>
          <cell r="F83" t="str">
            <v xml:space="preserve">Transporte de materiales provenientes de la excavación de la explanación, canales y prestamos, entre cien metros  (100 m)  y mil metros (1.000 m) 
</v>
          </cell>
          <cell r="G83" t="str">
            <v>UND.</v>
          </cell>
          <cell r="H83">
            <v>361955</v>
          </cell>
          <cell r="I83">
            <v>535</v>
          </cell>
          <cell r="J83">
            <v>0</v>
          </cell>
          <cell r="K83">
            <v>193645925</v>
          </cell>
        </row>
        <row r="84">
          <cell r="C84">
            <v>63</v>
          </cell>
          <cell r="D84" t="str">
            <v>450.2P</v>
          </cell>
          <cell r="E84">
            <v>0</v>
          </cell>
          <cell r="F84" t="str">
            <v>Mezcla Densa en Caliente para Parcheo</v>
          </cell>
          <cell r="G84" t="str">
            <v>UND.</v>
          </cell>
          <cell r="H84">
            <v>133.5</v>
          </cell>
          <cell r="I84">
            <v>472673</v>
          </cell>
          <cell r="J84">
            <v>0</v>
          </cell>
          <cell r="K84">
            <v>63101846</v>
          </cell>
        </row>
        <row r="85">
          <cell r="C85">
            <v>0</v>
          </cell>
          <cell r="D85">
            <v>0</v>
          </cell>
          <cell r="E85">
            <v>0</v>
          </cell>
          <cell r="F85" t="str">
            <v>pilotes muro reforzado km 101+950</v>
          </cell>
          <cell r="G85" t="str">
            <v>ml</v>
          </cell>
          <cell r="H85">
            <v>50</v>
          </cell>
          <cell r="I85">
            <v>1100000</v>
          </cell>
          <cell r="J85">
            <v>0</v>
          </cell>
          <cell r="K85">
            <v>55000000</v>
          </cell>
        </row>
        <row r="86">
          <cell r="C86">
            <v>18</v>
          </cell>
          <cell r="D86" t="str">
            <v>500.1</v>
          </cell>
          <cell r="E86">
            <v>0</v>
          </cell>
          <cell r="F86" t="str">
            <v>Pavimento de Concreto Hidraulico</v>
          </cell>
          <cell r="G86" t="str">
            <v>m3</v>
          </cell>
          <cell r="H86">
            <v>-760.6</v>
          </cell>
          <cell r="I86">
            <v>450000</v>
          </cell>
          <cell r="J86">
            <v>0</v>
          </cell>
          <cell r="K86">
            <v>-342270000</v>
          </cell>
        </row>
        <row r="87">
          <cell r="C87">
            <v>0</v>
          </cell>
          <cell r="D87">
            <v>0</v>
          </cell>
          <cell r="E87">
            <v>0</v>
          </cell>
          <cell r="F87">
            <v>0</v>
          </cell>
          <cell r="G87">
            <v>0</v>
          </cell>
          <cell r="H87">
            <v>0</v>
          </cell>
          <cell r="I87">
            <v>0</v>
          </cell>
          <cell r="J87">
            <v>0</v>
          </cell>
          <cell r="K87">
            <v>0</v>
          </cell>
        </row>
        <row r="88">
          <cell r="C88">
            <v>0</v>
          </cell>
          <cell r="D88">
            <v>0</v>
          </cell>
          <cell r="E88">
            <v>0</v>
          </cell>
          <cell r="F88">
            <v>0</v>
          </cell>
          <cell r="G88">
            <v>0</v>
          </cell>
          <cell r="H88">
            <v>0</v>
          </cell>
          <cell r="I88">
            <v>0</v>
          </cell>
          <cell r="J88">
            <v>0</v>
          </cell>
          <cell r="K88">
            <v>0</v>
          </cell>
        </row>
        <row r="89">
          <cell r="C89">
            <v>0</v>
          </cell>
          <cell r="D89">
            <v>0</v>
          </cell>
          <cell r="E89">
            <v>0</v>
          </cell>
          <cell r="F89">
            <v>0</v>
          </cell>
          <cell r="G89">
            <v>0</v>
          </cell>
          <cell r="H89">
            <v>0</v>
          </cell>
          <cell r="I89">
            <v>0</v>
          </cell>
          <cell r="J89">
            <v>0</v>
          </cell>
          <cell r="K89">
            <v>0</v>
          </cell>
        </row>
        <row r="90">
          <cell r="C90">
            <v>0</v>
          </cell>
          <cell r="D90">
            <v>0</v>
          </cell>
          <cell r="E90">
            <v>0</v>
          </cell>
          <cell r="F90">
            <v>0</v>
          </cell>
          <cell r="G90">
            <v>0</v>
          </cell>
          <cell r="H90">
            <v>0</v>
          </cell>
          <cell r="I90">
            <v>0</v>
          </cell>
          <cell r="J90">
            <v>0</v>
          </cell>
          <cell r="K90">
            <v>0</v>
          </cell>
        </row>
        <row r="91">
          <cell r="C91">
            <v>0</v>
          </cell>
          <cell r="D91">
            <v>0</v>
          </cell>
          <cell r="E91">
            <v>0</v>
          </cell>
          <cell r="F91">
            <v>0</v>
          </cell>
          <cell r="G91">
            <v>0</v>
          </cell>
          <cell r="H91">
            <v>0</v>
          </cell>
          <cell r="I91">
            <v>0</v>
          </cell>
          <cell r="J91">
            <v>0</v>
          </cell>
          <cell r="K91">
            <v>0</v>
          </cell>
        </row>
        <row r="92">
          <cell r="C92">
            <v>0</v>
          </cell>
          <cell r="D92">
            <v>0</v>
          </cell>
          <cell r="E92">
            <v>0</v>
          </cell>
          <cell r="F92">
            <v>0</v>
          </cell>
          <cell r="G92">
            <v>0</v>
          </cell>
          <cell r="H92">
            <v>0</v>
          </cell>
          <cell r="I92">
            <v>0</v>
          </cell>
          <cell r="J92">
            <v>0</v>
          </cell>
          <cell r="K92">
            <v>0</v>
          </cell>
        </row>
        <row r="93">
          <cell r="C93">
            <v>0</v>
          </cell>
          <cell r="D93">
            <v>0</v>
          </cell>
          <cell r="E93">
            <v>0</v>
          </cell>
          <cell r="F93">
            <v>0</v>
          </cell>
          <cell r="G93">
            <v>0</v>
          </cell>
          <cell r="H93">
            <v>0</v>
          </cell>
          <cell r="I93">
            <v>0</v>
          </cell>
          <cell r="J93">
            <v>0</v>
          </cell>
          <cell r="K93">
            <v>0</v>
          </cell>
        </row>
        <row r="94">
          <cell r="C94">
            <v>0</v>
          </cell>
          <cell r="D94">
            <v>0</v>
          </cell>
          <cell r="E94">
            <v>0</v>
          </cell>
          <cell r="F94">
            <v>0</v>
          </cell>
          <cell r="G94">
            <v>0</v>
          </cell>
          <cell r="H94">
            <v>0</v>
          </cell>
          <cell r="I94">
            <v>0</v>
          </cell>
          <cell r="J94">
            <v>0</v>
          </cell>
          <cell r="K94">
            <v>0</v>
          </cell>
        </row>
        <row r="95">
          <cell r="C95">
            <v>0</v>
          </cell>
          <cell r="D95">
            <v>0</v>
          </cell>
          <cell r="E95">
            <v>0</v>
          </cell>
          <cell r="F95">
            <v>0</v>
          </cell>
          <cell r="G95">
            <v>0</v>
          </cell>
          <cell r="H95">
            <v>0</v>
          </cell>
          <cell r="I95">
            <v>0</v>
          </cell>
          <cell r="J95">
            <v>0</v>
          </cell>
          <cell r="K95">
            <v>0</v>
          </cell>
        </row>
        <row r="96">
          <cell r="C96">
            <v>0</v>
          </cell>
          <cell r="D96">
            <v>0</v>
          </cell>
          <cell r="E96">
            <v>0</v>
          </cell>
          <cell r="F96">
            <v>0</v>
          </cell>
          <cell r="G96">
            <v>0</v>
          </cell>
          <cell r="H96">
            <v>0</v>
          </cell>
          <cell r="I96">
            <v>0</v>
          </cell>
          <cell r="J96">
            <v>0</v>
          </cell>
          <cell r="K96">
            <v>0</v>
          </cell>
        </row>
        <row r="97">
          <cell r="C97" t="str">
            <v>LIQUIDACIÓN TOTAL PRESENTE PREACTA DE OBRA CONTRACTUAL</v>
          </cell>
          <cell r="D97">
            <v>0</v>
          </cell>
          <cell r="E97">
            <v>0</v>
          </cell>
          <cell r="F97">
            <v>0</v>
          </cell>
          <cell r="G97">
            <v>0</v>
          </cell>
          <cell r="H97">
            <v>0</v>
          </cell>
          <cell r="I97">
            <v>0</v>
          </cell>
          <cell r="J97">
            <v>0</v>
          </cell>
          <cell r="K97">
            <v>2001001024</v>
          </cell>
        </row>
        <row r="98">
          <cell r="C98" t="str">
            <v>LIQUIDACIÓN TOTAL PRESENTE PREACTA DE OBRA CONTRACTUAL+NP</v>
          </cell>
          <cell r="D98">
            <v>0</v>
          </cell>
          <cell r="E98">
            <v>0</v>
          </cell>
          <cell r="F98">
            <v>0</v>
          </cell>
          <cell r="G98">
            <v>0</v>
          </cell>
          <cell r="H98">
            <v>0</v>
          </cell>
          <cell r="I98">
            <v>0</v>
          </cell>
          <cell r="J98">
            <v>0</v>
          </cell>
          <cell r="K98">
            <v>2947362838</v>
          </cell>
        </row>
        <row r="99">
          <cell r="C99">
            <v>0</v>
          </cell>
          <cell r="D99" t="str">
            <v>CONTRATISTA</v>
          </cell>
          <cell r="E99">
            <v>0</v>
          </cell>
          <cell r="F99" t="str">
            <v>CONSORCIO SAN JOSÉ DE MIRANDA</v>
          </cell>
          <cell r="G99">
            <v>0</v>
          </cell>
          <cell r="H99" t="str">
            <v>INTERVENTOR</v>
          </cell>
          <cell r="I99" t="str">
            <v>CONSORCIO CHICAMOCHA</v>
          </cell>
          <cell r="J99">
            <v>0</v>
          </cell>
          <cell r="K99">
            <v>0</v>
          </cell>
        </row>
        <row r="100">
          <cell r="C100">
            <v>0</v>
          </cell>
          <cell r="D100" t="str">
            <v>FIRMA</v>
          </cell>
          <cell r="E100">
            <v>0</v>
          </cell>
          <cell r="F100">
            <v>0</v>
          </cell>
          <cell r="G100">
            <v>0</v>
          </cell>
          <cell r="H100" t="str">
            <v>FIRMA</v>
          </cell>
          <cell r="I100">
            <v>0</v>
          </cell>
          <cell r="J100">
            <v>0</v>
          </cell>
          <cell r="K100">
            <v>0</v>
          </cell>
        </row>
        <row r="101">
          <cell r="C101">
            <v>0</v>
          </cell>
          <cell r="D101" t="str">
            <v>NOMBRE</v>
          </cell>
          <cell r="E101">
            <v>0</v>
          </cell>
          <cell r="F101" t="str">
            <v>FREDY MENDEZ SALINAS</v>
          </cell>
          <cell r="G101">
            <v>0</v>
          </cell>
          <cell r="H101" t="str">
            <v>NOMBRE</v>
          </cell>
          <cell r="I101" t="str">
            <v>NELSON GOMEZ BELTRAN</v>
          </cell>
          <cell r="J101">
            <v>0</v>
          </cell>
          <cell r="K101">
            <v>0</v>
          </cell>
        </row>
        <row r="102">
          <cell r="C102">
            <v>0</v>
          </cell>
          <cell r="D102" t="str">
            <v>CARGO</v>
          </cell>
          <cell r="E102">
            <v>0</v>
          </cell>
          <cell r="F102" t="str">
            <v>ENCARGADO DE MEDICIONES</v>
          </cell>
          <cell r="G102">
            <v>0</v>
          </cell>
          <cell r="H102" t="str">
            <v>CARGO</v>
          </cell>
          <cell r="I102" t="str">
            <v>ING RESIDENTE AUXILIAR</v>
          </cell>
          <cell r="J102">
            <v>0</v>
          </cell>
          <cell r="K102">
            <v>0</v>
          </cell>
        </row>
        <row r="103">
          <cell r="C103">
            <v>0</v>
          </cell>
          <cell r="D103">
            <v>0</v>
          </cell>
          <cell r="E103">
            <v>0</v>
          </cell>
          <cell r="F103">
            <v>0</v>
          </cell>
          <cell r="G103">
            <v>0</v>
          </cell>
          <cell r="H103">
            <v>0</v>
          </cell>
          <cell r="I103">
            <v>0</v>
          </cell>
          <cell r="J103">
            <v>0</v>
          </cell>
          <cell r="K103">
            <v>0</v>
          </cell>
        </row>
        <row r="104">
          <cell r="C104">
            <v>0</v>
          </cell>
          <cell r="D104">
            <v>0</v>
          </cell>
          <cell r="E104">
            <v>0</v>
          </cell>
          <cell r="F104">
            <v>0</v>
          </cell>
          <cell r="G104">
            <v>0</v>
          </cell>
          <cell r="H104">
            <v>0</v>
          </cell>
          <cell r="I104">
            <v>0</v>
          </cell>
          <cell r="J104">
            <v>0</v>
          </cell>
          <cell r="K104">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que"/>
      <sheetName val="BaseDatos"/>
      <sheetName val="BASE DATOS"/>
      <sheetName val="ACTA No 7"/>
      <sheetName val="PREACTA"/>
      <sheetName val="ACTA DE MODIFICACION No"/>
      <sheetName val="RESUMEN"/>
      <sheetName val="ESTADO FINANCIERO"/>
      <sheetName val="FIRMANTES"/>
      <sheetName val="PRESENTACION"/>
    </sheetNames>
    <sheetDataSet>
      <sheetData sheetId="0"/>
      <sheetData sheetId="1"/>
      <sheetData sheetId="2">
        <row r="5">
          <cell r="B5" t="str">
            <v>CONSORCIO SAN JOSÉ DE MIRANDA</v>
          </cell>
        </row>
      </sheetData>
      <sheetData sheetId="3"/>
      <sheetData sheetId="4">
        <row r="11">
          <cell r="F11" t="str">
            <v>EXPLANACION</v>
          </cell>
        </row>
      </sheetData>
      <sheetData sheetId="5"/>
      <sheetData sheetId="6"/>
      <sheetData sheetId="7">
        <row r="25">
          <cell r="A25">
            <v>1</v>
          </cell>
          <cell r="B25">
            <v>2009</v>
          </cell>
          <cell r="C25" t="str">
            <v>21 sep- 30 de oct de 2009</v>
          </cell>
          <cell r="D25">
            <v>610000000</v>
          </cell>
          <cell r="E25">
            <v>0</v>
          </cell>
          <cell r="H25">
            <v>97600000</v>
          </cell>
          <cell r="I25">
            <v>707600000</v>
          </cell>
          <cell r="J25">
            <v>43334322.140000001</v>
          </cell>
        </row>
        <row r="26">
          <cell r="A26">
            <v>2</v>
          </cell>
          <cell r="B26">
            <v>2009</v>
          </cell>
          <cell r="C26">
            <v>40118</v>
          </cell>
          <cell r="D26">
            <v>366000000</v>
          </cell>
          <cell r="E26">
            <v>77221538</v>
          </cell>
          <cell r="H26">
            <v>59035209</v>
          </cell>
          <cell r="I26">
            <v>502256747</v>
          </cell>
          <cell r="J26">
            <v>30758840.690000001</v>
          </cell>
        </row>
        <row r="27">
          <cell r="A27">
            <v>3</v>
          </cell>
          <cell r="B27">
            <v>2009</v>
          </cell>
          <cell r="C27">
            <v>40148</v>
          </cell>
          <cell r="D27">
            <v>244000000</v>
          </cell>
          <cell r="E27">
            <v>273317708</v>
          </cell>
          <cell r="H27">
            <v>40721955</v>
          </cell>
          <cell r="I27">
            <v>558039663</v>
          </cell>
          <cell r="J27">
            <v>34175057.270000003</v>
          </cell>
        </row>
        <row r="28">
          <cell r="A28">
            <v>4</v>
          </cell>
          <cell r="B28">
            <v>2010</v>
          </cell>
          <cell r="C28">
            <v>40179</v>
          </cell>
          <cell r="D28">
            <v>488000000</v>
          </cell>
          <cell r="E28">
            <v>484856105</v>
          </cell>
          <cell r="H28">
            <v>81063730</v>
          </cell>
          <cell r="I28">
            <v>1053919835</v>
          </cell>
          <cell r="J28">
            <v>73467886.909999996</v>
          </cell>
        </row>
        <row r="29">
          <cell r="A29">
            <v>5</v>
          </cell>
          <cell r="B29">
            <v>2010</v>
          </cell>
          <cell r="C29">
            <v>40210</v>
          </cell>
          <cell r="D29">
            <v>610000000</v>
          </cell>
          <cell r="E29">
            <v>1436729306</v>
          </cell>
          <cell r="H29">
            <v>106441411</v>
          </cell>
          <cell r="I29">
            <v>2153170717</v>
          </cell>
          <cell r="J29">
            <v>143660542</v>
          </cell>
        </row>
        <row r="30">
          <cell r="A30">
            <v>6</v>
          </cell>
          <cell r="B30">
            <v>2010</v>
          </cell>
          <cell r="C30">
            <v>40238</v>
          </cell>
          <cell r="D30">
            <v>0</v>
          </cell>
          <cell r="E30">
            <v>1464572419</v>
          </cell>
          <cell r="F30">
            <v>24777971</v>
          </cell>
          <cell r="H30">
            <v>9165233</v>
          </cell>
          <cell r="I30">
            <v>1498515623</v>
          </cell>
          <cell r="J30">
            <v>125320578.98999999</v>
          </cell>
        </row>
        <row r="31">
          <cell r="A31">
            <v>7</v>
          </cell>
          <cell r="B31">
            <v>2010</v>
          </cell>
          <cell r="C31">
            <v>40269</v>
          </cell>
          <cell r="D31">
            <v>0</v>
          </cell>
          <cell r="E31">
            <v>2001001024</v>
          </cell>
          <cell r="F31">
            <v>27621812</v>
          </cell>
          <cell r="H31">
            <v>12483833</v>
          </cell>
          <cell r="I31">
            <v>2041106669</v>
          </cell>
          <cell r="J31">
            <v>148956359</v>
          </cell>
        </row>
        <row r="32">
          <cell r="A32">
            <v>8</v>
          </cell>
          <cell r="B32">
            <v>2010</v>
          </cell>
          <cell r="C32">
            <v>40299</v>
          </cell>
          <cell r="D32">
            <v>0</v>
          </cell>
          <cell r="E32">
            <v>0</v>
          </cell>
          <cell r="H32">
            <v>0</v>
          </cell>
          <cell r="I32">
            <v>0</v>
          </cell>
          <cell r="J32">
            <v>0</v>
          </cell>
        </row>
        <row r="33">
          <cell r="A33">
            <v>9</v>
          </cell>
          <cell r="B33">
            <v>2010</v>
          </cell>
          <cell r="C33">
            <v>40330</v>
          </cell>
          <cell r="D33">
            <v>0</v>
          </cell>
          <cell r="E33">
            <v>0</v>
          </cell>
          <cell r="H33">
            <v>0</v>
          </cell>
          <cell r="I33">
            <v>0</v>
          </cell>
          <cell r="J33">
            <v>0</v>
          </cell>
        </row>
        <row r="34">
          <cell r="A34">
            <v>10</v>
          </cell>
          <cell r="B34">
            <v>2010</v>
          </cell>
          <cell r="C34">
            <v>40360</v>
          </cell>
          <cell r="D34">
            <v>0</v>
          </cell>
          <cell r="E34">
            <v>0</v>
          </cell>
          <cell r="H34">
            <v>0</v>
          </cell>
          <cell r="I34">
            <v>0</v>
          </cell>
          <cell r="J34">
            <v>0</v>
          </cell>
        </row>
        <row r="35">
          <cell r="A35">
            <v>11</v>
          </cell>
          <cell r="B35">
            <v>2010</v>
          </cell>
          <cell r="C35">
            <v>40391</v>
          </cell>
          <cell r="D35">
            <v>0</v>
          </cell>
          <cell r="E35">
            <v>0</v>
          </cell>
          <cell r="H35">
            <v>0</v>
          </cell>
          <cell r="I35">
            <v>0</v>
          </cell>
          <cell r="J35">
            <v>0</v>
          </cell>
        </row>
        <row r="36">
          <cell r="A36">
            <v>12</v>
          </cell>
          <cell r="B36">
            <v>2010</v>
          </cell>
          <cell r="C36">
            <v>40422</v>
          </cell>
          <cell r="D36">
            <v>0</v>
          </cell>
          <cell r="E36">
            <v>0</v>
          </cell>
          <cell r="H36">
            <v>0</v>
          </cell>
          <cell r="I36">
            <v>0</v>
          </cell>
          <cell r="J36">
            <v>0</v>
          </cell>
        </row>
        <row r="37">
          <cell r="A37">
            <v>13</v>
          </cell>
          <cell r="B37">
            <v>2010</v>
          </cell>
          <cell r="C37">
            <v>40452</v>
          </cell>
          <cell r="D37">
            <v>0</v>
          </cell>
          <cell r="E37">
            <v>0</v>
          </cell>
          <cell r="H37">
            <v>0</v>
          </cell>
          <cell r="I37">
            <v>0</v>
          </cell>
          <cell r="J37">
            <v>0</v>
          </cell>
        </row>
        <row r="38">
          <cell r="A38">
            <v>14</v>
          </cell>
          <cell r="B38">
            <v>2010</v>
          </cell>
          <cell r="C38">
            <v>40483</v>
          </cell>
          <cell r="D38">
            <v>0</v>
          </cell>
          <cell r="E38">
            <v>0</v>
          </cell>
          <cell r="H38">
            <v>0</v>
          </cell>
          <cell r="I38">
            <v>0</v>
          </cell>
          <cell r="J38">
            <v>0</v>
          </cell>
        </row>
        <row r="39">
          <cell r="A39">
            <v>15</v>
          </cell>
          <cell r="B39">
            <v>2010</v>
          </cell>
          <cell r="C39">
            <v>40513</v>
          </cell>
          <cell r="D39">
            <v>0</v>
          </cell>
          <cell r="E39">
            <v>0</v>
          </cell>
          <cell r="H39">
            <v>0</v>
          </cell>
          <cell r="I39">
            <v>0</v>
          </cell>
          <cell r="J39">
            <v>0</v>
          </cell>
        </row>
        <row r="40">
          <cell r="A40">
            <v>16</v>
          </cell>
          <cell r="B40">
            <v>2011</v>
          </cell>
          <cell r="C40">
            <v>40544</v>
          </cell>
          <cell r="D40">
            <v>0</v>
          </cell>
          <cell r="E40">
            <v>0</v>
          </cell>
          <cell r="H40">
            <v>0</v>
          </cell>
          <cell r="I40">
            <v>0</v>
          </cell>
          <cell r="J40">
            <v>0</v>
          </cell>
        </row>
        <row r="41">
          <cell r="A41">
            <v>17</v>
          </cell>
          <cell r="B41">
            <v>2011</v>
          </cell>
          <cell r="C41">
            <v>40575</v>
          </cell>
          <cell r="D41">
            <v>0</v>
          </cell>
          <cell r="E41">
            <v>0</v>
          </cell>
          <cell r="H41">
            <v>0</v>
          </cell>
          <cell r="I41">
            <v>0</v>
          </cell>
          <cell r="J41">
            <v>0</v>
          </cell>
        </row>
        <row r="42">
          <cell r="A42">
            <v>18</v>
          </cell>
          <cell r="B42">
            <v>2011</v>
          </cell>
          <cell r="C42">
            <v>40603</v>
          </cell>
          <cell r="D42">
            <v>0</v>
          </cell>
          <cell r="E42">
            <v>0</v>
          </cell>
          <cell r="H42">
            <v>0</v>
          </cell>
          <cell r="I42">
            <v>0</v>
          </cell>
          <cell r="J42">
            <v>0</v>
          </cell>
        </row>
        <row r="43">
          <cell r="A43">
            <v>19</v>
          </cell>
          <cell r="B43">
            <v>2011</v>
          </cell>
          <cell r="C43">
            <v>40634</v>
          </cell>
          <cell r="D43">
            <v>0</v>
          </cell>
          <cell r="E43">
            <v>0</v>
          </cell>
          <cell r="H43">
            <v>0</v>
          </cell>
          <cell r="I43">
            <v>0</v>
          </cell>
          <cell r="J43">
            <v>0</v>
          </cell>
        </row>
        <row r="44">
          <cell r="A44">
            <v>20</v>
          </cell>
          <cell r="B44">
            <v>2011</v>
          </cell>
          <cell r="C44">
            <v>40664</v>
          </cell>
          <cell r="D44">
            <v>0</v>
          </cell>
          <cell r="E44">
            <v>0</v>
          </cell>
          <cell r="H44">
            <v>0</v>
          </cell>
          <cell r="I44">
            <v>0</v>
          </cell>
          <cell r="J44">
            <v>0</v>
          </cell>
        </row>
        <row r="45">
          <cell r="A45">
            <v>21</v>
          </cell>
          <cell r="B45">
            <v>2011</v>
          </cell>
          <cell r="C45">
            <v>40695</v>
          </cell>
          <cell r="D45">
            <v>0</v>
          </cell>
          <cell r="E45">
            <v>0</v>
          </cell>
          <cell r="H45">
            <v>0</v>
          </cell>
          <cell r="I45">
            <v>0</v>
          </cell>
          <cell r="J45">
            <v>0</v>
          </cell>
        </row>
        <row r="46">
          <cell r="A46">
            <v>22</v>
          </cell>
          <cell r="B46">
            <v>2011</v>
          </cell>
          <cell r="C46">
            <v>40725</v>
          </cell>
          <cell r="D46">
            <v>0</v>
          </cell>
          <cell r="E46">
            <v>0</v>
          </cell>
          <cell r="H46">
            <v>0</v>
          </cell>
          <cell r="I46">
            <v>0</v>
          </cell>
          <cell r="J46">
            <v>0</v>
          </cell>
        </row>
        <row r="47">
          <cell r="A47">
            <v>23</v>
          </cell>
          <cell r="B47">
            <v>2011</v>
          </cell>
          <cell r="C47">
            <v>40756</v>
          </cell>
          <cell r="D47">
            <v>0</v>
          </cell>
          <cell r="E47">
            <v>0</v>
          </cell>
          <cell r="H47">
            <v>0</v>
          </cell>
          <cell r="I47">
            <v>0</v>
          </cell>
          <cell r="J47">
            <v>0</v>
          </cell>
        </row>
        <row r="48">
          <cell r="A48">
            <v>24</v>
          </cell>
          <cell r="B48">
            <v>2011</v>
          </cell>
          <cell r="C48">
            <v>40787</v>
          </cell>
          <cell r="D48">
            <v>0</v>
          </cell>
          <cell r="E48">
            <v>0</v>
          </cell>
          <cell r="H48">
            <v>0</v>
          </cell>
          <cell r="I48">
            <v>0</v>
          </cell>
          <cell r="J48">
            <v>0</v>
          </cell>
        </row>
        <row r="49">
          <cell r="A49">
            <v>25</v>
          </cell>
          <cell r="B49">
            <v>2011</v>
          </cell>
          <cell r="C49">
            <v>40817</v>
          </cell>
          <cell r="D49">
            <v>0</v>
          </cell>
          <cell r="E49">
            <v>0</v>
          </cell>
          <cell r="H49">
            <v>0</v>
          </cell>
          <cell r="I49">
            <v>0</v>
          </cell>
          <cell r="J49">
            <v>0</v>
          </cell>
        </row>
        <row r="50">
          <cell r="A50">
            <v>26</v>
          </cell>
          <cell r="B50">
            <v>2011</v>
          </cell>
          <cell r="C50">
            <v>40848</v>
          </cell>
          <cell r="D50">
            <v>0</v>
          </cell>
          <cell r="E50">
            <v>0</v>
          </cell>
          <cell r="H50">
            <v>0</v>
          </cell>
          <cell r="I50">
            <v>0</v>
          </cell>
          <cell r="J50">
            <v>0</v>
          </cell>
        </row>
        <row r="51">
          <cell r="A51">
            <v>27</v>
          </cell>
          <cell r="B51">
            <v>2011</v>
          </cell>
          <cell r="C51">
            <v>40878</v>
          </cell>
          <cell r="D51">
            <v>0</v>
          </cell>
          <cell r="E51">
            <v>0</v>
          </cell>
          <cell r="H51">
            <v>0</v>
          </cell>
          <cell r="I51">
            <v>0</v>
          </cell>
          <cell r="J51">
            <v>0</v>
          </cell>
        </row>
        <row r="52">
          <cell r="A52">
            <v>28</v>
          </cell>
          <cell r="B52">
            <v>2012</v>
          </cell>
          <cell r="C52">
            <v>40909</v>
          </cell>
          <cell r="D52">
            <v>0</v>
          </cell>
          <cell r="E52">
            <v>0</v>
          </cell>
          <cell r="H52">
            <v>0</v>
          </cell>
          <cell r="I52">
            <v>0</v>
          </cell>
          <cell r="J52">
            <v>0</v>
          </cell>
        </row>
        <row r="53">
          <cell r="A53">
            <v>29</v>
          </cell>
          <cell r="B53">
            <v>2012</v>
          </cell>
          <cell r="C53">
            <v>40940</v>
          </cell>
          <cell r="D53">
            <v>0</v>
          </cell>
          <cell r="E53">
            <v>0</v>
          </cell>
          <cell r="H53">
            <v>0</v>
          </cell>
          <cell r="I53">
            <v>0</v>
          </cell>
          <cell r="J53">
            <v>0</v>
          </cell>
        </row>
        <row r="54">
          <cell r="A54">
            <v>30</v>
          </cell>
          <cell r="B54">
            <v>2012</v>
          </cell>
          <cell r="C54">
            <v>40969</v>
          </cell>
          <cell r="D54">
            <v>0</v>
          </cell>
          <cell r="E54">
            <v>0</v>
          </cell>
          <cell r="H54">
            <v>0</v>
          </cell>
          <cell r="I54">
            <v>0</v>
          </cell>
          <cell r="J54">
            <v>0</v>
          </cell>
        </row>
        <row r="55">
          <cell r="A55">
            <v>31</v>
          </cell>
          <cell r="B55">
            <v>2012</v>
          </cell>
          <cell r="C55">
            <v>41000</v>
          </cell>
          <cell r="D55">
            <v>0</v>
          </cell>
          <cell r="E55">
            <v>0</v>
          </cell>
          <cell r="H55">
            <v>0</v>
          </cell>
          <cell r="I55">
            <v>0</v>
          </cell>
          <cell r="J55">
            <v>0</v>
          </cell>
        </row>
        <row r="56">
          <cell r="A56">
            <v>32</v>
          </cell>
          <cell r="B56">
            <v>2012</v>
          </cell>
          <cell r="C56">
            <v>41030</v>
          </cell>
          <cell r="D56">
            <v>0</v>
          </cell>
          <cell r="E56">
            <v>0</v>
          </cell>
          <cell r="H56">
            <v>0</v>
          </cell>
          <cell r="I56">
            <v>0</v>
          </cell>
          <cell r="J56">
            <v>0</v>
          </cell>
        </row>
        <row r="57">
          <cell r="A57">
            <v>33</v>
          </cell>
          <cell r="B57">
            <v>2012</v>
          </cell>
          <cell r="C57">
            <v>41061</v>
          </cell>
          <cell r="D57">
            <v>0</v>
          </cell>
          <cell r="E57">
            <v>0</v>
          </cell>
          <cell r="H57">
            <v>0</v>
          </cell>
          <cell r="I57">
            <v>0</v>
          </cell>
          <cell r="J57">
            <v>0</v>
          </cell>
        </row>
        <row r="58">
          <cell r="A58">
            <v>34</v>
          </cell>
          <cell r="B58">
            <v>2012</v>
          </cell>
          <cell r="C58">
            <v>41091</v>
          </cell>
          <cell r="D58">
            <v>0</v>
          </cell>
          <cell r="E58">
            <v>0</v>
          </cell>
          <cell r="H58">
            <v>0</v>
          </cell>
          <cell r="I58">
            <v>0</v>
          </cell>
          <cell r="J58">
            <v>0</v>
          </cell>
        </row>
        <row r="59">
          <cell r="A59">
            <v>35</v>
          </cell>
          <cell r="B59">
            <v>2012</v>
          </cell>
          <cell r="C59">
            <v>41122</v>
          </cell>
          <cell r="D59">
            <v>0</v>
          </cell>
          <cell r="E59">
            <v>0</v>
          </cell>
          <cell r="H59">
            <v>0</v>
          </cell>
          <cell r="I59">
            <v>0</v>
          </cell>
          <cell r="J59">
            <v>0</v>
          </cell>
        </row>
        <row r="60">
          <cell r="A60">
            <v>36</v>
          </cell>
          <cell r="B60">
            <v>2012</v>
          </cell>
          <cell r="C60">
            <v>41153</v>
          </cell>
          <cell r="D60">
            <v>0</v>
          </cell>
          <cell r="E60">
            <v>0</v>
          </cell>
          <cell r="H60">
            <v>0</v>
          </cell>
          <cell r="I60">
            <v>0</v>
          </cell>
          <cell r="J60">
            <v>0</v>
          </cell>
        </row>
        <row r="61">
          <cell r="A61">
            <v>37</v>
          </cell>
          <cell r="B61">
            <v>2012</v>
          </cell>
          <cell r="C61">
            <v>41183</v>
          </cell>
          <cell r="D61">
            <v>0</v>
          </cell>
          <cell r="E61">
            <v>0</v>
          </cell>
          <cell r="H61">
            <v>0</v>
          </cell>
          <cell r="I61">
            <v>0</v>
          </cell>
          <cell r="J61">
            <v>0</v>
          </cell>
        </row>
        <row r="62">
          <cell r="A62">
            <v>38</v>
          </cell>
          <cell r="B62">
            <v>2012</v>
          </cell>
          <cell r="C62">
            <v>41214</v>
          </cell>
          <cell r="D62">
            <v>0</v>
          </cell>
          <cell r="E62">
            <v>0</v>
          </cell>
          <cell r="H62">
            <v>0</v>
          </cell>
          <cell r="I62">
            <v>0</v>
          </cell>
          <cell r="J62">
            <v>0</v>
          </cell>
        </row>
        <row r="63">
          <cell r="A63">
            <v>39</v>
          </cell>
          <cell r="B63">
            <v>2012</v>
          </cell>
          <cell r="C63">
            <v>41244</v>
          </cell>
          <cell r="D63">
            <v>0</v>
          </cell>
          <cell r="E63">
            <v>0</v>
          </cell>
          <cell r="H63">
            <v>0</v>
          </cell>
          <cell r="I63">
            <v>0</v>
          </cell>
          <cell r="J63">
            <v>0</v>
          </cell>
        </row>
        <row r="64">
          <cell r="A64">
            <v>40</v>
          </cell>
          <cell r="B64">
            <v>2013</v>
          </cell>
          <cell r="C64">
            <v>41275</v>
          </cell>
          <cell r="D64">
            <v>0</v>
          </cell>
          <cell r="E64">
            <v>0</v>
          </cell>
          <cell r="H64">
            <v>0</v>
          </cell>
          <cell r="I64">
            <v>0</v>
          </cell>
          <cell r="J64">
            <v>0</v>
          </cell>
        </row>
        <row r="65">
          <cell r="A65">
            <v>41</v>
          </cell>
          <cell r="B65">
            <v>2013</v>
          </cell>
          <cell r="C65">
            <v>41306</v>
          </cell>
          <cell r="D65">
            <v>0</v>
          </cell>
          <cell r="E65">
            <v>0</v>
          </cell>
          <cell r="H65">
            <v>0</v>
          </cell>
          <cell r="I65">
            <v>0</v>
          </cell>
          <cell r="J65">
            <v>0</v>
          </cell>
        </row>
        <row r="66">
          <cell r="A66">
            <v>42</v>
          </cell>
          <cell r="B66">
            <v>2013</v>
          </cell>
          <cell r="C66">
            <v>41334</v>
          </cell>
          <cell r="D66">
            <v>0</v>
          </cell>
          <cell r="E66">
            <v>0</v>
          </cell>
          <cell r="H66">
            <v>0</v>
          </cell>
          <cell r="I66">
            <v>0</v>
          </cell>
          <cell r="J66">
            <v>0</v>
          </cell>
        </row>
        <row r="67">
          <cell r="A67">
            <v>43</v>
          </cell>
          <cell r="B67">
            <v>2013</v>
          </cell>
          <cell r="C67">
            <v>41365</v>
          </cell>
          <cell r="D67">
            <v>0</v>
          </cell>
          <cell r="E67">
            <v>0</v>
          </cell>
          <cell r="H67">
            <v>0</v>
          </cell>
          <cell r="I67">
            <v>0</v>
          </cell>
          <cell r="J67">
            <v>0</v>
          </cell>
        </row>
        <row r="68">
          <cell r="A68">
            <v>44</v>
          </cell>
          <cell r="B68">
            <v>2013</v>
          </cell>
          <cell r="C68">
            <v>41395</v>
          </cell>
          <cell r="D68">
            <v>0</v>
          </cell>
          <cell r="E68">
            <v>0</v>
          </cell>
          <cell r="H68">
            <v>0</v>
          </cell>
          <cell r="I68">
            <v>0</v>
          </cell>
          <cell r="J68">
            <v>0</v>
          </cell>
        </row>
        <row r="69">
          <cell r="A69">
            <v>45</v>
          </cell>
          <cell r="B69">
            <v>2013</v>
          </cell>
          <cell r="C69">
            <v>41426</v>
          </cell>
          <cell r="D69">
            <v>0</v>
          </cell>
          <cell r="E69">
            <v>0</v>
          </cell>
          <cell r="H69">
            <v>0</v>
          </cell>
          <cell r="I69">
            <v>0</v>
          </cell>
          <cell r="J69">
            <v>0</v>
          </cell>
        </row>
        <row r="70">
          <cell r="A70">
            <v>46</v>
          </cell>
          <cell r="B70">
            <v>2013</v>
          </cell>
          <cell r="C70">
            <v>41456</v>
          </cell>
          <cell r="D70">
            <v>0</v>
          </cell>
          <cell r="E70">
            <v>0</v>
          </cell>
          <cell r="H70">
            <v>0</v>
          </cell>
          <cell r="I70">
            <v>0</v>
          </cell>
          <cell r="J70">
            <v>0</v>
          </cell>
        </row>
        <row r="71">
          <cell r="A71">
            <v>47</v>
          </cell>
          <cell r="B71">
            <v>2013</v>
          </cell>
          <cell r="C71">
            <v>41487</v>
          </cell>
          <cell r="D71">
            <v>0</v>
          </cell>
          <cell r="E71">
            <v>0</v>
          </cell>
          <cell r="H71">
            <v>0</v>
          </cell>
          <cell r="I71">
            <v>0</v>
          </cell>
          <cell r="J71">
            <v>0</v>
          </cell>
        </row>
        <row r="72">
          <cell r="A72">
            <v>48</v>
          </cell>
          <cell r="B72">
            <v>2013</v>
          </cell>
          <cell r="C72">
            <v>41518</v>
          </cell>
          <cell r="D72">
            <v>0</v>
          </cell>
          <cell r="E72">
            <v>0</v>
          </cell>
          <cell r="H72">
            <v>0</v>
          </cell>
          <cell r="I72">
            <v>0</v>
          </cell>
          <cell r="J72">
            <v>0</v>
          </cell>
        </row>
      </sheetData>
      <sheetData sheetId="8"/>
      <sheetData sheetId="9"/>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PREACTA"/>
      <sheetName val="Informacion"/>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EMPRESA"/>
      <sheetName val="ANEXO 7"/>
      <sheetName val="MC SF GAVIONES"/>
      <sheetName val="otr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TA PARCIAL No 01"/>
      <sheetName val="FORMATO-FORMATO E PARA EFECTO K"/>
      <sheetName val="FORMATO-FACTOR CT PARA EFECTO K"/>
      <sheetName val="FORMATO - SCE PARA EFECTO DEL K"/>
      <sheetName val="TEXT-ACTA PARCIAL No1"/>
      <sheetName val="Hoja3"/>
      <sheetName val="Información_de_la_Empresa"/>
      <sheetName val="List__Análisis"/>
      <sheetName val="List__Materiales"/>
      <sheetName val="List__Equipo"/>
      <sheetName val="List__Mano_de_Obra"/>
      <sheetName val="resumen_de_cantidades"/>
      <sheetName val="\\Amd\documentos_c\Documentos-W"/>
      <sheetName val="Análisis de precios"/>
      <sheetName val="Macro1"/>
      <sheetName val="VARIABLES"/>
      <sheetName val="ARBOL DE PROBLEMAS final"/>
      <sheetName val="IDENTIFICACION DEL PROBLEMA fin"/>
      <sheetName val="OBJETIVOS FINALES"/>
      <sheetName val="ESTRUCTURA DE PROYECTO"/>
      <sheetName val="OBJETIVOS ESPECIFICOS final"/>
      <sheetName val="Datos"/>
      <sheetName val="Jornal"/>
      <sheetName val="TARIFAS EQUIPOS"/>
      <sheetName val="EQUIPOS pte"/>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R2">
            <v>0</v>
          </cell>
        </row>
      </sheetData>
      <sheetData sheetId="51"/>
      <sheetData sheetId="52"/>
      <sheetData sheetId="53"/>
      <sheetData sheetId="54"/>
      <sheetData sheetId="55"/>
      <sheetData sheetId="56"/>
      <sheetData sheetId="57"/>
      <sheetData sheetId="58"/>
      <sheetData sheetId="59">
        <row r="2">
          <cell r="R2">
            <v>0</v>
          </cell>
        </row>
      </sheetData>
      <sheetData sheetId="60"/>
      <sheetData sheetId="61"/>
      <sheetData sheetId="62"/>
      <sheetData sheetId="63"/>
      <sheetData sheetId="64"/>
      <sheetData sheetId="65"/>
      <sheetData sheetId="66"/>
      <sheetData sheetId="67"/>
      <sheetData sheetId="68">
        <row r="2">
          <cell r="R2">
            <v>0</v>
          </cell>
        </row>
      </sheetData>
      <sheetData sheetId="69"/>
      <sheetData sheetId="70"/>
      <sheetData sheetId="71"/>
      <sheetData sheetId="72"/>
      <sheetData sheetId="73"/>
      <sheetData sheetId="74"/>
      <sheetData sheetId="75"/>
      <sheetData sheetId="76"/>
      <sheetData sheetId="77">
        <row r="2">
          <cell r="R2">
            <v>0</v>
          </cell>
        </row>
      </sheetData>
      <sheetData sheetId="78"/>
      <sheetData sheetId="79"/>
      <sheetData sheetId="80"/>
      <sheetData sheetId="81"/>
      <sheetData sheetId="82"/>
      <sheetData sheetId="83"/>
      <sheetData sheetId="84"/>
      <sheetData sheetId="85"/>
      <sheetData sheetId="86"/>
      <sheetData sheetId="87"/>
      <sheetData sheetId="88"/>
      <sheetData sheetId="89">
        <row r="2">
          <cell r="R2">
            <v>0</v>
          </cell>
        </row>
      </sheetData>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row r="2">
          <cell r="R2">
            <v>0</v>
          </cell>
        </row>
      </sheetData>
      <sheetData sheetId="108"/>
      <sheetData sheetId="109"/>
      <sheetData sheetId="110"/>
      <sheetData sheetId="111"/>
      <sheetData sheetId="112"/>
      <sheetData sheetId="113"/>
      <sheetData sheetId="114"/>
      <sheetData sheetId="115"/>
      <sheetData sheetId="116">
        <row r="2">
          <cell r="R2">
            <v>0</v>
          </cell>
        </row>
      </sheetData>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row r="2">
          <cell r="R2">
            <v>0</v>
          </cell>
        </row>
      </sheetData>
      <sheetData sheetId="235"/>
      <sheetData sheetId="236"/>
      <sheetData sheetId="237"/>
      <sheetData sheetId="238"/>
      <sheetData sheetId="239"/>
      <sheetData sheetId="240"/>
      <sheetData sheetId="241"/>
      <sheetData sheetId="242"/>
      <sheetData sheetId="243"/>
      <sheetData sheetId="244"/>
      <sheetData sheetId="245"/>
      <sheetData sheetId="246">
        <row r="2">
          <cell r="R2">
            <v>0</v>
          </cell>
        </row>
      </sheetData>
      <sheetData sheetId="247"/>
      <sheetData sheetId="248"/>
      <sheetData sheetId="249"/>
      <sheetData sheetId="250"/>
      <sheetData sheetId="251"/>
      <sheetData sheetId="252"/>
      <sheetData sheetId="253"/>
      <sheetData sheetId="254"/>
      <sheetData sheetId="255"/>
      <sheetData sheetId="256"/>
      <sheetData sheetId="257"/>
      <sheetData sheetId="258">
        <row r="2">
          <cell r="R2">
            <v>0</v>
          </cell>
        </row>
      </sheetData>
      <sheetData sheetId="259"/>
      <sheetData sheetId="260"/>
      <sheetData sheetId="261"/>
      <sheetData sheetId="262"/>
      <sheetData sheetId="263"/>
      <sheetData sheetId="264"/>
      <sheetData sheetId="265"/>
      <sheetData sheetId="266"/>
      <sheetData sheetId="267"/>
      <sheetData sheetId="268"/>
      <sheetData sheetId="269"/>
      <sheetData sheetId="270">
        <row r="2">
          <cell r="R2">
            <v>0</v>
          </cell>
        </row>
      </sheetData>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C"/>
      <sheetName val="(53REVERSADO)"/>
      <sheetName val="(53I)"/>
      <sheetName val="54C"/>
      <sheetName val="(54ACORDADO)"/>
      <sheetName val="(54I)"/>
      <sheetName val="58C"/>
      <sheetName val="(58 REVERSADO)"/>
      <sheetName val="(58I)"/>
      <sheetName val="65C"/>
      <sheetName val="(65REVERSADO)"/>
      <sheetName val="(65I)"/>
      <sheetName val="66C"/>
      <sheetName val="(66REVERSADO)"/>
      <sheetName val="(66I)"/>
      <sheetName val="67C"/>
      <sheetName val="(67REVERSADO)"/>
      <sheetName val="(67I)"/>
      <sheetName val="68C"/>
      <sheetName val="(68REVERSADO)"/>
      <sheetName val="(68I)"/>
      <sheetName val="(70C)"/>
      <sheetName val="(70 ACORDADO)"/>
      <sheetName val="PROPUESTA"/>
      <sheetName val="Ind_SerieEmpcanasta gral y obra"/>
      <sheetName val="COMPARACION"/>
      <sheetName val="ACTA DE FIJACION"/>
      <sheetName val="REVERSION"/>
      <sheetName val="BASE CONT"/>
      <sheetName val="(BASE I)"/>
      <sheetName val="(BASE ACORDADO)"/>
      <sheetName val="RECICLAJE C"/>
      <sheetName val="(RECICLAJE I)"/>
      <sheetName val="(RECICLAJE ACORDADO)"/>
      <sheetName val=" CEMENTO C"/>
      <sheetName val="(CEMENTO I)"/>
      <sheetName val="(CEMENTO REVERSADO)"/>
      <sheetName val="CERCAS C"/>
      <sheetName val="(CERCAS I)"/>
      <sheetName val="(CERCAS ACORDADO)"/>
      <sheetName val="TALA V C"/>
      <sheetName val="(TALA V I)"/>
      <sheetName val="(TALA V REVERSADO)"/>
      <sheetName val="TALA IV C"/>
      <sheetName val="(TALA IV I)"/>
      <sheetName val="(TALA IV REVERSADO)"/>
      <sheetName val="TALA III C"/>
      <sheetName val="(TALA III I)"/>
      <sheetName val="(TALA III REVERSADO)"/>
      <sheetName val="(TALA II C)"/>
      <sheetName val="(TALA II I)"/>
      <sheetName val="TALA II REVERSADO"/>
      <sheetName val="TALA I C"/>
      <sheetName val="(TALA I I)"/>
      <sheetName val="(TALA I REVERSADO)"/>
      <sheetName val="TRANS C"/>
      <sheetName val="(TRANS I)"/>
      <sheetName val="(TRANS ACORDADO)"/>
      <sheetName val="MDC2 PARCHEO (C))"/>
      <sheetName val="MDC2 PARCHEO (I)"/>
      <sheetName val="MDC2 PARCHEO (ACORDADO)"/>
      <sheetName val=" BOLSACRETOS C"/>
      <sheetName val=" BOLSACRETOS I"/>
      <sheetName val=" BOLSACRETOS (ACORDADO)"/>
      <sheetName val="ACERO DE PRE-ESFUERZO C"/>
      <sheetName val="ACERO DE PRE-ESFUERZO I"/>
      <sheetName val="ACERO DE PRE-ESFUERZO (ACORDAD)"/>
      <sheetName val="DRENES HORIZONTALES &gt;10ML C"/>
      <sheetName val="DRENES HORIZONTALES &gt;10ML I"/>
      <sheetName val="DRENES HORIZONTALES &gt;10ML (ACO)"/>
      <sheetName val="SELLOS JUNTAS PARA PUENTE C"/>
      <sheetName val="SELLOS JUNTAS PARA PUENTE I"/>
      <sheetName val="SELLOS JUNTAS PARA PUENTE I (A)"/>
      <sheetName val="JUNTAS ELASTOMERICAS A=30CM C"/>
      <sheetName val="JUNTAS ELASTOMERICAS A=30CM I"/>
      <sheetName val="JUNTAS ELASTOMERICAS A=30CM (A)"/>
      <sheetName val=" GEOMENBRANA C"/>
      <sheetName val=" GEOMENBRANA I"/>
      <sheetName val=" GEOMENBRANA (ACORDADO)"/>
      <sheetName val="APOYOS DE NEOPRENO C"/>
      <sheetName val="APOYOS DE NEOPRENO I"/>
      <sheetName val="APOYOS DE NEOPRENO (ACORDADO)"/>
      <sheetName val="ACERO DE A-588"/>
      <sheetName val="CUNETAS REVESTIDAS"/>
      <sheetName val="RELLENO PARA CUNETAS C"/>
      <sheetName val="RELLENO PARA CUNETAS I"/>
      <sheetName val="RELLENO PARA CUNETAS  A"/>
    </sheetNames>
    <sheetDataSet>
      <sheetData sheetId="0">
        <row r="3">
          <cell r="B3" t="str">
            <v>ESTUDIOS Y DISEÑO, GESTIÓN SOCIAL, PREDIAL, AMBIENTAL, Y MEJORAMIENTO DEL PROYECTO “TRONCAL CENTRAL DEL NORTE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2">
          <cell r="A2" t="str">
            <v>MINISTERIO DE TRANSPORTE</v>
          </cell>
        </row>
        <row r="9">
          <cell r="A9" t="str">
            <v>Nº</v>
          </cell>
          <cell r="B9" t="str">
            <v>CUBS</v>
          </cell>
          <cell r="C9" t="str">
            <v>ITEM DE PAGO</v>
          </cell>
          <cell r="D9" t="str">
            <v>ESPEC.  2007</v>
          </cell>
          <cell r="E9" t="str">
            <v>ESPEC.  PARTICULAR</v>
          </cell>
          <cell r="F9" t="str">
            <v>DESCRIPCION</v>
          </cell>
          <cell r="G9" t="str">
            <v>UND.</v>
          </cell>
          <cell r="H9" t="str">
            <v>CANTIDAD</v>
          </cell>
          <cell r="I9" t="str">
            <v>VALOR UNITARIO</v>
          </cell>
          <cell r="J9" t="str">
            <v xml:space="preserve">VALOR TOTAL                                </v>
          </cell>
        </row>
        <row r="11">
          <cell r="A11" t="str">
            <v>EXPLANACIONES</v>
          </cell>
        </row>
        <row r="12">
          <cell r="A12">
            <v>1</v>
          </cell>
          <cell r="B12" t="str">
            <v>3.6.1.1</v>
          </cell>
          <cell r="C12" t="str">
            <v>1P</v>
          </cell>
          <cell r="E12" t="str">
            <v>1P</v>
          </cell>
          <cell r="F12" t="str">
            <v>Localización y replanteo</v>
          </cell>
          <cell r="G12" t="str">
            <v>Ha</v>
          </cell>
          <cell r="H12">
            <v>76</v>
          </cell>
          <cell r="I12">
            <v>681349</v>
          </cell>
          <cell r="J12">
            <v>51782524</v>
          </cell>
        </row>
        <row r="13">
          <cell r="A13">
            <v>2</v>
          </cell>
          <cell r="B13" t="str">
            <v>3.6.1.2.4</v>
          </cell>
          <cell r="C13" t="str">
            <v>200.2</v>
          </cell>
          <cell r="D13" t="str">
            <v>200-07</v>
          </cell>
          <cell r="F13" t="str">
            <v>Desmonte y limpieza en zonas no boscosas</v>
          </cell>
          <cell r="G13" t="str">
            <v>Ha</v>
          </cell>
          <cell r="H13">
            <v>76</v>
          </cell>
          <cell r="I13">
            <v>625706</v>
          </cell>
          <cell r="J13">
            <v>47553656</v>
          </cell>
        </row>
        <row r="14">
          <cell r="A14">
            <v>3</v>
          </cell>
          <cell r="B14" t="str">
            <v>3.6.1.3</v>
          </cell>
          <cell r="C14" t="str">
            <v>201.7</v>
          </cell>
          <cell r="D14" t="str">
            <v>201-07</v>
          </cell>
          <cell r="F14" t="str">
            <v>Demolición de Estructuras</v>
          </cell>
          <cell r="G14" t="str">
            <v>m3</v>
          </cell>
          <cell r="H14">
            <v>11800</v>
          </cell>
          <cell r="I14">
            <v>83372</v>
          </cell>
          <cell r="J14">
            <v>983789600</v>
          </cell>
        </row>
        <row r="15">
          <cell r="A15">
            <v>4</v>
          </cell>
          <cell r="B15" t="str">
            <v>3,6,1,3</v>
          </cell>
          <cell r="C15" t="str">
            <v>201.15</v>
          </cell>
          <cell r="D15" t="str">
            <v>201-07</v>
          </cell>
          <cell r="F15" t="str">
            <v>Remoción de Alcantarillas</v>
          </cell>
          <cell r="G15" t="str">
            <v>ml</v>
          </cell>
          <cell r="H15">
            <v>3000</v>
          </cell>
          <cell r="I15">
            <v>52166</v>
          </cell>
          <cell r="J15">
            <v>156498000</v>
          </cell>
        </row>
        <row r="16">
          <cell r="A16">
            <v>5</v>
          </cell>
          <cell r="B16" t="str">
            <v>3.6.2.1.1</v>
          </cell>
          <cell r="C16" t="str">
            <v>210.2.2</v>
          </cell>
          <cell r="D16" t="str">
            <v>210-07</v>
          </cell>
          <cell r="F16" t="str">
            <v xml:space="preserve">Excavación en Material Común de la Explanación y Canales </v>
          </cell>
          <cell r="G16" t="str">
            <v>m3</v>
          </cell>
          <cell r="H16">
            <v>250000</v>
          </cell>
          <cell r="I16">
            <v>4771</v>
          </cell>
          <cell r="J16">
            <v>1192750000</v>
          </cell>
        </row>
        <row r="17">
          <cell r="A17">
            <v>6</v>
          </cell>
          <cell r="B17" t="str">
            <v>3,6,2,1,3</v>
          </cell>
          <cell r="C17" t="str">
            <v>210.2.1</v>
          </cell>
          <cell r="D17" t="str">
            <v>210-07</v>
          </cell>
          <cell r="F17" t="str">
            <v>Excavación en roca de la Explanación y Canales</v>
          </cell>
          <cell r="G17" t="str">
            <v>m3</v>
          </cell>
          <cell r="H17">
            <v>219167</v>
          </cell>
          <cell r="I17">
            <v>23000</v>
          </cell>
          <cell r="J17">
            <v>5040841000</v>
          </cell>
        </row>
        <row r="18">
          <cell r="A18">
            <v>7</v>
          </cell>
          <cell r="B18" t="str">
            <v>3,6,2,2,1</v>
          </cell>
          <cell r="C18" t="str">
            <v>211.1</v>
          </cell>
          <cell r="D18" t="str">
            <v>211-07</v>
          </cell>
          <cell r="F18" t="str">
            <v>Remoción de Derrumbes</v>
          </cell>
          <cell r="G18" t="str">
            <v>m3</v>
          </cell>
          <cell r="H18">
            <v>27500</v>
          </cell>
          <cell r="I18">
            <v>3562</v>
          </cell>
          <cell r="J18">
            <v>97955000</v>
          </cell>
        </row>
        <row r="19">
          <cell r="A19">
            <v>8</v>
          </cell>
          <cell r="B19" t="str">
            <v>3,6,2,3</v>
          </cell>
          <cell r="C19" t="str">
            <v>220.1</v>
          </cell>
          <cell r="D19" t="str">
            <v>220-07</v>
          </cell>
          <cell r="F19" t="str">
            <v>Terraplenes</v>
          </cell>
          <cell r="G19" t="str">
            <v>m3</v>
          </cell>
          <cell r="H19">
            <v>51000</v>
          </cell>
          <cell r="I19">
            <v>7582</v>
          </cell>
          <cell r="J19">
            <v>386682000</v>
          </cell>
        </row>
        <row r="20">
          <cell r="A20">
            <v>9</v>
          </cell>
          <cell r="B20" t="str">
            <v>3,6,2,4,1</v>
          </cell>
          <cell r="C20" t="str">
            <v>221.1</v>
          </cell>
          <cell r="D20" t="str">
            <v>221-07</v>
          </cell>
          <cell r="F20" t="str">
            <v>Pedraplén Compacto</v>
          </cell>
          <cell r="G20" t="str">
            <v>m3</v>
          </cell>
          <cell r="H20">
            <v>48000</v>
          </cell>
          <cell r="I20">
            <v>16500</v>
          </cell>
          <cell r="J20">
            <v>792000000</v>
          </cell>
        </row>
        <row r="21">
          <cell r="A21">
            <v>10</v>
          </cell>
          <cell r="B21" t="str">
            <v>3,6,2,5</v>
          </cell>
          <cell r="C21" t="str">
            <v>230.2</v>
          </cell>
          <cell r="D21" t="str">
            <v>230-07</v>
          </cell>
          <cell r="F21" t="str">
            <v>Mejoramiento de la subrasante empleando unicamente material adicionado</v>
          </cell>
          <cell r="G21" t="str">
            <v>m3</v>
          </cell>
          <cell r="H21">
            <v>145000</v>
          </cell>
          <cell r="I21">
            <v>38000</v>
          </cell>
          <cell r="J21">
            <v>5510000000</v>
          </cell>
        </row>
        <row r="22">
          <cell r="A22">
            <v>11</v>
          </cell>
          <cell r="B22" t="str">
            <v>3,6,2,1</v>
          </cell>
          <cell r="C22" t="str">
            <v>2P</v>
          </cell>
          <cell r="E22" t="str">
            <v>2P</v>
          </cell>
          <cell r="F22" t="str">
            <v>Conformación de sitios de disposición de sobrantes</v>
          </cell>
          <cell r="G22" t="str">
            <v>m3</v>
          </cell>
          <cell r="H22">
            <v>725000</v>
          </cell>
          <cell r="I22">
            <v>2293</v>
          </cell>
          <cell r="J22">
            <v>1662425000</v>
          </cell>
        </row>
        <row r="23">
          <cell r="A23">
            <v>12</v>
          </cell>
          <cell r="B23" t="str">
            <v>3,6,8,2</v>
          </cell>
          <cell r="C23" t="str">
            <v>231.1</v>
          </cell>
          <cell r="D23" t="str">
            <v>231-07</v>
          </cell>
          <cell r="F23" t="str">
            <v>Geotextil para separación de suelos de subrasante y capas granulares</v>
          </cell>
          <cell r="G23" t="str">
            <v>m2</v>
          </cell>
          <cell r="H23">
            <v>277400</v>
          </cell>
          <cell r="I23">
            <v>5450</v>
          </cell>
          <cell r="J23">
            <v>1511830000</v>
          </cell>
        </row>
        <row r="24">
          <cell r="G24" t="str">
            <v>SUBTOTAL EXPLANACIONES</v>
          </cell>
          <cell r="J24">
            <v>17434106780</v>
          </cell>
        </row>
        <row r="25">
          <cell r="A25" t="str">
            <v>SUBBASES Y AFIRMADOS</v>
          </cell>
        </row>
        <row r="26">
          <cell r="A26">
            <v>13</v>
          </cell>
          <cell r="B26" t="str">
            <v>3,6,3,1,1</v>
          </cell>
          <cell r="C26" t="str">
            <v>310.1</v>
          </cell>
          <cell r="D26" t="str">
            <v>310-07</v>
          </cell>
          <cell r="F26" t="str">
            <v>Conformación de la calzada existente</v>
          </cell>
          <cell r="G26" t="str">
            <v>m2</v>
          </cell>
          <cell r="H26">
            <v>495000</v>
          </cell>
          <cell r="I26">
            <v>500</v>
          </cell>
          <cell r="J26">
            <v>247500000</v>
          </cell>
        </row>
        <row r="27">
          <cell r="A27">
            <v>14</v>
          </cell>
          <cell r="B27" t="str">
            <v>3,6,3,4,3</v>
          </cell>
          <cell r="C27" t="str">
            <v>320.1</v>
          </cell>
          <cell r="D27" t="str">
            <v>320-07</v>
          </cell>
          <cell r="F27" t="str">
            <v>Subbase Granular</v>
          </cell>
          <cell r="G27" t="str">
            <v>m3</v>
          </cell>
          <cell r="H27">
            <v>64000</v>
          </cell>
          <cell r="I27">
            <v>63000</v>
          </cell>
          <cell r="J27">
            <v>4032000000</v>
          </cell>
        </row>
        <row r="28">
          <cell r="G28" t="str">
            <v>SUBTOTAL SUBBASES Y AFIRMADOS</v>
          </cell>
          <cell r="J28">
            <v>4279500000</v>
          </cell>
        </row>
        <row r="29">
          <cell r="A29" t="str">
            <v>PAVIMENTOS ASFALTICOS</v>
          </cell>
        </row>
        <row r="30">
          <cell r="A30">
            <v>15</v>
          </cell>
          <cell r="B30" t="str">
            <v>3,6,4,3,1</v>
          </cell>
          <cell r="C30" t="str">
            <v>420.1</v>
          </cell>
          <cell r="D30" t="str">
            <v>420-07</v>
          </cell>
          <cell r="F30" t="str">
            <v>Riego de imprimación con emulsión asfaltica</v>
          </cell>
          <cell r="G30" t="str">
            <v>m2</v>
          </cell>
          <cell r="H30">
            <v>146000</v>
          </cell>
          <cell r="I30">
            <v>1821</v>
          </cell>
          <cell r="J30">
            <v>265866000</v>
          </cell>
        </row>
        <row r="31">
          <cell r="A31">
            <v>16</v>
          </cell>
          <cell r="B31" t="str">
            <v xml:space="preserve">3,6,4,11,3 </v>
          </cell>
          <cell r="C31" t="str">
            <v>450,2P</v>
          </cell>
          <cell r="E31" t="str">
            <v>450,2P</v>
          </cell>
          <cell r="F31" t="str">
            <v>Mezcla Densa en Caliente Tipo MDC - 2</v>
          </cell>
          <cell r="G31" t="str">
            <v>m3</v>
          </cell>
          <cell r="H31">
            <v>13000</v>
          </cell>
          <cell r="I31">
            <v>440000</v>
          </cell>
          <cell r="J31">
            <v>5720000000</v>
          </cell>
        </row>
        <row r="32">
          <cell r="A32">
            <v>17</v>
          </cell>
          <cell r="C32" t="str">
            <v>466.1P</v>
          </cell>
          <cell r="E32" t="str">
            <v>466.1P</v>
          </cell>
          <cell r="F32" t="str">
            <v>Sello de Grietas</v>
          </cell>
          <cell r="G32" t="str">
            <v>m</v>
          </cell>
          <cell r="H32">
            <v>302000</v>
          </cell>
          <cell r="I32">
            <v>1211</v>
          </cell>
          <cell r="J32">
            <v>365722000</v>
          </cell>
        </row>
        <row r="33">
          <cell r="G33" t="str">
            <v>SUBTOTAL PAVIMENTOS ASFALTICOS</v>
          </cell>
          <cell r="J33">
            <v>6351588000</v>
          </cell>
        </row>
        <row r="34">
          <cell r="A34" t="str">
            <v>PAVIMENTOS DE CONCRETO</v>
          </cell>
        </row>
        <row r="35">
          <cell r="A35">
            <v>18</v>
          </cell>
          <cell r="B35" t="str">
            <v>3,6,5,1,6</v>
          </cell>
          <cell r="C35" t="str">
            <v>500.1</v>
          </cell>
          <cell r="D35" t="str">
            <v>500-07</v>
          </cell>
          <cell r="F35" t="str">
            <v>Pavimento de Concreto Hidraulico</v>
          </cell>
          <cell r="G35" t="str">
            <v>m3</v>
          </cell>
          <cell r="H35">
            <v>117391</v>
          </cell>
          <cell r="I35">
            <v>450000</v>
          </cell>
          <cell r="J35">
            <v>52825950000</v>
          </cell>
        </row>
        <row r="36">
          <cell r="G36" t="str">
            <v>SUBTOTAL PAVIMENTOS DE CONCRETO</v>
          </cell>
          <cell r="J36">
            <v>52825950000</v>
          </cell>
        </row>
        <row r="37">
          <cell r="A37" t="str">
            <v>ESTRUCTURAS Y DRENAJES</v>
          </cell>
        </row>
        <row r="38">
          <cell r="A38">
            <v>19</v>
          </cell>
          <cell r="B38" t="str">
            <v>3,6,6,1,1</v>
          </cell>
          <cell r="C38" t="str">
            <v>600.1</v>
          </cell>
          <cell r="D38" t="str">
            <v>600-07</v>
          </cell>
          <cell r="F38" t="str">
            <v>Excavaciones varias sin clasificar</v>
          </cell>
          <cell r="G38" t="str">
            <v>m3</v>
          </cell>
          <cell r="H38">
            <v>57000</v>
          </cell>
          <cell r="I38">
            <v>17823</v>
          </cell>
          <cell r="J38">
            <v>1015911000</v>
          </cell>
        </row>
        <row r="39">
          <cell r="A39">
            <v>20</v>
          </cell>
          <cell r="B39" t="str">
            <v>3,6,6,1,9</v>
          </cell>
          <cell r="C39" t="str">
            <v>600.2</v>
          </cell>
          <cell r="D39" t="str">
            <v>600-07</v>
          </cell>
          <cell r="F39" t="str">
            <v>Excavaciones varias en roca en seco</v>
          </cell>
          <cell r="G39" t="str">
            <v>m3</v>
          </cell>
          <cell r="H39">
            <v>9700</v>
          </cell>
          <cell r="I39">
            <v>77367</v>
          </cell>
          <cell r="J39">
            <v>750459900</v>
          </cell>
        </row>
        <row r="40">
          <cell r="A40">
            <v>21</v>
          </cell>
          <cell r="B40" t="str">
            <v>3.6.6.1.11</v>
          </cell>
          <cell r="C40" t="str">
            <v>600.5</v>
          </cell>
          <cell r="D40" t="str">
            <v>600-07</v>
          </cell>
          <cell r="F40" t="str">
            <v xml:space="preserve">Excavaciones varias en material comun bajo agua </v>
          </cell>
          <cell r="G40" t="str">
            <v>m3</v>
          </cell>
          <cell r="H40">
            <v>475</v>
          </cell>
          <cell r="I40">
            <v>36993</v>
          </cell>
          <cell r="J40">
            <v>17571675</v>
          </cell>
        </row>
        <row r="41">
          <cell r="A41">
            <v>22</v>
          </cell>
          <cell r="B41" t="str">
            <v>3,6,6,2</v>
          </cell>
          <cell r="C41">
            <v>610.1</v>
          </cell>
          <cell r="D41" t="str">
            <v>610-07</v>
          </cell>
          <cell r="F41" t="str">
            <v>Relleno para Estructuras</v>
          </cell>
          <cell r="G41" t="str">
            <v>m3</v>
          </cell>
          <cell r="H41">
            <v>7000</v>
          </cell>
          <cell r="I41">
            <v>77003</v>
          </cell>
          <cell r="J41">
            <v>539021000</v>
          </cell>
        </row>
        <row r="42">
          <cell r="A42">
            <v>23</v>
          </cell>
          <cell r="B42" t="str">
            <v>3.6.6.2.4</v>
          </cell>
          <cell r="C42" t="str">
            <v>673.1</v>
          </cell>
          <cell r="D42" t="str">
            <v>673-07</v>
          </cell>
          <cell r="F42" t="str">
            <v>Material granular Filtrante</v>
          </cell>
          <cell r="G42" t="str">
            <v>m3</v>
          </cell>
          <cell r="H42">
            <v>12000</v>
          </cell>
          <cell r="I42">
            <v>87003</v>
          </cell>
          <cell r="J42">
            <v>1044036000</v>
          </cell>
        </row>
        <row r="43">
          <cell r="A43">
            <v>24</v>
          </cell>
          <cell r="B43" t="str">
            <v>3,6,6,6,8</v>
          </cell>
          <cell r="C43" t="str">
            <v>630.1</v>
          </cell>
          <cell r="D43" t="str">
            <v>630-07</v>
          </cell>
          <cell r="F43" t="str">
            <v xml:space="preserve">Concreto clase A </v>
          </cell>
          <cell r="G43" t="str">
            <v>m3</v>
          </cell>
          <cell r="H43">
            <v>1030</v>
          </cell>
          <cell r="I43">
            <v>900000</v>
          </cell>
          <cell r="J43">
            <v>927000000</v>
          </cell>
        </row>
        <row r="44">
          <cell r="A44">
            <v>25</v>
          </cell>
          <cell r="B44" t="str">
            <v>3,6,6,6,26</v>
          </cell>
          <cell r="C44" t="str">
            <v>630.3</v>
          </cell>
          <cell r="D44" t="str">
            <v>630-07</v>
          </cell>
          <cell r="F44" t="str">
            <v xml:space="preserve">Concreto calse C </v>
          </cell>
          <cell r="G44" t="str">
            <v>m3</v>
          </cell>
          <cell r="H44">
            <v>730</v>
          </cell>
          <cell r="I44">
            <v>720000</v>
          </cell>
          <cell r="J44">
            <v>525600000</v>
          </cell>
        </row>
        <row r="45">
          <cell r="A45">
            <v>26</v>
          </cell>
          <cell r="B45" t="str">
            <v>3,6,6,6,35</v>
          </cell>
          <cell r="C45" t="str">
            <v>630.4</v>
          </cell>
          <cell r="D45" t="str">
            <v>630-07</v>
          </cell>
          <cell r="F45" t="str">
            <v>Concreto clase D</v>
          </cell>
          <cell r="G45" t="str">
            <v>m3</v>
          </cell>
          <cell r="H45">
            <v>1500</v>
          </cell>
          <cell r="I45">
            <v>460000</v>
          </cell>
          <cell r="J45">
            <v>690000000</v>
          </cell>
        </row>
        <row r="46">
          <cell r="A46">
            <v>27</v>
          </cell>
          <cell r="B46" t="str">
            <v>3,6,6,6,46</v>
          </cell>
          <cell r="C46" t="str">
            <v>630.6</v>
          </cell>
          <cell r="D46" t="str">
            <v>630-07</v>
          </cell>
          <cell r="F46" t="str">
            <v xml:space="preserve">Concreto clase F </v>
          </cell>
          <cell r="G46" t="str">
            <v>m3</v>
          </cell>
          <cell r="H46">
            <v>1200</v>
          </cell>
          <cell r="I46">
            <v>353340</v>
          </cell>
          <cell r="J46">
            <v>424008000</v>
          </cell>
        </row>
        <row r="47">
          <cell r="A47">
            <v>28</v>
          </cell>
          <cell r="B47" t="str">
            <v>3,6,6,6,47</v>
          </cell>
          <cell r="C47" t="str">
            <v>630.7</v>
          </cell>
          <cell r="D47" t="str">
            <v>630-07</v>
          </cell>
          <cell r="F47" t="str">
            <v xml:space="preserve">Concreto clase G </v>
          </cell>
          <cell r="G47" t="str">
            <v>m3</v>
          </cell>
          <cell r="H47">
            <v>480</v>
          </cell>
          <cell r="I47">
            <v>321326</v>
          </cell>
          <cell r="J47">
            <v>154236480</v>
          </cell>
        </row>
        <row r="48">
          <cell r="A48">
            <v>29</v>
          </cell>
          <cell r="B48" t="str">
            <v>3.6.6.8</v>
          </cell>
          <cell r="C48" t="str">
            <v>640.1</v>
          </cell>
          <cell r="D48" t="str">
            <v>640-07</v>
          </cell>
          <cell r="F48" t="str">
            <v>Acero de refuerzo Fy=420Mpa</v>
          </cell>
          <cell r="G48" t="str">
            <v>kg</v>
          </cell>
          <cell r="H48">
            <v>252700</v>
          </cell>
          <cell r="I48">
            <v>3100</v>
          </cell>
          <cell r="J48">
            <v>783370000</v>
          </cell>
        </row>
        <row r="49">
          <cell r="A49">
            <v>30</v>
          </cell>
          <cell r="B49" t="str">
            <v>3,6,6,7,1</v>
          </cell>
          <cell r="C49" t="str">
            <v>632.1</v>
          </cell>
          <cell r="D49" t="str">
            <v>632-07</v>
          </cell>
          <cell r="F49" t="str">
            <v xml:space="preserve">Baranda de concreto </v>
          </cell>
          <cell r="G49" t="str">
            <v>ml</v>
          </cell>
          <cell r="H49">
            <v>625</v>
          </cell>
          <cell r="I49">
            <v>173523</v>
          </cell>
          <cell r="J49">
            <v>108451875</v>
          </cell>
        </row>
        <row r="50">
          <cell r="A50">
            <v>31</v>
          </cell>
          <cell r="B50" t="str">
            <v>3,6,6,10,1</v>
          </cell>
          <cell r="C50" t="str">
            <v>642.1</v>
          </cell>
          <cell r="D50" t="str">
            <v>642-07</v>
          </cell>
          <cell r="F50" t="str">
            <v>Apoyo elastomerico</v>
          </cell>
          <cell r="G50" t="str">
            <v>u</v>
          </cell>
          <cell r="H50">
            <v>20</v>
          </cell>
          <cell r="I50">
            <v>586353</v>
          </cell>
          <cell r="J50">
            <v>11727060</v>
          </cell>
        </row>
        <row r="51">
          <cell r="A51">
            <v>32</v>
          </cell>
          <cell r="B51" t="str">
            <v>3,6,6,13,4</v>
          </cell>
          <cell r="C51" t="str">
            <v>661.1</v>
          </cell>
          <cell r="D51" t="str">
            <v>661-07</v>
          </cell>
          <cell r="F51" t="str">
            <v>Tubería de Concreto reforzado de 900mm de diametro interior</v>
          </cell>
          <cell r="G51" t="str">
            <v>ml</v>
          </cell>
          <cell r="H51">
            <v>4500</v>
          </cell>
          <cell r="I51">
            <v>320000</v>
          </cell>
          <cell r="J51">
            <v>1440000000</v>
          </cell>
        </row>
        <row r="52">
          <cell r="A52">
            <v>33</v>
          </cell>
          <cell r="B52" t="str">
            <v>3.6.6.16.1</v>
          </cell>
          <cell r="C52" t="str">
            <v>671.1</v>
          </cell>
          <cell r="D52" t="str">
            <v>671-07</v>
          </cell>
          <cell r="F52" t="str">
            <v>Cunetas revestidas en concreto fundidas en el lugar</v>
          </cell>
          <cell r="G52" t="str">
            <v>m3</v>
          </cell>
          <cell r="H52">
            <v>6776</v>
          </cell>
          <cell r="I52">
            <v>380000</v>
          </cell>
          <cell r="J52">
            <v>2574880000</v>
          </cell>
        </row>
        <row r="53">
          <cell r="A53">
            <v>34</v>
          </cell>
          <cell r="B53" t="str">
            <v>3,6,8,1</v>
          </cell>
          <cell r="C53" t="str">
            <v>673.2</v>
          </cell>
          <cell r="D53" t="str">
            <v>673-07</v>
          </cell>
          <cell r="F53" t="str">
            <v>Geotextil</v>
          </cell>
          <cell r="G53" t="str">
            <v>m2</v>
          </cell>
          <cell r="H53">
            <v>162500</v>
          </cell>
          <cell r="I53">
            <v>4565</v>
          </cell>
          <cell r="J53">
            <v>741812500</v>
          </cell>
        </row>
        <row r="54">
          <cell r="A54">
            <v>35</v>
          </cell>
          <cell r="B54" t="str">
            <v>3,6,6,17</v>
          </cell>
          <cell r="C54" t="str">
            <v>672.1</v>
          </cell>
          <cell r="D54" t="str">
            <v>672-07</v>
          </cell>
          <cell r="F54" t="str">
            <v>Bordillos de concreto</v>
          </cell>
          <cell r="G54" t="str">
            <v>ml</v>
          </cell>
          <cell r="H54">
            <v>95000</v>
          </cell>
          <cell r="I54">
            <v>42000</v>
          </cell>
          <cell r="J54">
            <v>3990000000</v>
          </cell>
        </row>
        <row r="55">
          <cell r="A55">
            <v>36</v>
          </cell>
          <cell r="B55" t="str">
            <v>3,6,8,3</v>
          </cell>
          <cell r="C55" t="str">
            <v>673.3P</v>
          </cell>
          <cell r="E55" t="str">
            <v>673.3P</v>
          </cell>
          <cell r="F55" t="str">
            <v>Geodren</v>
          </cell>
          <cell r="G55" t="str">
            <v>ml</v>
          </cell>
          <cell r="H55">
            <v>60000</v>
          </cell>
          <cell r="I55">
            <v>48000</v>
          </cell>
          <cell r="J55">
            <v>2880000000</v>
          </cell>
        </row>
        <row r="56">
          <cell r="A56">
            <v>37</v>
          </cell>
          <cell r="B56" t="str">
            <v>3,6,6,21,1</v>
          </cell>
          <cell r="C56" t="str">
            <v>681.1</v>
          </cell>
          <cell r="D56" t="str">
            <v>681-02</v>
          </cell>
          <cell r="F56" t="str">
            <v>Gavion</v>
          </cell>
          <cell r="G56" t="str">
            <v>m3</v>
          </cell>
          <cell r="H56">
            <v>4000</v>
          </cell>
          <cell r="I56">
            <v>127676</v>
          </cell>
          <cell r="J56">
            <v>510704000</v>
          </cell>
        </row>
        <row r="57">
          <cell r="A57">
            <v>38</v>
          </cell>
          <cell r="B57" t="str">
            <v>3.6.6.4</v>
          </cell>
          <cell r="C57" t="str">
            <v>621P</v>
          </cell>
          <cell r="E57" t="str">
            <v>621P</v>
          </cell>
          <cell r="F57" t="str">
            <v>Pilotes preexcavados (caissons) concreto clase C fc=280 kg/cm2 (diámetro 1.2 m, incluye excavaciones, formaleta (bien sea metálica o anillos de concreto) soporte temporal, concreto tremie bombeo, no incluye acero de refuerzo) caissons</v>
          </cell>
          <cell r="G57" t="str">
            <v>m3</v>
          </cell>
          <cell r="H57">
            <v>800</v>
          </cell>
          <cell r="I57">
            <v>1200000</v>
          </cell>
          <cell r="J57">
            <v>960000000</v>
          </cell>
        </row>
        <row r="58">
          <cell r="G58" t="str">
            <v>SUBTOTAL ESTRUCTURAS Y DRENAJES</v>
          </cell>
          <cell r="J58">
            <v>20088789490</v>
          </cell>
        </row>
        <row r="59">
          <cell r="A59" t="str">
            <v>SEÑALIZACIÓN</v>
          </cell>
        </row>
        <row r="60">
          <cell r="A60">
            <v>39</v>
          </cell>
          <cell r="B60" t="str">
            <v>3.6.7.1.3</v>
          </cell>
          <cell r="C60" t="str">
            <v>700.1</v>
          </cell>
          <cell r="D60" t="str">
            <v>700-07</v>
          </cell>
          <cell r="F60" t="str">
            <v>Líneas de Demarcación con pintura en frio</v>
          </cell>
          <cell r="G60" t="str">
            <v>ml</v>
          </cell>
          <cell r="H60">
            <v>304000</v>
          </cell>
          <cell r="I60">
            <v>1189</v>
          </cell>
          <cell r="J60">
            <v>361456000</v>
          </cell>
        </row>
        <row r="61">
          <cell r="A61">
            <v>40</v>
          </cell>
          <cell r="B61" t="str">
            <v>3,6,7,1,8</v>
          </cell>
          <cell r="C61" t="str">
            <v>700.3</v>
          </cell>
          <cell r="D61" t="str">
            <v>700-07</v>
          </cell>
          <cell r="F61" t="str">
            <v>Marca Vial con pintura en frío</v>
          </cell>
          <cell r="G61" t="str">
            <v>m2</v>
          </cell>
          <cell r="H61">
            <v>326</v>
          </cell>
          <cell r="I61">
            <v>16238</v>
          </cell>
          <cell r="J61">
            <v>5293588</v>
          </cell>
        </row>
        <row r="62">
          <cell r="A62">
            <v>41</v>
          </cell>
          <cell r="B62" t="str">
            <v>3,6,7,2,1</v>
          </cell>
          <cell r="C62" t="str">
            <v>701.1</v>
          </cell>
          <cell r="D62" t="str">
            <v>701-07</v>
          </cell>
          <cell r="F62" t="str">
            <v xml:space="preserve">Tacha Reflectiva </v>
          </cell>
          <cell r="G62" t="str">
            <v>Un</v>
          </cell>
          <cell r="H62">
            <v>25340</v>
          </cell>
          <cell r="I62">
            <v>8772</v>
          </cell>
          <cell r="J62">
            <v>222282480</v>
          </cell>
        </row>
        <row r="63">
          <cell r="A63">
            <v>42</v>
          </cell>
          <cell r="B63" t="str">
            <v>3,6,7,3,4</v>
          </cell>
          <cell r="C63" t="str">
            <v>710.1.1</v>
          </cell>
          <cell r="D63" t="str">
            <v>710-07</v>
          </cell>
          <cell r="F63" t="str">
            <v>Señal Vertical De Tránsito Tipo I</v>
          </cell>
          <cell r="G63" t="str">
            <v>Un</v>
          </cell>
          <cell r="H63">
            <v>380</v>
          </cell>
          <cell r="I63">
            <v>261954</v>
          </cell>
          <cell r="J63">
            <v>99542520</v>
          </cell>
        </row>
        <row r="64">
          <cell r="A64">
            <v>43</v>
          </cell>
          <cell r="B64" t="str">
            <v>3,6,7,3,40</v>
          </cell>
          <cell r="C64" t="str">
            <v>710.1.2</v>
          </cell>
          <cell r="D64" t="str">
            <v>710-07</v>
          </cell>
          <cell r="F64" t="str">
            <v>Señal Vertical De Transito Tipo IV</v>
          </cell>
          <cell r="G64" t="str">
            <v>Un</v>
          </cell>
          <cell r="H64">
            <v>6332</v>
          </cell>
          <cell r="I64">
            <v>190000</v>
          </cell>
          <cell r="J64">
            <v>1203080000</v>
          </cell>
        </row>
        <row r="65">
          <cell r="A65">
            <v>44</v>
          </cell>
          <cell r="B65" t="str">
            <v>3,6,7,3,40</v>
          </cell>
          <cell r="C65" t="str">
            <v>710.2</v>
          </cell>
          <cell r="D65" t="str">
            <v>710-07</v>
          </cell>
          <cell r="F65" t="str">
            <v>Señal Vertical De Transito Tipo V</v>
          </cell>
          <cell r="G65" t="str">
            <v>m2</v>
          </cell>
          <cell r="H65">
            <v>152</v>
          </cell>
          <cell r="I65">
            <v>362284</v>
          </cell>
          <cell r="J65">
            <v>55067168</v>
          </cell>
        </row>
        <row r="66">
          <cell r="A66">
            <v>45</v>
          </cell>
          <cell r="B66" t="str">
            <v>3,6,7,4,1</v>
          </cell>
          <cell r="C66" t="str">
            <v>720.1</v>
          </cell>
          <cell r="D66" t="str">
            <v>720-07</v>
          </cell>
          <cell r="F66" t="str">
            <v>Poste de referencia</v>
          </cell>
          <cell r="G66" t="str">
            <v>Un</v>
          </cell>
          <cell r="H66">
            <v>76</v>
          </cell>
          <cell r="I66">
            <v>116392</v>
          </cell>
          <cell r="J66">
            <v>8845792</v>
          </cell>
        </row>
        <row r="67">
          <cell r="A67">
            <v>46</v>
          </cell>
          <cell r="B67" t="str">
            <v>3,6,7,5,1</v>
          </cell>
          <cell r="C67" t="str">
            <v>730.1</v>
          </cell>
          <cell r="D67" t="str">
            <v>730-07</v>
          </cell>
          <cell r="F67" t="str">
            <v xml:space="preserve">Defensa metalica </v>
          </cell>
          <cell r="G67" t="str">
            <v>ml</v>
          </cell>
          <cell r="H67">
            <v>11900</v>
          </cell>
          <cell r="I67">
            <v>155000</v>
          </cell>
          <cell r="J67">
            <v>1844500000</v>
          </cell>
        </row>
        <row r="68">
          <cell r="A68">
            <v>47</v>
          </cell>
          <cell r="B68" t="str">
            <v>3,6,7,5,2</v>
          </cell>
          <cell r="C68" t="str">
            <v>730.2</v>
          </cell>
          <cell r="D68" t="str">
            <v>730-07</v>
          </cell>
          <cell r="F68" t="str">
            <v>Sección final</v>
          </cell>
          <cell r="G68" t="str">
            <v>Un</v>
          </cell>
          <cell r="H68">
            <v>1300</v>
          </cell>
          <cell r="I68">
            <v>69650</v>
          </cell>
          <cell r="J68">
            <v>90545000</v>
          </cell>
        </row>
        <row r="69">
          <cell r="A69">
            <v>48</v>
          </cell>
          <cell r="B69" t="str">
            <v>3,6,7,6,1</v>
          </cell>
          <cell r="C69" t="str">
            <v>740.1</v>
          </cell>
          <cell r="D69" t="str">
            <v>740-07</v>
          </cell>
          <cell r="F69" t="str">
            <v>Captafaros</v>
          </cell>
          <cell r="G69" t="str">
            <v>Un</v>
          </cell>
          <cell r="H69">
            <v>2432</v>
          </cell>
          <cell r="I69">
            <v>11637</v>
          </cell>
          <cell r="J69">
            <v>28301184</v>
          </cell>
        </row>
        <row r="70">
          <cell r="G70" t="str">
            <v>SUBTOTAL SEÑALIZACIÓN</v>
          </cell>
          <cell r="J70">
            <v>3918913732</v>
          </cell>
        </row>
        <row r="71">
          <cell r="A71" t="str">
            <v>OBRAS VARIAS</v>
          </cell>
        </row>
        <row r="72">
          <cell r="A72">
            <v>49</v>
          </cell>
          <cell r="B72" t="str">
            <v> 3.6.9.1.3 </v>
          </cell>
          <cell r="C72" t="str">
            <v>800.1</v>
          </cell>
          <cell r="D72" t="str">
            <v>800-07</v>
          </cell>
          <cell r="F72" t="str">
            <v>Cercas de alambre de púas con postes de Madera</v>
          </cell>
          <cell r="G72" t="str">
            <v>ml</v>
          </cell>
          <cell r="H72">
            <v>4400</v>
          </cell>
          <cell r="I72">
            <v>11022</v>
          </cell>
          <cell r="J72">
            <v>48496800</v>
          </cell>
        </row>
        <row r="73">
          <cell r="A73">
            <v>50</v>
          </cell>
          <cell r="B73" t="str">
            <v>3,6,9,2,1</v>
          </cell>
          <cell r="C73" t="str">
            <v>810.1</v>
          </cell>
          <cell r="D73" t="str">
            <v>810-07</v>
          </cell>
          <cell r="F73" t="str">
            <v>Protección de taludes con bloques de césped</v>
          </cell>
          <cell r="G73" t="str">
            <v>m2</v>
          </cell>
          <cell r="H73">
            <v>275000</v>
          </cell>
          <cell r="I73">
            <v>5000</v>
          </cell>
          <cell r="J73">
            <v>1375000000</v>
          </cell>
        </row>
        <row r="74">
          <cell r="G74" t="str">
            <v>SUBTOTAL OBRAS VARIAS</v>
          </cell>
          <cell r="J74">
            <v>1423496800</v>
          </cell>
        </row>
        <row r="75">
          <cell r="A75" t="str">
            <v>TRANSPORTES</v>
          </cell>
        </row>
        <row r="76">
          <cell r="A76">
            <v>51</v>
          </cell>
          <cell r="B76" t="str">
            <v>3,6,9,3,1</v>
          </cell>
          <cell r="C76" t="str">
            <v>900.2</v>
          </cell>
          <cell r="D76" t="str">
            <v>900-07</v>
          </cell>
          <cell r="F76" t="str">
            <v>Transporte de materiales provenientes de la excavación de la explanación, canales y préstamos para distancias mayores de mil metros (1000 m)</v>
          </cell>
          <cell r="G76" t="str">
            <v>m3-Km</v>
          </cell>
          <cell r="H76">
            <v>11500000</v>
          </cell>
          <cell r="I76">
            <v>600</v>
          </cell>
          <cell r="J76">
            <v>6900000000</v>
          </cell>
        </row>
        <row r="77">
          <cell r="A77">
            <v>52</v>
          </cell>
          <cell r="B77" t="str">
            <v>3.6.9.3</v>
          </cell>
          <cell r="C77" t="str">
            <v>900.3</v>
          </cell>
          <cell r="D77" t="str">
            <v>900-07</v>
          </cell>
          <cell r="F77" t="str">
            <v>Transporte de materiales provenientes de derrumbes</v>
          </cell>
          <cell r="G77" t="str">
            <v>m3-Km</v>
          </cell>
          <cell r="H77">
            <v>320000</v>
          </cell>
          <cell r="I77">
            <v>600</v>
          </cell>
          <cell r="J77">
            <v>192000000</v>
          </cell>
        </row>
        <row r="78">
          <cell r="G78" t="str">
            <v>SUBTOTAL TRANSPORTES</v>
          </cell>
          <cell r="J78">
            <v>7092000000</v>
          </cell>
        </row>
        <row r="79">
          <cell r="A79" t="str">
            <v>NO PREVISTOS</v>
          </cell>
        </row>
        <row r="80">
          <cell r="A80">
            <v>53</v>
          </cell>
          <cell r="C80">
            <v>330</v>
          </cell>
          <cell r="D80" t="str">
            <v>330-07</v>
          </cell>
          <cell r="F80" t="str">
            <v>Base Granular</v>
          </cell>
          <cell r="G80" t="str">
            <v>m3</v>
          </cell>
          <cell r="H80">
            <v>78750</v>
          </cell>
          <cell r="I80">
            <v>99523</v>
          </cell>
          <cell r="J80">
            <v>7837436250</v>
          </cell>
        </row>
        <row r="81">
          <cell r="A81">
            <v>54</v>
          </cell>
          <cell r="C81" t="str">
            <v>461.1P</v>
          </cell>
          <cell r="D81" t="str">
            <v>361-07</v>
          </cell>
          <cell r="F81" t="str">
            <v>Reciclaje de pavimento asfaltico (Incluye cereo)</v>
          </cell>
          <cell r="G81" t="str">
            <v>m3</v>
          </cell>
          <cell r="H81">
            <v>24750</v>
          </cell>
          <cell r="I81">
            <v>31285</v>
          </cell>
          <cell r="J81">
            <v>774303750</v>
          </cell>
        </row>
        <row r="82">
          <cell r="A82">
            <v>55</v>
          </cell>
          <cell r="C82" t="str">
            <v>341.2.2P</v>
          </cell>
          <cell r="D82" t="str">
            <v>341-07</v>
          </cell>
          <cell r="F82" t="str">
            <v>Suministro de Cemento Porlant Tipo I para  estabilizacion de bases granulares (Incluye mezclado)</v>
          </cell>
          <cell r="G82" t="str">
            <v>kg</v>
          </cell>
          <cell r="H82">
            <v>2380950</v>
          </cell>
          <cell r="I82">
            <v>640</v>
          </cell>
          <cell r="J82">
            <v>1523808000</v>
          </cell>
        </row>
        <row r="83">
          <cell r="A83">
            <v>56</v>
          </cell>
          <cell r="C83" t="str">
            <v>3P1</v>
          </cell>
          <cell r="F83" t="str">
            <v>Reubicacion de Cercas existentes</v>
          </cell>
          <cell r="G83" t="str">
            <v>ml</v>
          </cell>
          <cell r="H83">
            <v>70000</v>
          </cell>
          <cell r="I83">
            <v>4947</v>
          </cell>
          <cell r="J83">
            <v>346290000</v>
          </cell>
        </row>
        <row r="84">
          <cell r="A84">
            <v>57</v>
          </cell>
          <cell r="C84" t="str">
            <v>4P1</v>
          </cell>
          <cell r="F84" t="str">
            <v>Tala de arbol clase V h mayor a 30 mts ( incluye desenraíce, retiro y disposición final)</v>
          </cell>
          <cell r="G84" t="str">
            <v>UND.</v>
          </cell>
          <cell r="H84">
            <v>300</v>
          </cell>
          <cell r="I84">
            <v>210756</v>
          </cell>
          <cell r="J84">
            <v>63226800</v>
          </cell>
        </row>
        <row r="85">
          <cell r="A85">
            <v>58</v>
          </cell>
          <cell r="C85" t="str">
            <v>4P2</v>
          </cell>
          <cell r="F85" t="str">
            <v>Tala de arbol clase IV h=20 a 30 mts ( incluye desenraíce, retiro y disposición final)</v>
          </cell>
          <cell r="G85" t="str">
            <v>UND.</v>
          </cell>
          <cell r="H85">
            <v>400</v>
          </cell>
          <cell r="I85">
            <v>144110</v>
          </cell>
          <cell r="J85">
            <v>57644000</v>
          </cell>
        </row>
        <row r="86">
          <cell r="A86">
            <v>59</v>
          </cell>
          <cell r="C86" t="str">
            <v>4P3</v>
          </cell>
          <cell r="F86" t="str">
            <v>Tala de arbol clase III h=10 a 20 mts ( incluye desenraíce, retiro y disposición final)</v>
          </cell>
          <cell r="G86" t="str">
            <v>UND.</v>
          </cell>
          <cell r="H86">
            <v>500</v>
          </cell>
          <cell r="I86">
            <v>99439</v>
          </cell>
          <cell r="J86">
            <v>49719500</v>
          </cell>
        </row>
        <row r="87">
          <cell r="A87">
            <v>60</v>
          </cell>
          <cell r="C87" t="str">
            <v>4P4</v>
          </cell>
          <cell r="F87" t="str">
            <v>Tala de arbol clase II h=5 a 10 mts ( incluye desenraíce, retiro y disposición final)</v>
          </cell>
          <cell r="G87" t="str">
            <v>UND.</v>
          </cell>
          <cell r="H87">
            <v>500</v>
          </cell>
          <cell r="I87">
            <v>79374</v>
          </cell>
          <cell r="J87">
            <v>39687000</v>
          </cell>
        </row>
        <row r="88">
          <cell r="A88">
            <v>61</v>
          </cell>
          <cell r="C88" t="str">
            <v>4P5</v>
          </cell>
          <cell r="F88" t="str">
            <v>Tala de arbol clase I h=1 a 5 mts ( incluye desenraíce, retiro y disposición final)</v>
          </cell>
          <cell r="G88" t="str">
            <v>UND.</v>
          </cell>
          <cell r="H88">
            <v>400</v>
          </cell>
          <cell r="I88">
            <v>58221</v>
          </cell>
          <cell r="J88">
            <v>23288400</v>
          </cell>
        </row>
        <row r="89">
          <cell r="A89">
            <v>62</v>
          </cell>
          <cell r="C89">
            <v>900.1</v>
          </cell>
          <cell r="D89" t="str">
            <v>900-07</v>
          </cell>
          <cell r="F89" t="str">
            <v xml:space="preserve">Transporte de materiales provenientes de la excavación de la explanación, canales y prestamos, entre cien metros  (100 m)  y mil metros (1.000 m) 
</v>
          </cell>
          <cell r="G89" t="str">
            <v>m3/E</v>
          </cell>
          <cell r="H89">
            <v>300000</v>
          </cell>
          <cell r="I89">
            <v>535</v>
          </cell>
          <cell r="J89">
            <v>160500000</v>
          </cell>
        </row>
        <row r="90">
          <cell r="A90">
            <v>63</v>
          </cell>
          <cell r="C90" t="str">
            <v>450,2P</v>
          </cell>
          <cell r="D90" t="str">
            <v>450-07</v>
          </cell>
          <cell r="F90" t="str">
            <v>Mezcla Densa en Caliente para Parcheo</v>
          </cell>
          <cell r="G90" t="str">
            <v>M3</v>
          </cell>
          <cell r="H90">
            <v>200</v>
          </cell>
          <cell r="I90">
            <v>471023</v>
          </cell>
          <cell r="J90">
            <v>94204600</v>
          </cell>
        </row>
        <row r="91">
          <cell r="A91">
            <v>64</v>
          </cell>
          <cell r="C91" t="str">
            <v>631P</v>
          </cell>
          <cell r="D91" t="str">
            <v>631-07</v>
          </cell>
          <cell r="F91" t="str">
            <v>Bolsacretos</v>
          </cell>
          <cell r="G91" t="str">
            <v>m3</v>
          </cell>
          <cell r="H91">
            <v>600</v>
          </cell>
          <cell r="I91">
            <v>377328</v>
          </cell>
          <cell r="J91">
            <v>226396800</v>
          </cell>
        </row>
        <row r="92">
          <cell r="A92">
            <v>65</v>
          </cell>
          <cell r="C92">
            <v>641</v>
          </cell>
          <cell r="D92" t="str">
            <v>641-07</v>
          </cell>
          <cell r="F92" t="str">
            <v>Suministro transporte y colocacion de acero de preesfuerzo (incluye tensionamiento)</v>
          </cell>
          <cell r="G92" t="str">
            <v>Ton-m</v>
          </cell>
          <cell r="H92">
            <v>70000</v>
          </cell>
          <cell r="I92">
            <v>1205</v>
          </cell>
          <cell r="J92">
            <v>84350000</v>
          </cell>
        </row>
        <row r="93">
          <cell r="A93">
            <v>66</v>
          </cell>
          <cell r="C93">
            <v>674.2</v>
          </cell>
          <cell r="D93" t="str">
            <v>674-07</v>
          </cell>
          <cell r="F93" t="str">
            <v>Drenes Horizontales en taludes: Dren horizontal de longitud mayor a diez (10) metros</v>
          </cell>
          <cell r="G93" t="str">
            <v>ML</v>
          </cell>
          <cell r="H93">
            <v>200</v>
          </cell>
          <cell r="I93">
            <v>127804</v>
          </cell>
          <cell r="J93">
            <v>25560800</v>
          </cell>
        </row>
        <row r="94">
          <cell r="A94">
            <v>67</v>
          </cell>
          <cell r="C94">
            <v>642.20000000000005</v>
          </cell>
          <cell r="D94" t="str">
            <v>642-07</v>
          </cell>
          <cell r="F94" t="str">
            <v>Sellos para junta de puentes</v>
          </cell>
          <cell r="G94" t="str">
            <v>ML</v>
          </cell>
          <cell r="H94">
            <v>240</v>
          </cell>
          <cell r="I94">
            <v>38836</v>
          </cell>
          <cell r="J94">
            <v>9320640</v>
          </cell>
        </row>
        <row r="95">
          <cell r="A95">
            <v>68</v>
          </cell>
          <cell r="C95" t="str">
            <v>642p3</v>
          </cell>
          <cell r="D95" t="str">
            <v>642-07</v>
          </cell>
          <cell r="F95" t="str">
            <v>Apoyos de Neopreno Reforzado con 8 laminas de 5mm, dureza 60</v>
          </cell>
          <cell r="G95" t="str">
            <v>Und.</v>
          </cell>
          <cell r="H95">
            <v>136</v>
          </cell>
          <cell r="I95">
            <v>1505273</v>
          </cell>
          <cell r="J95">
            <v>204717128</v>
          </cell>
        </row>
        <row r="97">
          <cell r="G97" t="str">
            <v xml:space="preserve">SUBTOTAL </v>
          </cell>
          <cell r="J97">
            <v>11520453668</v>
          </cell>
        </row>
        <row r="101">
          <cell r="F101" t="str">
            <v>SUBTOTAL COSTO OBRAS</v>
          </cell>
          <cell r="J101">
            <v>113414344802</v>
          </cell>
        </row>
        <row r="102">
          <cell r="F102" t="str">
            <v>OBRAS COMPLEMENTARIAS</v>
          </cell>
          <cell r="I102" t="str">
            <v>NO MODIFICAR</v>
          </cell>
          <cell r="J102">
            <v>3400000000</v>
          </cell>
        </row>
        <row r="103">
          <cell r="F103" t="str">
            <v>PROVISIÓN ESTIMADA PARA AJUSTES</v>
          </cell>
          <cell r="I103" t="str">
            <v>NO MODIFICAR</v>
          </cell>
          <cell r="J103">
            <v>7350000000</v>
          </cell>
        </row>
        <row r="104">
          <cell r="F104" t="str">
            <v>VALOR BÁSICO OBRAS</v>
          </cell>
          <cell r="J104">
            <v>124164344802</v>
          </cell>
        </row>
        <row r="105">
          <cell r="F105" t="str">
            <v>A.I.U.</v>
          </cell>
          <cell r="J105">
            <v>0.3</v>
          </cell>
        </row>
        <row r="106">
          <cell r="F106" t="str">
            <v>ADMINISTRACION</v>
          </cell>
          <cell r="J106">
            <v>0.2</v>
          </cell>
        </row>
        <row r="107">
          <cell r="F107" t="str">
            <v>IMPREVISTOS</v>
          </cell>
          <cell r="I107" t="str">
            <v>NO MODIFICAR</v>
          </cell>
          <cell r="J107">
            <v>0.05</v>
          </cell>
        </row>
        <row r="108">
          <cell r="F108" t="str">
            <v>UTILIDAD</v>
          </cell>
          <cell r="J108">
            <v>0.05</v>
          </cell>
        </row>
        <row r="109">
          <cell r="F109" t="str">
            <v>VALOR IVA (16% SOBRE UTILIDAD OBRA)</v>
          </cell>
          <cell r="J109">
            <v>764088276</v>
          </cell>
        </row>
        <row r="110">
          <cell r="F110" t="str">
            <v xml:space="preserve">BASICO ESTUDIOS Y DISENOS </v>
          </cell>
          <cell r="J110">
            <v>2440000000</v>
          </cell>
        </row>
        <row r="111">
          <cell r="F111" t="str">
            <v xml:space="preserve">IVA ESTUDIOS Y DISENOS </v>
          </cell>
          <cell r="J111">
            <v>390400000</v>
          </cell>
        </row>
        <row r="112">
          <cell r="F112" t="str">
            <v xml:space="preserve">TOTAL ESTUDIOS Y DISENOS </v>
          </cell>
          <cell r="J112">
            <v>2830400000</v>
          </cell>
        </row>
        <row r="113">
          <cell r="F113" t="str">
            <v>GESTION , SOCIAL, PREDIAL Y AMBIENTAL</v>
          </cell>
          <cell r="I113" t="str">
            <v>NO MODIFICAR</v>
          </cell>
          <cell r="J113">
            <v>2872032268</v>
          </cell>
        </row>
        <row r="114">
          <cell r="F114" t="str">
            <v>VALOR TOTAL DEL CONTRATO</v>
          </cell>
          <cell r="J114">
            <v>130630865346</v>
          </cell>
        </row>
        <row r="116">
          <cell r="E116" t="str">
            <v>NOTA 1:</v>
          </cell>
          <cell r="F116" t="str">
            <v>Teniendo en cuenta el Manual para la Regulación del Tránsito en Calles, Carreteras y Ciclorutas de Colombia, adoptado mediante Resolución No. 001050 del 5 de mayo de 2004 del Ministerio de Transporte se aclara, que el aparte de SEÑALIZACIÓN se debe ajusta</v>
          </cell>
        </row>
        <row r="117">
          <cell r="E117" t="str">
            <v>NOTA 2:</v>
          </cell>
          <cell r="F117" t="str">
            <v>El control de tráfico temporal y la señalización provisional necesarios para la ejecución de las obras será por cuenta y riesgo del contratista</v>
          </cell>
        </row>
        <row r="118">
          <cell r="E118" t="str">
            <v>NOTA 3:</v>
          </cell>
          <cell r="F118" t="str">
            <v>Se debe tener en cuenta que el PRECIO UNITARIO incluye el valor de A.I.U.</v>
          </cell>
        </row>
        <row r="119">
          <cell r="E119" t="str">
            <v>NOTA 4:</v>
          </cell>
          <cell r="F119" t="str">
            <v>Si valor del A.I.U. presentado es menor al ochenta y cinco por ciento (85%) o mayor al ciento diez por ciento (110%) del Valor Oficial del Porcentaje de A.I.U., establecido en el formulario No. 1 “presupuesto oficial”. la propuesta será rechazada.</v>
          </cell>
        </row>
        <row r="121">
          <cell r="A121" t="str">
            <v>VALOR EN LETRAS: CIENTO SESENTA MIL CUATROCIENTOS NOVENTA Y SEIS MILLONES DE PESOS M/CTE,</v>
          </cell>
        </row>
        <row r="122">
          <cell r="A122" t="str">
            <v>NOTAS</v>
          </cell>
          <cell r="G122" t="str">
            <v>DESCRIPCION</v>
          </cell>
          <cell r="J122" t="str">
            <v>PORCENTAJE</v>
          </cell>
        </row>
        <row r="123">
          <cell r="A123" t="str">
            <v>1.- Cuando la fracción decimal del peso sea  igual o superior a 5 se aproximara por exceso al número entero siguiente del peso y cuando la fracción decimal del peso sea inferior a 5 se aproximará por defecto al número entero del peso. 
2.-El A.I.U y su di</v>
          </cell>
          <cell r="G123" t="str">
            <v>ADMINISTRACION</v>
          </cell>
          <cell r="I123" t="str">
            <v>A=</v>
          </cell>
          <cell r="J123">
            <v>0.2</v>
          </cell>
        </row>
        <row r="124">
          <cell r="G124" t="str">
            <v>IMPREVISTO</v>
          </cell>
          <cell r="I124" t="str">
            <v>I=</v>
          </cell>
          <cell r="J124">
            <v>0.05</v>
          </cell>
        </row>
        <row r="125">
          <cell r="G125" t="str">
            <v>UTILIDAD</v>
          </cell>
          <cell r="I125" t="str">
            <v>U=</v>
          </cell>
          <cell r="J125">
            <v>0.05</v>
          </cell>
        </row>
        <row r="126">
          <cell r="G126" t="str">
            <v>TOTAL A.I.U</v>
          </cell>
          <cell r="I126" t="str">
            <v>A.I.U.=</v>
          </cell>
          <cell r="J126">
            <v>0.3</v>
          </cell>
        </row>
        <row r="129">
          <cell r="A129" t="str">
            <v>NOMBRE DEL PROPONENTE: ______________________________________</v>
          </cell>
        </row>
        <row r="131">
          <cell r="A131" t="str">
            <v>REPRESENTANTE LEGAL (nombre y firma):OSCAR EDUARDO GUTIERREZ CAMPOS</v>
          </cell>
        </row>
        <row r="133">
          <cell r="A133" t="str">
            <v>FECHA: Marzo 31 de 2009</v>
          </cell>
        </row>
      </sheetData>
      <sheetData sheetId="77"/>
      <sheetData sheetId="78"/>
      <sheetData sheetId="79"/>
      <sheetData sheetId="80">
        <row r="31">
          <cell r="I31">
            <v>252485</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ow r="36">
          <cell r="K36">
            <v>9218</v>
          </cell>
        </row>
      </sheetData>
      <sheetData sheetId="102"/>
      <sheetData sheetId="103"/>
      <sheetData sheetId="104">
        <row r="36">
          <cell r="K36">
            <v>9218</v>
          </cell>
        </row>
      </sheetData>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OPUESTA PRESENTADA"/>
      <sheetName val="comparprecunit"/>
      <sheetName val="reversión"/>
      <sheetName val="Hoja1"/>
      <sheetName val="(1)"/>
      <sheetName val="(2)"/>
      <sheetName val="(3)"/>
    </sheetNames>
    <sheetDataSet>
      <sheetData sheetId="0"/>
      <sheetData sheetId="1">
        <row r="13">
          <cell r="A13">
            <v>1</v>
          </cell>
          <cell r="B13" t="str">
            <v>3.6.1.1</v>
          </cell>
          <cell r="C13" t="str">
            <v>1P</v>
          </cell>
          <cell r="E13" t="str">
            <v>1P</v>
          </cell>
          <cell r="F13" t="str">
            <v>Localización y replanteo</v>
          </cell>
          <cell r="G13" t="str">
            <v>Ha</v>
          </cell>
          <cell r="H13">
            <v>76</v>
          </cell>
          <cell r="I13">
            <v>681349</v>
          </cell>
          <cell r="J13">
            <v>51782524</v>
          </cell>
        </row>
        <row r="14">
          <cell r="A14">
            <v>2</v>
          </cell>
          <cell r="B14" t="str">
            <v>3.6.1.2.4</v>
          </cell>
          <cell r="C14" t="str">
            <v>200.2</v>
          </cell>
          <cell r="D14" t="str">
            <v>200-07</v>
          </cell>
          <cell r="F14" t="str">
            <v>Desmonte y limpieza en zonas no boscosas</v>
          </cell>
          <cell r="G14" t="str">
            <v>Ha</v>
          </cell>
          <cell r="H14">
            <v>76</v>
          </cell>
          <cell r="I14">
            <v>625706</v>
          </cell>
          <cell r="J14">
            <v>47553656</v>
          </cell>
        </row>
        <row r="15">
          <cell r="A15">
            <v>3</v>
          </cell>
          <cell r="B15" t="str">
            <v>3.6.1.3</v>
          </cell>
          <cell r="C15" t="str">
            <v>201.7</v>
          </cell>
          <cell r="D15" t="str">
            <v>201-07</v>
          </cell>
          <cell r="F15" t="str">
            <v>Demolición de Estructuras</v>
          </cell>
          <cell r="G15" t="str">
            <v>m3</v>
          </cell>
          <cell r="H15">
            <v>11800</v>
          </cell>
          <cell r="I15">
            <v>83372</v>
          </cell>
          <cell r="J15">
            <v>983789600</v>
          </cell>
        </row>
        <row r="16">
          <cell r="A16">
            <v>4</v>
          </cell>
          <cell r="B16" t="str">
            <v>3,6,1,3</v>
          </cell>
          <cell r="C16" t="str">
            <v>201.15</v>
          </cell>
          <cell r="D16" t="str">
            <v>201-07</v>
          </cell>
          <cell r="F16" t="str">
            <v>Remoción de Alcantarillas</v>
          </cell>
          <cell r="G16" t="str">
            <v>ml</v>
          </cell>
          <cell r="H16">
            <v>3000</v>
          </cell>
          <cell r="I16">
            <v>52166</v>
          </cell>
          <cell r="J16">
            <v>156498000</v>
          </cell>
        </row>
        <row r="17">
          <cell r="A17">
            <v>5</v>
          </cell>
          <cell r="B17" t="str">
            <v>3.6.2.1.1</v>
          </cell>
          <cell r="C17" t="str">
            <v>210.2.2</v>
          </cell>
          <cell r="D17" t="str">
            <v>210-07</v>
          </cell>
          <cell r="F17" t="str">
            <v xml:space="preserve">Excavación en Material Común de la Explanación y Canales </v>
          </cell>
          <cell r="G17" t="str">
            <v>m3</v>
          </cell>
          <cell r="H17">
            <v>250000</v>
          </cell>
          <cell r="I17">
            <v>4771</v>
          </cell>
          <cell r="J17">
            <v>1192750000</v>
          </cell>
        </row>
        <row r="18">
          <cell r="A18">
            <v>6</v>
          </cell>
          <cell r="B18" t="str">
            <v>3,6,2,1,3</v>
          </cell>
          <cell r="C18" t="str">
            <v>210.2.1</v>
          </cell>
          <cell r="D18" t="str">
            <v>210-07</v>
          </cell>
          <cell r="F18" t="str">
            <v>Excavación en roca de la Explanación y Canales</v>
          </cell>
          <cell r="G18" t="str">
            <v>m3</v>
          </cell>
          <cell r="H18">
            <v>219167</v>
          </cell>
          <cell r="I18">
            <v>23000</v>
          </cell>
          <cell r="J18">
            <v>5040841000</v>
          </cell>
        </row>
        <row r="19">
          <cell r="A19">
            <v>7</v>
          </cell>
          <cell r="B19" t="str">
            <v>3,6,2,2,1</v>
          </cell>
          <cell r="C19" t="str">
            <v>211.1</v>
          </cell>
          <cell r="D19" t="str">
            <v>211-07</v>
          </cell>
          <cell r="F19" t="str">
            <v>Remoción de Derrumbes</v>
          </cell>
          <cell r="G19" t="str">
            <v>m3</v>
          </cell>
          <cell r="H19">
            <v>27500</v>
          </cell>
          <cell r="I19">
            <v>3562</v>
          </cell>
          <cell r="J19">
            <v>97955000</v>
          </cell>
        </row>
        <row r="20">
          <cell r="A20">
            <v>8</v>
          </cell>
          <cell r="B20" t="str">
            <v>3,6,2,3</v>
          </cell>
          <cell r="C20" t="str">
            <v>220.1</v>
          </cell>
          <cell r="D20" t="str">
            <v>220-07</v>
          </cell>
          <cell r="F20" t="str">
            <v>Terraplenes</v>
          </cell>
          <cell r="G20" t="str">
            <v>m3</v>
          </cell>
          <cell r="H20">
            <v>51000</v>
          </cell>
          <cell r="I20">
            <v>7582</v>
          </cell>
          <cell r="J20">
            <v>386682000</v>
          </cell>
        </row>
        <row r="21">
          <cell r="A21">
            <v>9</v>
          </cell>
          <cell r="B21" t="str">
            <v>3,6,2,4,1</v>
          </cell>
          <cell r="C21" t="str">
            <v>221.1</v>
          </cell>
          <cell r="D21" t="str">
            <v>221-07</v>
          </cell>
          <cell r="F21" t="str">
            <v>Pedraplén Compacto</v>
          </cell>
          <cell r="G21" t="str">
            <v>m3</v>
          </cell>
          <cell r="H21">
            <v>48000</v>
          </cell>
          <cell r="I21">
            <v>16500</v>
          </cell>
          <cell r="J21">
            <v>792000000</v>
          </cell>
        </row>
        <row r="22">
          <cell r="A22">
            <v>10</v>
          </cell>
          <cell r="B22" t="str">
            <v>3,6,2,5</v>
          </cell>
          <cell r="C22" t="str">
            <v>230.2</v>
          </cell>
          <cell r="D22" t="str">
            <v>230-07</v>
          </cell>
          <cell r="F22" t="str">
            <v>Mejoramiento de la subrasante empleando unicamente material adicionado</v>
          </cell>
          <cell r="G22" t="str">
            <v>m3</v>
          </cell>
          <cell r="H22">
            <v>145000</v>
          </cell>
          <cell r="I22">
            <v>38000</v>
          </cell>
          <cell r="J22">
            <v>5510000000</v>
          </cell>
        </row>
        <row r="23">
          <cell r="A23">
            <v>11</v>
          </cell>
          <cell r="B23" t="str">
            <v>3,6,2,1</v>
          </cell>
          <cell r="C23" t="str">
            <v>2P</v>
          </cell>
          <cell r="E23" t="str">
            <v>2P</v>
          </cell>
          <cell r="F23" t="str">
            <v>Conformación de sitios de disposición de sobrantes</v>
          </cell>
          <cell r="G23" t="str">
            <v>m3</v>
          </cell>
          <cell r="H23">
            <v>725000</v>
          </cell>
          <cell r="I23">
            <v>2293</v>
          </cell>
          <cell r="J23">
            <v>1662425000</v>
          </cell>
        </row>
        <row r="24">
          <cell r="A24">
            <v>12</v>
          </cell>
          <cell r="B24" t="str">
            <v>3,6,8,2</v>
          </cell>
          <cell r="C24" t="str">
            <v>231.1</v>
          </cell>
          <cell r="D24" t="str">
            <v>231-07</v>
          </cell>
          <cell r="F24" t="str">
            <v>Geotextil para separación de suelos de subrasante y capas granulares</v>
          </cell>
          <cell r="G24" t="str">
            <v>m2</v>
          </cell>
          <cell r="H24">
            <v>277400</v>
          </cell>
          <cell r="I24">
            <v>5450</v>
          </cell>
          <cell r="J24">
            <v>1511830000</v>
          </cell>
        </row>
        <row r="25">
          <cell r="G25" t="str">
            <v>SUBTOTAL EXPLANACIONES</v>
          </cell>
          <cell r="J25">
            <v>17434106780</v>
          </cell>
        </row>
        <row r="26">
          <cell r="A26" t="str">
            <v>SUBBASES Y AFIRMADOS</v>
          </cell>
        </row>
        <row r="27">
          <cell r="A27">
            <v>13</v>
          </cell>
          <cell r="B27" t="str">
            <v>3,6,3,1,1</v>
          </cell>
          <cell r="C27" t="str">
            <v>310.1</v>
          </cell>
          <cell r="D27" t="str">
            <v>310-07</v>
          </cell>
          <cell r="F27" t="str">
            <v>Conformación de la calzada existente</v>
          </cell>
          <cell r="G27" t="str">
            <v>m2</v>
          </cell>
          <cell r="H27">
            <v>495000</v>
          </cell>
          <cell r="I27">
            <v>500</v>
          </cell>
          <cell r="J27">
            <v>247500000</v>
          </cell>
        </row>
        <row r="28">
          <cell r="A28">
            <v>14</v>
          </cell>
          <cell r="B28" t="str">
            <v>3,6,3,4,3</v>
          </cell>
          <cell r="C28" t="str">
            <v>320.1</v>
          </cell>
          <cell r="D28" t="str">
            <v>320-07</v>
          </cell>
          <cell r="F28" t="str">
            <v>Subbase Granular</v>
          </cell>
          <cell r="G28" t="str">
            <v>m3</v>
          </cell>
          <cell r="H28">
            <v>64000</v>
          </cell>
          <cell r="I28">
            <v>63000</v>
          </cell>
          <cell r="J28">
            <v>4032000000</v>
          </cell>
        </row>
        <row r="29">
          <cell r="G29" t="str">
            <v>SUBTOTAL SUBBASES Y AFIRMADOS</v>
          </cell>
          <cell r="J29">
            <v>4279500000</v>
          </cell>
        </row>
        <row r="30">
          <cell r="A30" t="str">
            <v>PAVIMENTOS ASFALTICOS</v>
          </cell>
        </row>
        <row r="31">
          <cell r="A31">
            <v>15</v>
          </cell>
          <cell r="B31" t="str">
            <v>3,6,4,3,1</v>
          </cell>
          <cell r="C31" t="str">
            <v>420.1</v>
          </cell>
          <cell r="D31" t="str">
            <v>420-07</v>
          </cell>
          <cell r="F31" t="str">
            <v>Riego de imprimación con emulsión asfaltica</v>
          </cell>
          <cell r="G31" t="str">
            <v>m2</v>
          </cell>
          <cell r="H31">
            <v>146000</v>
          </cell>
          <cell r="I31">
            <v>1821</v>
          </cell>
          <cell r="J31">
            <v>265866000</v>
          </cell>
        </row>
        <row r="32">
          <cell r="A32">
            <v>16</v>
          </cell>
          <cell r="B32" t="str">
            <v xml:space="preserve">3,6,4,11,3 </v>
          </cell>
          <cell r="C32" t="str">
            <v>450,2P</v>
          </cell>
          <cell r="E32" t="str">
            <v>450,2P</v>
          </cell>
          <cell r="F32" t="str">
            <v>Mezcla Densa en Caliente Tipo MDC - 2</v>
          </cell>
          <cell r="G32" t="str">
            <v>m3</v>
          </cell>
          <cell r="H32">
            <v>13000</v>
          </cell>
          <cell r="I32">
            <v>440000</v>
          </cell>
          <cell r="J32">
            <v>5720000000</v>
          </cell>
        </row>
        <row r="33">
          <cell r="A33">
            <v>17</v>
          </cell>
          <cell r="C33" t="str">
            <v>466.1P</v>
          </cell>
          <cell r="E33" t="str">
            <v>466.1P</v>
          </cell>
          <cell r="F33" t="str">
            <v>Sello de Grietas</v>
          </cell>
          <cell r="G33" t="str">
            <v>m</v>
          </cell>
          <cell r="H33">
            <v>302000</v>
          </cell>
          <cell r="I33">
            <v>1211</v>
          </cell>
          <cell r="J33">
            <v>365722000</v>
          </cell>
        </row>
        <row r="34">
          <cell r="G34" t="str">
            <v>SUBTOTAL PAVIMENTOS ASFALTICOS</v>
          </cell>
          <cell r="J34">
            <v>6351588000</v>
          </cell>
        </row>
        <row r="35">
          <cell r="A35" t="str">
            <v>PAVIMENTOS DE CONCRETO</v>
          </cell>
        </row>
        <row r="36">
          <cell r="A36">
            <v>18</v>
          </cell>
          <cell r="B36" t="str">
            <v>3,6,5,1,6</v>
          </cell>
          <cell r="C36" t="str">
            <v>500.1</v>
          </cell>
          <cell r="D36" t="str">
            <v>500-07</v>
          </cell>
          <cell r="F36" t="str">
            <v>Pavimento de Concreto Hidraulico</v>
          </cell>
          <cell r="G36" t="str">
            <v>m3</v>
          </cell>
          <cell r="H36">
            <v>117391</v>
          </cell>
          <cell r="I36">
            <v>450000</v>
          </cell>
          <cell r="J36">
            <v>52825950000</v>
          </cell>
        </row>
        <row r="37">
          <cell r="G37" t="str">
            <v>SUBTOTAL PAVIMENTOS DE CONCRETO</v>
          </cell>
          <cell r="J37">
            <v>52825950000</v>
          </cell>
        </row>
        <row r="38">
          <cell r="A38" t="str">
            <v>ESTRUCTURAS Y DRENAJES</v>
          </cell>
        </row>
        <row r="39">
          <cell r="A39">
            <v>19</v>
          </cell>
          <cell r="B39" t="str">
            <v>3,6,6,1,1</v>
          </cell>
          <cell r="C39" t="str">
            <v>600.1</v>
          </cell>
          <cell r="D39" t="str">
            <v>600-07</v>
          </cell>
          <cell r="F39" t="str">
            <v>Excavaciones varias sin clasificar</v>
          </cell>
          <cell r="G39" t="str">
            <v>m3</v>
          </cell>
          <cell r="H39">
            <v>57000</v>
          </cell>
          <cell r="I39">
            <v>17823</v>
          </cell>
          <cell r="J39">
            <v>1015911000</v>
          </cell>
        </row>
        <row r="40">
          <cell r="A40">
            <v>20</v>
          </cell>
          <cell r="B40" t="str">
            <v>3,6,6,1,9</v>
          </cell>
          <cell r="C40" t="str">
            <v>600.2</v>
          </cell>
          <cell r="D40" t="str">
            <v>600-07</v>
          </cell>
          <cell r="F40" t="str">
            <v>Excavaciones varias en roca en seco</v>
          </cell>
          <cell r="G40" t="str">
            <v>m3</v>
          </cell>
          <cell r="H40">
            <v>9700</v>
          </cell>
          <cell r="I40">
            <v>77367</v>
          </cell>
          <cell r="J40">
            <v>750459900</v>
          </cell>
        </row>
        <row r="41">
          <cell r="A41">
            <v>21</v>
          </cell>
          <cell r="B41" t="str">
            <v>3.6.6.1.11</v>
          </cell>
          <cell r="C41" t="str">
            <v>600.5</v>
          </cell>
          <cell r="D41" t="str">
            <v>600-07</v>
          </cell>
          <cell r="F41" t="str">
            <v xml:space="preserve">Excavaciones varias en material comun bajo agua </v>
          </cell>
          <cell r="G41" t="str">
            <v>m3</v>
          </cell>
          <cell r="H41">
            <v>475</v>
          </cell>
          <cell r="I41">
            <v>36993</v>
          </cell>
          <cell r="J41">
            <v>17571675</v>
          </cell>
        </row>
        <row r="42">
          <cell r="A42">
            <v>22</v>
          </cell>
          <cell r="B42" t="str">
            <v>3,6,6,2</v>
          </cell>
          <cell r="C42">
            <v>610.1</v>
          </cell>
          <cell r="D42" t="str">
            <v>610-07</v>
          </cell>
          <cell r="F42" t="str">
            <v>Relleno para Estructuras</v>
          </cell>
          <cell r="G42" t="str">
            <v>m3</v>
          </cell>
          <cell r="H42">
            <v>7000</v>
          </cell>
          <cell r="I42">
            <v>77003</v>
          </cell>
          <cell r="J42">
            <v>539021000</v>
          </cell>
        </row>
        <row r="43">
          <cell r="A43">
            <v>23</v>
          </cell>
          <cell r="B43" t="str">
            <v>3.6.6.2.4</v>
          </cell>
          <cell r="C43" t="str">
            <v>673.1</v>
          </cell>
          <cell r="D43" t="str">
            <v>673-07</v>
          </cell>
          <cell r="F43" t="str">
            <v>Material granular Filtrante</v>
          </cell>
          <cell r="G43" t="str">
            <v>m3</v>
          </cell>
          <cell r="H43">
            <v>12000</v>
          </cell>
          <cell r="I43">
            <v>87003</v>
          </cell>
          <cell r="J43">
            <v>1044036000</v>
          </cell>
        </row>
        <row r="44">
          <cell r="A44">
            <v>24</v>
          </cell>
          <cell r="B44" t="str">
            <v>3,6,6,6,8</v>
          </cell>
          <cell r="C44" t="str">
            <v>630.1</v>
          </cell>
          <cell r="D44" t="str">
            <v>630-07</v>
          </cell>
          <cell r="F44" t="str">
            <v xml:space="preserve">Concreto clase A </v>
          </cell>
          <cell r="G44" t="str">
            <v>m3</v>
          </cell>
          <cell r="H44">
            <v>1030</v>
          </cell>
          <cell r="I44">
            <v>900000</v>
          </cell>
          <cell r="J44">
            <v>927000000</v>
          </cell>
        </row>
        <row r="45">
          <cell r="A45">
            <v>25</v>
          </cell>
          <cell r="B45" t="str">
            <v>3,6,6,6,26</v>
          </cell>
          <cell r="C45" t="str">
            <v>630.3</v>
          </cell>
          <cell r="D45" t="str">
            <v>630-07</v>
          </cell>
          <cell r="F45" t="str">
            <v xml:space="preserve">Concreto calse C </v>
          </cell>
          <cell r="G45" t="str">
            <v>m3</v>
          </cell>
          <cell r="H45">
            <v>730</v>
          </cell>
          <cell r="I45">
            <v>720000</v>
          </cell>
          <cell r="J45">
            <v>525600000</v>
          </cell>
        </row>
        <row r="46">
          <cell r="A46">
            <v>26</v>
          </cell>
          <cell r="B46" t="str">
            <v>3,6,6,6,35</v>
          </cell>
          <cell r="C46" t="str">
            <v>630.4</v>
          </cell>
          <cell r="D46" t="str">
            <v>630-07</v>
          </cell>
          <cell r="F46" t="str">
            <v>Concreto clase D</v>
          </cell>
          <cell r="G46" t="str">
            <v>m3</v>
          </cell>
          <cell r="H46">
            <v>1500</v>
          </cell>
          <cell r="I46">
            <v>460000</v>
          </cell>
          <cell r="J46">
            <v>690000000</v>
          </cell>
        </row>
        <row r="47">
          <cell r="A47">
            <v>27</v>
          </cell>
          <cell r="B47" t="str">
            <v>3,6,6,6,46</v>
          </cell>
          <cell r="C47" t="str">
            <v>630.6</v>
          </cell>
          <cell r="D47" t="str">
            <v>630-07</v>
          </cell>
          <cell r="F47" t="str">
            <v xml:space="preserve">Concreto clase F </v>
          </cell>
          <cell r="G47" t="str">
            <v>m3</v>
          </cell>
          <cell r="H47">
            <v>1200</v>
          </cell>
          <cell r="I47">
            <v>353340</v>
          </cell>
          <cell r="J47">
            <v>424008000</v>
          </cell>
        </row>
        <row r="48">
          <cell r="A48">
            <v>28</v>
          </cell>
          <cell r="B48" t="str">
            <v>3,6,6,6,47</v>
          </cell>
          <cell r="C48" t="str">
            <v>630.7</v>
          </cell>
          <cell r="D48" t="str">
            <v>630-07</v>
          </cell>
          <cell r="F48" t="str">
            <v xml:space="preserve">Concreto clase G </v>
          </cell>
          <cell r="G48" t="str">
            <v>m3</v>
          </cell>
          <cell r="H48">
            <v>480</v>
          </cell>
          <cell r="I48">
            <v>321326</v>
          </cell>
          <cell r="J48">
            <v>154236480</v>
          </cell>
        </row>
        <row r="49">
          <cell r="A49">
            <v>29</v>
          </cell>
          <cell r="B49" t="str">
            <v>3.6.6.8</v>
          </cell>
          <cell r="C49" t="str">
            <v>640.1</v>
          </cell>
          <cell r="D49" t="str">
            <v>640-07</v>
          </cell>
          <cell r="F49" t="str">
            <v>Acero de refuerzo Fy=420Mpa</v>
          </cell>
          <cell r="G49" t="str">
            <v>kg</v>
          </cell>
          <cell r="H49">
            <v>252700</v>
          </cell>
          <cell r="I49">
            <v>3100</v>
          </cell>
          <cell r="J49">
            <v>783370000</v>
          </cell>
        </row>
        <row r="50">
          <cell r="A50">
            <v>30</v>
          </cell>
          <cell r="B50" t="str">
            <v>3,6,6,7,1</v>
          </cell>
          <cell r="C50" t="str">
            <v>632.1</v>
          </cell>
          <cell r="D50" t="str">
            <v>632-07</v>
          </cell>
          <cell r="F50" t="str">
            <v xml:space="preserve">Baranda de concreto </v>
          </cell>
          <cell r="G50" t="str">
            <v>ml</v>
          </cell>
          <cell r="H50">
            <v>625</v>
          </cell>
          <cell r="I50">
            <v>173523</v>
          </cell>
          <cell r="J50">
            <v>108451875</v>
          </cell>
        </row>
        <row r="51">
          <cell r="A51">
            <v>31</v>
          </cell>
          <cell r="B51" t="str">
            <v>3,6,6,10,1</v>
          </cell>
          <cell r="C51" t="str">
            <v>642.1</v>
          </cell>
          <cell r="D51" t="str">
            <v>642-07</v>
          </cell>
          <cell r="F51" t="str">
            <v>Apoyo elastomerico</v>
          </cell>
          <cell r="G51" t="str">
            <v>u</v>
          </cell>
          <cell r="H51">
            <v>20</v>
          </cell>
          <cell r="I51">
            <v>586353</v>
          </cell>
          <cell r="J51">
            <v>11727060</v>
          </cell>
        </row>
        <row r="52">
          <cell r="A52">
            <v>32</v>
          </cell>
          <cell r="B52" t="str">
            <v>3,6,6,13,4</v>
          </cell>
          <cell r="C52" t="str">
            <v>661.1</v>
          </cell>
          <cell r="D52" t="str">
            <v>661-07</v>
          </cell>
          <cell r="F52" t="str">
            <v>Tubería de Concreto reforzado de 900mm de diametro interior</v>
          </cell>
          <cell r="G52" t="str">
            <v>ml</v>
          </cell>
          <cell r="H52">
            <v>4500</v>
          </cell>
          <cell r="I52">
            <v>320000</v>
          </cell>
          <cell r="J52">
            <v>1440000000</v>
          </cell>
        </row>
        <row r="53">
          <cell r="A53">
            <v>33</v>
          </cell>
          <cell r="B53" t="str">
            <v>3.6.6.16.1</v>
          </cell>
          <cell r="C53" t="str">
            <v>671.1</v>
          </cell>
          <cell r="D53" t="str">
            <v>671-07</v>
          </cell>
          <cell r="F53" t="str">
            <v>Cunetas revestidas en concreto fundidas en el lugar</v>
          </cell>
          <cell r="G53" t="str">
            <v>m3</v>
          </cell>
          <cell r="H53">
            <v>6776</v>
          </cell>
          <cell r="I53">
            <v>380000</v>
          </cell>
          <cell r="J53">
            <v>2574880000</v>
          </cell>
        </row>
        <row r="54">
          <cell r="A54">
            <v>34</v>
          </cell>
          <cell r="B54" t="str">
            <v>3,6,8,1</v>
          </cell>
          <cell r="C54" t="str">
            <v>673.2</v>
          </cell>
          <cell r="D54" t="str">
            <v>673-07</v>
          </cell>
          <cell r="F54" t="str">
            <v>Geotextil</v>
          </cell>
          <cell r="G54" t="str">
            <v>m2</v>
          </cell>
          <cell r="H54">
            <v>162500</v>
          </cell>
          <cell r="I54">
            <v>4565</v>
          </cell>
          <cell r="J54">
            <v>741812500</v>
          </cell>
        </row>
        <row r="55">
          <cell r="A55">
            <v>35</v>
          </cell>
          <cell r="B55" t="str">
            <v>3,6,6,17</v>
          </cell>
          <cell r="C55" t="str">
            <v>672.1</v>
          </cell>
          <cell r="D55" t="str">
            <v>672-07</v>
          </cell>
          <cell r="F55" t="str">
            <v>Bordillos de concreto</v>
          </cell>
          <cell r="G55" t="str">
            <v>ml</v>
          </cell>
          <cell r="H55">
            <v>95000</v>
          </cell>
          <cell r="I55">
            <v>42000</v>
          </cell>
          <cell r="J55">
            <v>3990000000</v>
          </cell>
        </row>
        <row r="56">
          <cell r="A56">
            <v>36</v>
          </cell>
          <cell r="B56" t="str">
            <v>3,6,8,3</v>
          </cell>
          <cell r="C56" t="str">
            <v>673.3P</v>
          </cell>
          <cell r="E56" t="str">
            <v>673.3P</v>
          </cell>
          <cell r="F56" t="str">
            <v>Geodren</v>
          </cell>
          <cell r="G56" t="str">
            <v>ml</v>
          </cell>
          <cell r="H56">
            <v>60000</v>
          </cell>
          <cell r="I56">
            <v>48000</v>
          </cell>
          <cell r="J56">
            <v>2880000000</v>
          </cell>
        </row>
        <row r="57">
          <cell r="A57">
            <v>37</v>
          </cell>
          <cell r="B57" t="str">
            <v>3,6,6,21,1</v>
          </cell>
          <cell r="C57" t="str">
            <v>681.1</v>
          </cell>
          <cell r="D57" t="str">
            <v>681-02</v>
          </cell>
          <cell r="F57" t="str">
            <v>Gavion</v>
          </cell>
          <cell r="G57" t="str">
            <v>m3</v>
          </cell>
          <cell r="H57">
            <v>4000</v>
          </cell>
          <cell r="I57">
            <v>127676</v>
          </cell>
          <cell r="J57">
            <v>510704000</v>
          </cell>
        </row>
        <row r="58">
          <cell r="A58">
            <v>38</v>
          </cell>
          <cell r="B58" t="str">
            <v>3.6.6.4</v>
          </cell>
          <cell r="C58" t="str">
            <v>621P</v>
          </cell>
          <cell r="E58" t="str">
            <v>621P</v>
          </cell>
          <cell r="F58" t="str">
            <v>Pilotes preexcavados (caissons) concreto clase C fc=280 kg/cm2 (diámetro 1.2 m, incluye excavaciones, formaleta (bien sea metálica o anillos de concreto) soporte temporal, concreto tremie bombeo, no incluye acero de refuerzo) caissons</v>
          </cell>
          <cell r="G58" t="str">
            <v>m3</v>
          </cell>
          <cell r="H58">
            <v>800</v>
          </cell>
          <cell r="I58">
            <v>1200000</v>
          </cell>
          <cell r="J58">
            <v>960000000</v>
          </cell>
        </row>
        <row r="59">
          <cell r="G59" t="str">
            <v>SUBTOTAL ESTRUCTURAS Y DRENAJES</v>
          </cell>
          <cell r="J59">
            <v>20088789490</v>
          </cell>
        </row>
        <row r="60">
          <cell r="A60" t="str">
            <v>SEÑALIZACIÓN</v>
          </cell>
        </row>
        <row r="61">
          <cell r="A61">
            <v>39</v>
          </cell>
          <cell r="B61" t="str">
            <v>3.6.7.1.3</v>
          </cell>
          <cell r="C61" t="str">
            <v>700.1</v>
          </cell>
          <cell r="D61" t="str">
            <v>700-07</v>
          </cell>
          <cell r="F61" t="str">
            <v>Líneas de Demarcación con pintura en frio</v>
          </cell>
          <cell r="G61" t="str">
            <v>ml</v>
          </cell>
          <cell r="H61">
            <v>304000</v>
          </cell>
          <cell r="I61">
            <v>1189</v>
          </cell>
          <cell r="J61">
            <v>361456000</v>
          </cell>
        </row>
        <row r="62">
          <cell r="A62">
            <v>40</v>
          </cell>
          <cell r="B62" t="str">
            <v>3,6,7,1,8</v>
          </cell>
          <cell r="C62" t="str">
            <v>700.3</v>
          </cell>
          <cell r="D62" t="str">
            <v>700-07</v>
          </cell>
          <cell r="F62" t="str">
            <v>Marca Vial con pintura en frío</v>
          </cell>
          <cell r="G62" t="str">
            <v>m2</v>
          </cell>
          <cell r="H62">
            <v>326</v>
          </cell>
          <cell r="I62">
            <v>16238</v>
          </cell>
          <cell r="J62">
            <v>5293588</v>
          </cell>
        </row>
        <row r="63">
          <cell r="A63">
            <v>41</v>
          </cell>
          <cell r="B63" t="str">
            <v>3,6,7,2,1</v>
          </cell>
          <cell r="C63" t="str">
            <v>701.1</v>
          </cell>
          <cell r="D63" t="str">
            <v>701-07</v>
          </cell>
          <cell r="F63" t="str">
            <v xml:space="preserve">Tacha Reflectiva </v>
          </cell>
          <cell r="G63" t="str">
            <v>Un</v>
          </cell>
          <cell r="H63">
            <v>25340</v>
          </cell>
          <cell r="I63">
            <v>8772</v>
          </cell>
          <cell r="J63">
            <v>222282480</v>
          </cell>
        </row>
        <row r="64">
          <cell r="A64">
            <v>42</v>
          </cell>
          <cell r="B64" t="str">
            <v>3,6,7,3,4</v>
          </cell>
          <cell r="C64" t="str">
            <v>710.1.1</v>
          </cell>
          <cell r="D64" t="str">
            <v>710-07</v>
          </cell>
          <cell r="F64" t="str">
            <v>Señal Vertical De Tránsito Tipo I</v>
          </cell>
          <cell r="G64" t="str">
            <v>Un</v>
          </cell>
          <cell r="H64">
            <v>380</v>
          </cell>
          <cell r="I64">
            <v>261954</v>
          </cell>
          <cell r="J64">
            <v>99542520</v>
          </cell>
        </row>
        <row r="65">
          <cell r="A65">
            <v>43</v>
          </cell>
          <cell r="B65" t="str">
            <v>3,6,7,3,40</v>
          </cell>
          <cell r="C65" t="str">
            <v>710.1.2</v>
          </cell>
          <cell r="D65" t="str">
            <v>710-07</v>
          </cell>
          <cell r="F65" t="str">
            <v>Señal Vertical De Transito Tipo IV</v>
          </cell>
          <cell r="G65" t="str">
            <v>Un</v>
          </cell>
          <cell r="H65">
            <v>6332</v>
          </cell>
          <cell r="I65">
            <v>190000</v>
          </cell>
          <cell r="J65">
            <v>1203080000</v>
          </cell>
        </row>
        <row r="66">
          <cell r="A66">
            <v>44</v>
          </cell>
          <cell r="B66" t="str">
            <v>3,6,7,3,40</v>
          </cell>
          <cell r="C66" t="str">
            <v>710.2</v>
          </cell>
          <cell r="D66" t="str">
            <v>710-07</v>
          </cell>
          <cell r="F66" t="str">
            <v>Señal Vertical De Transito Tipo V</v>
          </cell>
          <cell r="G66" t="str">
            <v>m2</v>
          </cell>
          <cell r="H66">
            <v>152</v>
          </cell>
          <cell r="I66">
            <v>362284</v>
          </cell>
          <cell r="J66">
            <v>55067168</v>
          </cell>
        </row>
        <row r="67">
          <cell r="A67">
            <v>45</v>
          </cell>
          <cell r="B67" t="str">
            <v>3,6,7,4,1</v>
          </cell>
          <cell r="C67" t="str">
            <v>720.1</v>
          </cell>
          <cell r="D67" t="str">
            <v>720-07</v>
          </cell>
          <cell r="F67" t="str">
            <v>Poste de referencia</v>
          </cell>
          <cell r="G67" t="str">
            <v>Un</v>
          </cell>
          <cell r="H67">
            <v>76</v>
          </cell>
          <cell r="I67">
            <v>116392</v>
          </cell>
          <cell r="J67">
            <v>8845792</v>
          </cell>
        </row>
        <row r="68">
          <cell r="A68">
            <v>46</v>
          </cell>
          <cell r="B68" t="str">
            <v>3,6,7,5,1</v>
          </cell>
          <cell r="C68" t="str">
            <v>730.1</v>
          </cell>
          <cell r="D68" t="str">
            <v>730-07</v>
          </cell>
          <cell r="F68" t="str">
            <v xml:space="preserve">Defensa metalica </v>
          </cell>
          <cell r="G68" t="str">
            <v>ml</v>
          </cell>
          <cell r="H68">
            <v>11900</v>
          </cell>
          <cell r="I68">
            <v>155000</v>
          </cell>
          <cell r="J68">
            <v>1844500000</v>
          </cell>
        </row>
        <row r="69">
          <cell r="A69">
            <v>47</v>
          </cell>
          <cell r="B69" t="str">
            <v>3,6,7,5,2</v>
          </cell>
          <cell r="C69" t="str">
            <v>730.2</v>
          </cell>
          <cell r="D69" t="str">
            <v>730-07</v>
          </cell>
          <cell r="F69" t="str">
            <v>Sección final</v>
          </cell>
          <cell r="G69" t="str">
            <v>Un</v>
          </cell>
          <cell r="H69">
            <v>1300</v>
          </cell>
          <cell r="I69">
            <v>69650</v>
          </cell>
          <cell r="J69">
            <v>90545000</v>
          </cell>
        </row>
        <row r="70">
          <cell r="A70">
            <v>48</v>
          </cell>
          <cell r="B70" t="str">
            <v>3,6,7,6,1</v>
          </cell>
          <cell r="C70" t="str">
            <v>740.1</v>
          </cell>
          <cell r="D70" t="str">
            <v>740-07</v>
          </cell>
          <cell r="F70" t="str">
            <v>Captafaros</v>
          </cell>
          <cell r="G70" t="str">
            <v>Un</v>
          </cell>
          <cell r="H70">
            <v>2432</v>
          </cell>
          <cell r="I70">
            <v>11637</v>
          </cell>
          <cell r="J70">
            <v>28301184</v>
          </cell>
        </row>
        <row r="71">
          <cell r="G71" t="str">
            <v>SUBTOTAL SEÑALIZACIÓN</v>
          </cell>
          <cell r="J71">
            <v>3918913732</v>
          </cell>
        </row>
        <row r="72">
          <cell r="A72" t="str">
            <v>OBRAS VARIAS</v>
          </cell>
        </row>
        <row r="73">
          <cell r="A73">
            <v>49</v>
          </cell>
          <cell r="B73" t="str">
            <v> 3.6.9.1.3 </v>
          </cell>
          <cell r="C73" t="str">
            <v>800.1</v>
          </cell>
          <cell r="D73" t="str">
            <v>800-07</v>
          </cell>
          <cell r="F73" t="str">
            <v>Cercas de alambre de púas con postes de Madera</v>
          </cell>
          <cell r="G73" t="str">
            <v>ml</v>
          </cell>
          <cell r="H73">
            <v>4400</v>
          </cell>
          <cell r="I73">
            <v>11022</v>
          </cell>
          <cell r="J73">
            <v>48496800</v>
          </cell>
        </row>
        <row r="74">
          <cell r="A74">
            <v>50</v>
          </cell>
          <cell r="B74" t="str">
            <v>3,6,9,2,1</v>
          </cell>
          <cell r="C74" t="str">
            <v>810.1</v>
          </cell>
          <cell r="D74" t="str">
            <v>810-07</v>
          </cell>
          <cell r="F74" t="str">
            <v>Protección de taludes con bloques de césped</v>
          </cell>
          <cell r="G74" t="str">
            <v>m2</v>
          </cell>
          <cell r="H74">
            <v>275000</v>
          </cell>
          <cell r="I74">
            <v>5000</v>
          </cell>
          <cell r="J74">
            <v>1375000000</v>
          </cell>
        </row>
        <row r="75">
          <cell r="G75" t="str">
            <v>SUBTOTAL OBRAS VARIAS</v>
          </cell>
          <cell r="J75">
            <v>1423496800</v>
          </cell>
        </row>
        <row r="76">
          <cell r="A76" t="str">
            <v>TRANSPORTES</v>
          </cell>
        </row>
        <row r="77">
          <cell r="A77">
            <v>51</v>
          </cell>
          <cell r="B77" t="str">
            <v>3,6,9,3,1</v>
          </cell>
          <cell r="C77" t="str">
            <v>900.2</v>
          </cell>
          <cell r="D77" t="str">
            <v>900-07</v>
          </cell>
          <cell r="F77" t="str">
            <v>Transporte de materiales provenientes de la excavación de la explanación, canales y préstamos para distancias mayores de mil metros (1000 m)</v>
          </cell>
          <cell r="G77" t="str">
            <v>m3-Km</v>
          </cell>
          <cell r="H77">
            <v>11500000</v>
          </cell>
          <cell r="I77">
            <v>600</v>
          </cell>
          <cell r="J77">
            <v>6900000000</v>
          </cell>
        </row>
        <row r="78">
          <cell r="A78">
            <v>52</v>
          </cell>
          <cell r="B78" t="str">
            <v>3.6.9.3</v>
          </cell>
          <cell r="C78" t="str">
            <v>900.3</v>
          </cell>
          <cell r="D78" t="str">
            <v>900-07</v>
          </cell>
          <cell r="F78" t="str">
            <v>Transporte de materiales provenientes de derrumbes</v>
          </cell>
          <cell r="G78" t="str">
            <v>m3-Km</v>
          </cell>
          <cell r="H78">
            <v>320000</v>
          </cell>
          <cell r="I78">
            <v>600</v>
          </cell>
          <cell r="J78">
            <v>192000000</v>
          </cell>
        </row>
        <row r="79">
          <cell r="G79" t="str">
            <v>SUBTOTAL TRANSPORTES</v>
          </cell>
          <cell r="J79">
            <v>7092000000</v>
          </cell>
        </row>
        <row r="80">
          <cell r="F80" t="str">
            <v>SUBTOTAL COSTO OBRAS</v>
          </cell>
          <cell r="J80">
            <v>113414344802</v>
          </cell>
        </row>
        <row r="81">
          <cell r="F81" t="str">
            <v>OBRAS COMPLEMENTARIAS</v>
          </cell>
          <cell r="I81" t="str">
            <v>NO MODIFICAR</v>
          </cell>
          <cell r="J81">
            <v>3400000000</v>
          </cell>
        </row>
        <row r="82">
          <cell r="F82" t="str">
            <v>PROVISIÓN ESTIMADA PARA AJUSTES</v>
          </cell>
          <cell r="I82" t="str">
            <v>NO MODIFICAR</v>
          </cell>
          <cell r="J82">
            <v>7350000000</v>
          </cell>
        </row>
        <row r="83">
          <cell r="F83" t="str">
            <v>VALOR BÁSICO OBRAS</v>
          </cell>
          <cell r="J83">
            <v>124164344802</v>
          </cell>
        </row>
        <row r="84">
          <cell r="F84" t="str">
            <v>A.I.U.</v>
          </cell>
          <cell r="J84">
            <v>0.3</v>
          </cell>
        </row>
        <row r="85">
          <cell r="F85" t="str">
            <v>ADMINISTRACION</v>
          </cell>
          <cell r="J85">
            <v>0.2</v>
          </cell>
        </row>
        <row r="86">
          <cell r="F86" t="str">
            <v>IMPREVISTOS</v>
          </cell>
          <cell r="I86" t="str">
            <v>NO MODIFICAR</v>
          </cell>
          <cell r="J86">
            <v>0.05</v>
          </cell>
        </row>
        <row r="87">
          <cell r="F87" t="str">
            <v>UTILIDAD</v>
          </cell>
          <cell r="J87">
            <v>0.05</v>
          </cell>
        </row>
        <row r="88">
          <cell r="F88" t="str">
            <v>VALOR IVA (16% SOBRE UTILIDAD OBRA)</v>
          </cell>
          <cell r="J88">
            <v>764088276</v>
          </cell>
        </row>
        <row r="89">
          <cell r="F89" t="str">
            <v xml:space="preserve">BASICO ESTUDIOS Y DISENOS </v>
          </cell>
          <cell r="J89">
            <v>2440000000</v>
          </cell>
        </row>
        <row r="90">
          <cell r="F90" t="str">
            <v xml:space="preserve">IVA ESTUDIOS Y DISENOS </v>
          </cell>
          <cell r="J90">
            <v>390400000</v>
          </cell>
        </row>
        <row r="91">
          <cell r="F91" t="str">
            <v xml:space="preserve">TOTAL ESTUDIOS Y DISENOS </v>
          </cell>
          <cell r="J91">
            <v>2830400000</v>
          </cell>
        </row>
        <row r="92">
          <cell r="F92" t="str">
            <v>GESTION , SOCIAL, PREDIAL Y AMBIENTAL</v>
          </cell>
          <cell r="I92" t="str">
            <v>NO MODIFICAR</v>
          </cell>
          <cell r="J92">
            <v>2872032268</v>
          </cell>
        </row>
        <row r="93">
          <cell r="F93" t="str">
            <v>VALOR TOTAL DEL CONTRATO</v>
          </cell>
          <cell r="J93">
            <v>130630865346</v>
          </cell>
        </row>
        <row r="95">
          <cell r="E95" t="str">
            <v>NOTA 1:</v>
          </cell>
          <cell r="F95" t="str">
            <v>Teniendo en cuenta el Manual para la Regulación del Tránsito en Calles, Carreteras y Ciclorutas de Colombia, adoptado mediante Resolución No. 001050 del 5 de mayo de 2004 del Ministerio de Transporte se aclara, que el aparte de SEÑALIZACIÓN se debe ajusta</v>
          </cell>
        </row>
        <row r="96">
          <cell r="E96" t="str">
            <v>NOTA 2:</v>
          </cell>
          <cell r="F96" t="str">
            <v>El control de tráfico temporal y la señalización provisional necesarios para la ejecución de las obras será por cuenta y riesgo del contratista</v>
          </cell>
        </row>
        <row r="97">
          <cell r="E97" t="str">
            <v>NOTA 3:</v>
          </cell>
          <cell r="F97" t="str">
            <v>Se debe tener en cuenta que el PRECIO UNITARIO incluye el valor de A.I.U.</v>
          </cell>
        </row>
        <row r="98">
          <cell r="E98" t="str">
            <v>NOTA 4:</v>
          </cell>
          <cell r="F98" t="str">
            <v>Si valor del A.I.U. presentado es menor al ochenta y cinco por ciento (85%) o mayor al ciento diez por ciento (110%) del Valor Oficial del Porcentaje de A.I.U., establecido en el formulario No. 1 “presupuesto oficial”. la propuesta será rechazada.</v>
          </cell>
        </row>
        <row r="100">
          <cell r="A100" t="str">
            <v>VALOR EN LETRAS: CIENTO SESENTA MIL CUATROCIENTOS NOVENTA Y SEIS MILLONES DE PESOS M/CTE,</v>
          </cell>
        </row>
        <row r="101">
          <cell r="A101" t="str">
            <v>NOTAS</v>
          </cell>
          <cell r="G101" t="str">
            <v>DESCRIPCION</v>
          </cell>
          <cell r="J101" t="str">
            <v>PORCENTAJE</v>
          </cell>
        </row>
        <row r="102">
          <cell r="A102" t="str">
            <v>1.- Cuando la fracción decimal del peso sea  igual o superior a 5 se aproximara por exceso al número entero siguiente del peso y cuando la fracción decimal del peso sea inferior a 5 se aproximará por defecto al número entero del peso. 
2.-El A.I.U y su di</v>
          </cell>
          <cell r="G102" t="str">
            <v>ADMINISTRACION</v>
          </cell>
          <cell r="I102" t="str">
            <v>A=</v>
          </cell>
          <cell r="J102">
            <v>0.2</v>
          </cell>
        </row>
        <row r="103">
          <cell r="G103" t="str">
            <v>IMPREVISTO</v>
          </cell>
          <cell r="I103" t="str">
            <v>I=</v>
          </cell>
          <cell r="J103">
            <v>0.05</v>
          </cell>
        </row>
        <row r="104">
          <cell r="G104" t="str">
            <v>UTILIDAD</v>
          </cell>
          <cell r="I104" t="str">
            <v>U=</v>
          </cell>
          <cell r="J104">
            <v>0.05</v>
          </cell>
        </row>
        <row r="105">
          <cell r="G105" t="str">
            <v>TOTAL A.I.U</v>
          </cell>
          <cell r="I105" t="str">
            <v>A.I.U.=</v>
          </cell>
          <cell r="J105">
            <v>0.3</v>
          </cell>
        </row>
        <row r="108">
          <cell r="A108" t="str">
            <v>NOMBRE DEL PROPONENTE: ______________________________________</v>
          </cell>
        </row>
        <row r="110">
          <cell r="A110" t="str">
            <v>REPRESENTANTE LEGAL (nombre y firma):OSCAR EDUARDO GUTIERREZ CAMPOS</v>
          </cell>
        </row>
        <row r="112">
          <cell r="A112" t="str">
            <v>FECHA: Marzo 31 de 2009</v>
          </cell>
        </row>
      </sheetData>
      <sheetData sheetId="2"/>
      <sheetData sheetId="3"/>
      <sheetData sheetId="4"/>
      <sheetData sheetId="5"/>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PROPUESTA"/>
      <sheetName val="ACTA DE MODIFICACION No"/>
      <sheetName val="ACTA DE FIJACION"/>
      <sheetName val="COMPARACION"/>
      <sheetName val="REVERSION"/>
      <sheetName val="Ind_SerieEmpcanasta gral y obra"/>
      <sheetName val="53C"/>
      <sheetName val="(53REVERSADO)"/>
      <sheetName val="(53I)"/>
      <sheetName val="54C"/>
      <sheetName val="(54ACORDADO)"/>
      <sheetName val="(54I)"/>
      <sheetName val="55C"/>
      <sheetName val="(55)"/>
      <sheetName val="(55I)"/>
      <sheetName val="(55 REVERSADO)"/>
      <sheetName val="56C"/>
      <sheetName val="(56 REVERSADO)"/>
      <sheetName val="(56I)"/>
      <sheetName val="57C"/>
      <sheetName val="(57 REVERSADO)"/>
      <sheetName val="(57I)"/>
      <sheetName val="58C"/>
      <sheetName val="(58 REVERSADO)"/>
      <sheetName val="(58I)"/>
      <sheetName val="59C"/>
      <sheetName val="(59)"/>
      <sheetName val="(59I)"/>
      <sheetName val="60C"/>
      <sheetName val="(60REVERSADO)"/>
      <sheetName val="(60I)"/>
      <sheetName val="61C"/>
      <sheetName val="(61REVERSADO)"/>
      <sheetName val="(61I)"/>
      <sheetName val="62C"/>
      <sheetName val="(62REVERSADO)"/>
      <sheetName val="(62I)"/>
      <sheetName val="(63C)"/>
      <sheetName val="63 REVERSADO"/>
      <sheetName val="(63I)"/>
      <sheetName val="64C"/>
      <sheetName val="(64REVERSADO)"/>
      <sheetName val="(64I)"/>
      <sheetName val="65C"/>
      <sheetName val="(65REVERSADO)"/>
      <sheetName val="(65I)"/>
      <sheetName val="66C"/>
      <sheetName val="(66REVERSADO)"/>
      <sheetName val="(66I)"/>
      <sheetName val="67C"/>
      <sheetName val="(67REVERSADO)"/>
      <sheetName val="(67I)"/>
      <sheetName val="68C"/>
      <sheetName val="(68REVERSADO)"/>
      <sheetName val="(68I)"/>
      <sheetName val="69C"/>
      <sheetName val="(69ACORDADO)"/>
      <sheetName val="(69I)"/>
      <sheetName val="(70C)"/>
      <sheetName val="(70 ACORDADO)"/>
      <sheetName val="71 (ACORDADO)"/>
      <sheetName val=" BOLSACRETOS"/>
    </sheetNames>
    <sheetDataSet>
      <sheetData sheetId="0">
        <row r="3">
          <cell r="B3" t="str">
            <v>ESTUDIOS Y DISEÑO, GESTIÓN SOCIAL, PREDIAL, AMBIENTAL, Y MEJORAMIENTO DEL PROYECTO “TRONCAL CENTRAL DEL NORTE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t="str">
            <v>MINISTERIO DE TRANSPORTE</v>
          </cell>
        </row>
        <row r="3">
          <cell r="A3" t="str">
            <v>INSTITUTO NACIONAL DE VÍAS</v>
          </cell>
        </row>
        <row r="4">
          <cell r="A4" t="str">
            <v>LICITACION PUBLICA LP-SGT-SRN-005-2009</v>
          </cell>
        </row>
        <row r="5">
          <cell r="A5" t="str">
            <v>PROGRAMA DE CORREDORES ARTERIALES COMPLEMENTARIOS PARA LA COMPETITIVIDAD</v>
          </cell>
        </row>
        <row r="6">
          <cell r="A6" t="str">
            <v xml:space="preserve">ESTUDIOS Y DISEÑOS, GESTIÓN SOCIAL, PREDIAL, AMBIENTAL Y MEJORAMIENTO DEL PROYECTO “TRONCAL CENTRAL DEL NORTE” </v>
          </cell>
        </row>
        <row r="8">
          <cell r="A8" t="str">
            <v>PROPUESTA PRESENTADA</v>
          </cell>
        </row>
        <row r="9">
          <cell r="A9" t="str">
            <v>Nº</v>
          </cell>
          <cell r="B9" t="str">
            <v>CUBS</v>
          </cell>
          <cell r="C9" t="str">
            <v>ITEM DE PAGO</v>
          </cell>
          <cell r="D9" t="str">
            <v>ESPEC.  2007</v>
          </cell>
          <cell r="E9" t="str">
            <v>ESPEC.  PARTICULAR</v>
          </cell>
          <cell r="F9" t="str">
            <v>DESCRIPCION</v>
          </cell>
          <cell r="G9" t="str">
            <v>UND.</v>
          </cell>
          <cell r="H9" t="str">
            <v>CANTIDAD</v>
          </cell>
          <cell r="I9" t="str">
            <v>VALOR UNITARIO</v>
          </cell>
          <cell r="J9" t="str">
            <v xml:space="preserve">VALOR TOTAL                                </v>
          </cell>
        </row>
        <row r="11">
          <cell r="A11" t="str">
            <v>EXPLANACIONES</v>
          </cell>
        </row>
        <row r="12">
          <cell r="A12">
            <v>1</v>
          </cell>
          <cell r="B12" t="str">
            <v>3.6.1.1</v>
          </cell>
          <cell r="C12" t="str">
            <v>1P</v>
          </cell>
          <cell r="E12" t="str">
            <v>1P</v>
          </cell>
          <cell r="F12" t="str">
            <v>Localización y replanteo</v>
          </cell>
          <cell r="G12" t="str">
            <v>Ha</v>
          </cell>
          <cell r="H12">
            <v>76</v>
          </cell>
          <cell r="I12">
            <v>681349</v>
          </cell>
          <cell r="J12">
            <v>51782524</v>
          </cell>
        </row>
        <row r="13">
          <cell r="A13">
            <v>2</v>
          </cell>
          <cell r="B13" t="str">
            <v>3.6.1.2.4</v>
          </cell>
          <cell r="C13" t="str">
            <v>200.2</v>
          </cell>
          <cell r="D13" t="str">
            <v>200-07</v>
          </cell>
          <cell r="F13" t="str">
            <v>Desmonte y limpieza en zonas no boscosas</v>
          </cell>
          <cell r="G13" t="str">
            <v>Ha</v>
          </cell>
          <cell r="H13">
            <v>76</v>
          </cell>
          <cell r="I13">
            <v>625706</v>
          </cell>
          <cell r="J13">
            <v>47553656</v>
          </cell>
        </row>
        <row r="14">
          <cell r="A14">
            <v>3</v>
          </cell>
          <cell r="B14" t="str">
            <v>3.6.1.3</v>
          </cell>
          <cell r="C14" t="str">
            <v>201.7</v>
          </cell>
          <cell r="D14" t="str">
            <v>201-07</v>
          </cell>
          <cell r="F14" t="str">
            <v>Demolición de Estructuras</v>
          </cell>
          <cell r="G14" t="str">
            <v>m3</v>
          </cell>
          <cell r="H14">
            <v>11800</v>
          </cell>
          <cell r="I14">
            <v>83372</v>
          </cell>
          <cell r="J14">
            <v>983789600</v>
          </cell>
        </row>
        <row r="15">
          <cell r="A15">
            <v>4</v>
          </cell>
          <cell r="B15" t="str">
            <v>3,6,1,3</v>
          </cell>
          <cell r="C15" t="str">
            <v>201.15</v>
          </cell>
          <cell r="D15" t="str">
            <v>201-07</v>
          </cell>
          <cell r="F15" t="str">
            <v>Remoción de Alcantarillas</v>
          </cell>
          <cell r="G15" t="str">
            <v>ml</v>
          </cell>
          <cell r="H15">
            <v>3000</v>
          </cell>
          <cell r="I15">
            <v>52166</v>
          </cell>
          <cell r="J15">
            <v>156498000</v>
          </cell>
        </row>
        <row r="16">
          <cell r="A16">
            <v>5</v>
          </cell>
          <cell r="B16" t="str">
            <v>3.6.2.1.1</v>
          </cell>
          <cell r="C16" t="str">
            <v>210.2.2</v>
          </cell>
          <cell r="D16" t="str">
            <v>210-07</v>
          </cell>
          <cell r="F16" t="str">
            <v xml:space="preserve">Excavación en Material Común de la Explanación y Canales </v>
          </cell>
          <cell r="G16" t="str">
            <v>m3</v>
          </cell>
          <cell r="H16">
            <v>250000</v>
          </cell>
          <cell r="I16">
            <v>4771</v>
          </cell>
          <cell r="J16">
            <v>1192750000</v>
          </cell>
        </row>
        <row r="17">
          <cell r="A17">
            <v>6</v>
          </cell>
          <cell r="B17" t="str">
            <v>3,6,2,1,3</v>
          </cell>
          <cell r="C17" t="str">
            <v>210.2.1</v>
          </cell>
          <cell r="D17" t="str">
            <v>210-07</v>
          </cell>
          <cell r="F17" t="str">
            <v>Excavación en roca de la Explanación y Canales</v>
          </cell>
          <cell r="G17" t="str">
            <v>m3</v>
          </cell>
          <cell r="H17">
            <v>219167</v>
          </cell>
          <cell r="I17">
            <v>23000</v>
          </cell>
          <cell r="J17">
            <v>5040841000</v>
          </cell>
        </row>
        <row r="18">
          <cell r="A18">
            <v>7</v>
          </cell>
          <cell r="B18" t="str">
            <v>3,6,2,2,1</v>
          </cell>
          <cell r="C18" t="str">
            <v>211.1</v>
          </cell>
          <cell r="D18" t="str">
            <v>211-07</v>
          </cell>
          <cell r="F18" t="str">
            <v>Remoción de Derrumbes</v>
          </cell>
          <cell r="G18" t="str">
            <v>m3</v>
          </cell>
          <cell r="H18">
            <v>27500</v>
          </cell>
          <cell r="I18">
            <v>3562</v>
          </cell>
          <cell r="J18">
            <v>97955000</v>
          </cell>
        </row>
        <row r="19">
          <cell r="A19">
            <v>8</v>
          </cell>
          <cell r="B19" t="str">
            <v>3,6,2,3</v>
          </cell>
          <cell r="C19" t="str">
            <v>220.1</v>
          </cell>
          <cell r="D19" t="str">
            <v>220-07</v>
          </cell>
          <cell r="F19" t="str">
            <v>Terraplenes</v>
          </cell>
          <cell r="G19" t="str">
            <v>m3</v>
          </cell>
          <cell r="H19">
            <v>51000</v>
          </cell>
          <cell r="I19">
            <v>7582</v>
          </cell>
          <cell r="J19">
            <v>386682000</v>
          </cell>
        </row>
        <row r="20">
          <cell r="A20">
            <v>9</v>
          </cell>
          <cell r="B20" t="str">
            <v>3,6,2,4,1</v>
          </cell>
          <cell r="C20" t="str">
            <v>221.1</v>
          </cell>
          <cell r="D20" t="str">
            <v>221-07</v>
          </cell>
          <cell r="F20" t="str">
            <v>Pedraplén Compacto</v>
          </cell>
          <cell r="G20" t="str">
            <v>m3</v>
          </cell>
          <cell r="H20">
            <v>48000</v>
          </cell>
          <cell r="I20">
            <v>16500</v>
          </cell>
          <cell r="J20">
            <v>792000000</v>
          </cell>
        </row>
        <row r="21">
          <cell r="A21">
            <v>10</v>
          </cell>
          <cell r="B21" t="str">
            <v>3,6,2,5</v>
          </cell>
          <cell r="C21" t="str">
            <v>230.2</v>
          </cell>
          <cell r="D21" t="str">
            <v>230-07</v>
          </cell>
          <cell r="F21" t="str">
            <v>Mejoramiento de la subrasante empleando unicamente material adicionado</v>
          </cell>
          <cell r="G21" t="str">
            <v>m3</v>
          </cell>
          <cell r="H21">
            <v>145000</v>
          </cell>
          <cell r="I21">
            <v>38000</v>
          </cell>
          <cell r="J21">
            <v>5510000000</v>
          </cell>
        </row>
        <row r="22">
          <cell r="A22">
            <v>11</v>
          </cell>
          <cell r="B22" t="str">
            <v>3,6,2,1</v>
          </cell>
          <cell r="C22" t="str">
            <v>2P</v>
          </cell>
          <cell r="E22" t="str">
            <v>2P</v>
          </cell>
          <cell r="F22" t="str">
            <v>Conformación de sitios de disposición de sobrantes</v>
          </cell>
          <cell r="G22" t="str">
            <v>m3</v>
          </cell>
          <cell r="H22">
            <v>725000</v>
          </cell>
          <cell r="I22">
            <v>2293</v>
          </cell>
          <cell r="J22">
            <v>1662425000</v>
          </cell>
        </row>
        <row r="23">
          <cell r="A23">
            <v>12</v>
          </cell>
          <cell r="B23" t="str">
            <v>3,6,8,2</v>
          </cell>
          <cell r="C23" t="str">
            <v>231.1</v>
          </cell>
          <cell r="D23" t="str">
            <v>231-07</v>
          </cell>
          <cell r="F23" t="str">
            <v>Geotextil para separación de suelos de subrasante y capas granulares</v>
          </cell>
          <cell r="G23" t="str">
            <v>m2</v>
          </cell>
          <cell r="H23">
            <v>277400</v>
          </cell>
          <cell r="I23">
            <v>5450</v>
          </cell>
          <cell r="J23">
            <v>1511830000</v>
          </cell>
        </row>
        <row r="24">
          <cell r="G24" t="str">
            <v>SUBTOTAL EXPLANACIONES</v>
          </cell>
          <cell r="J24">
            <v>17434106780</v>
          </cell>
        </row>
        <row r="25">
          <cell r="A25" t="str">
            <v>SUBBASES Y AFIRMADOS</v>
          </cell>
        </row>
        <row r="26">
          <cell r="A26">
            <v>13</v>
          </cell>
          <cell r="B26" t="str">
            <v>3,6,3,1,1</v>
          </cell>
          <cell r="C26" t="str">
            <v>310.1</v>
          </cell>
          <cell r="D26" t="str">
            <v>310-07</v>
          </cell>
          <cell r="F26" t="str">
            <v>Conformación de la calzada existente</v>
          </cell>
          <cell r="G26" t="str">
            <v>m2</v>
          </cell>
          <cell r="H26">
            <v>495000</v>
          </cell>
          <cell r="I26">
            <v>500</v>
          </cell>
          <cell r="J26">
            <v>247500000</v>
          </cell>
        </row>
        <row r="27">
          <cell r="A27">
            <v>14</v>
          </cell>
          <cell r="B27" t="str">
            <v>3,6,3,4,3</v>
          </cell>
          <cell r="C27" t="str">
            <v>320.1</v>
          </cell>
          <cell r="D27" t="str">
            <v>320-07</v>
          </cell>
          <cell r="F27" t="str">
            <v>Subbase Granular</v>
          </cell>
          <cell r="G27" t="str">
            <v>m3</v>
          </cell>
          <cell r="H27">
            <v>64000</v>
          </cell>
          <cell r="I27">
            <v>63000</v>
          </cell>
          <cell r="J27">
            <v>4032000000</v>
          </cell>
        </row>
        <row r="28">
          <cell r="G28" t="str">
            <v>SUBTOTAL SUBBASES Y AFIRMADOS</v>
          </cell>
          <cell r="J28">
            <v>4279500000</v>
          </cell>
        </row>
        <row r="29">
          <cell r="A29" t="str">
            <v>PAVIMENTOS ASFALTICOS</v>
          </cell>
        </row>
        <row r="30">
          <cell r="A30">
            <v>15</v>
          </cell>
          <cell r="B30" t="str">
            <v>3,6,4,3,1</v>
          </cell>
          <cell r="C30" t="str">
            <v>420.1</v>
          </cell>
          <cell r="D30" t="str">
            <v>420-07</v>
          </cell>
          <cell r="F30" t="str">
            <v>Riego de imprimación con emulsión asfaltica</v>
          </cell>
          <cell r="G30" t="str">
            <v>m2</v>
          </cell>
          <cell r="H30">
            <v>146000</v>
          </cell>
          <cell r="I30">
            <v>1821</v>
          </cell>
          <cell r="J30">
            <v>265866000</v>
          </cell>
        </row>
        <row r="31">
          <cell r="A31">
            <v>16</v>
          </cell>
          <cell r="B31" t="str">
            <v xml:space="preserve">3,6,4,11,3 </v>
          </cell>
          <cell r="C31" t="str">
            <v>450,2P</v>
          </cell>
          <cell r="E31" t="str">
            <v>450,2P</v>
          </cell>
          <cell r="F31" t="str">
            <v>Mezcla Densa en Caliente Tipo MDC - 2</v>
          </cell>
          <cell r="G31" t="str">
            <v>m3</v>
          </cell>
          <cell r="H31">
            <v>13000</v>
          </cell>
          <cell r="I31">
            <v>440000</v>
          </cell>
          <cell r="J31">
            <v>5720000000</v>
          </cell>
        </row>
        <row r="32">
          <cell r="A32">
            <v>17</v>
          </cell>
          <cell r="C32" t="str">
            <v>466.1P</v>
          </cell>
          <cell r="E32" t="str">
            <v>466.1P</v>
          </cell>
          <cell r="F32" t="str">
            <v>Sello de Grietas</v>
          </cell>
          <cell r="G32" t="str">
            <v>m</v>
          </cell>
          <cell r="H32">
            <v>302000</v>
          </cell>
          <cell r="I32">
            <v>1211</v>
          </cell>
          <cell r="J32">
            <v>365722000</v>
          </cell>
        </row>
        <row r="33">
          <cell r="G33" t="str">
            <v>SUBTOTAL PAVIMENTOS ASFALTICOS</v>
          </cell>
          <cell r="J33">
            <v>6351588000</v>
          </cell>
        </row>
        <row r="34">
          <cell r="A34" t="str">
            <v>PAVIMENTOS DE CONCRETO</v>
          </cell>
        </row>
        <row r="35">
          <cell r="A35">
            <v>18</v>
          </cell>
          <cell r="B35" t="str">
            <v>3,6,5,1,6</v>
          </cell>
          <cell r="C35" t="str">
            <v>500.1</v>
          </cell>
          <cell r="D35" t="str">
            <v>500-07</v>
          </cell>
          <cell r="F35" t="str">
            <v>Pavimento de Concreto Hidraulico</v>
          </cell>
          <cell r="G35" t="str">
            <v>m3</v>
          </cell>
          <cell r="H35">
            <v>117391</v>
          </cell>
          <cell r="I35">
            <v>450000</v>
          </cell>
          <cell r="J35">
            <v>52825950000</v>
          </cell>
        </row>
        <row r="36">
          <cell r="G36" t="str">
            <v>SUBTOTAL PAVIMENTOS DE CONCRETO</v>
          </cell>
          <cell r="J36">
            <v>52825950000</v>
          </cell>
        </row>
        <row r="37">
          <cell r="A37" t="str">
            <v>ESTRUCTURAS Y DRENAJES</v>
          </cell>
        </row>
        <row r="38">
          <cell r="A38">
            <v>19</v>
          </cell>
          <cell r="B38" t="str">
            <v>3,6,6,1,1</v>
          </cell>
          <cell r="C38" t="str">
            <v>600.1</v>
          </cell>
          <cell r="D38" t="str">
            <v>600-07</v>
          </cell>
          <cell r="F38" t="str">
            <v>Excavaciones varias sin clasificar</v>
          </cell>
          <cell r="G38" t="str">
            <v>m3</v>
          </cell>
          <cell r="H38">
            <v>57000</v>
          </cell>
          <cell r="I38">
            <v>17823</v>
          </cell>
          <cell r="J38">
            <v>1015911000</v>
          </cell>
        </row>
        <row r="39">
          <cell r="A39">
            <v>20</v>
          </cell>
          <cell r="B39" t="str">
            <v>3,6,6,1,9</v>
          </cell>
          <cell r="C39" t="str">
            <v>600.2</v>
          </cell>
          <cell r="D39" t="str">
            <v>600-07</v>
          </cell>
          <cell r="F39" t="str">
            <v>Excavaciones varias en roca en seco</v>
          </cell>
          <cell r="G39" t="str">
            <v>m3</v>
          </cell>
          <cell r="H39">
            <v>9700</v>
          </cell>
          <cell r="I39">
            <v>77367</v>
          </cell>
          <cell r="J39">
            <v>750459900</v>
          </cell>
        </row>
        <row r="40">
          <cell r="A40">
            <v>21</v>
          </cell>
          <cell r="B40" t="str">
            <v>3.6.6.1.11</v>
          </cell>
          <cell r="C40" t="str">
            <v>600.5</v>
          </cell>
          <cell r="D40" t="str">
            <v>600-07</v>
          </cell>
          <cell r="F40" t="str">
            <v xml:space="preserve">Excavaciones varias en material comun bajo agua </v>
          </cell>
          <cell r="G40" t="str">
            <v>m3</v>
          </cell>
          <cell r="H40">
            <v>475</v>
          </cell>
          <cell r="I40">
            <v>36993</v>
          </cell>
          <cell r="J40">
            <v>17571675</v>
          </cell>
        </row>
        <row r="41">
          <cell r="A41">
            <v>22</v>
          </cell>
          <cell r="B41" t="str">
            <v>3,6,6,2</v>
          </cell>
          <cell r="C41">
            <v>610.1</v>
          </cell>
          <cell r="D41" t="str">
            <v>610-07</v>
          </cell>
          <cell r="F41" t="str">
            <v>Relleno para Estructuras</v>
          </cell>
          <cell r="G41" t="str">
            <v>m3</v>
          </cell>
          <cell r="H41">
            <v>7000</v>
          </cell>
          <cell r="I41">
            <v>77003</v>
          </cell>
          <cell r="J41">
            <v>539021000</v>
          </cell>
        </row>
        <row r="42">
          <cell r="A42">
            <v>23</v>
          </cell>
          <cell r="B42" t="str">
            <v>3.6.6.2.4</v>
          </cell>
          <cell r="C42" t="str">
            <v>673.1</v>
          </cell>
          <cell r="D42" t="str">
            <v>673-07</v>
          </cell>
          <cell r="F42" t="str">
            <v>Material granular Filtrante</v>
          </cell>
          <cell r="G42" t="str">
            <v>m3</v>
          </cell>
          <cell r="H42">
            <v>12000</v>
          </cell>
          <cell r="I42">
            <v>87003</v>
          </cell>
          <cell r="J42">
            <v>1044036000</v>
          </cell>
        </row>
        <row r="43">
          <cell r="A43">
            <v>24</v>
          </cell>
          <cell r="B43" t="str">
            <v>3,6,6,6,8</v>
          </cell>
          <cell r="C43" t="str">
            <v>630.1</v>
          </cell>
          <cell r="D43" t="str">
            <v>630-07</v>
          </cell>
          <cell r="F43" t="str">
            <v xml:space="preserve">Concreto clase A </v>
          </cell>
          <cell r="G43" t="str">
            <v>m3</v>
          </cell>
          <cell r="H43">
            <v>1030</v>
          </cell>
          <cell r="I43">
            <v>900000</v>
          </cell>
          <cell r="J43">
            <v>927000000</v>
          </cell>
        </row>
        <row r="44">
          <cell r="A44">
            <v>25</v>
          </cell>
          <cell r="B44" t="str">
            <v>3,6,6,6,26</v>
          </cell>
          <cell r="C44" t="str">
            <v>630.3</v>
          </cell>
          <cell r="D44" t="str">
            <v>630-07</v>
          </cell>
          <cell r="F44" t="str">
            <v xml:space="preserve">Concreto calse C </v>
          </cell>
          <cell r="G44" t="str">
            <v>m3</v>
          </cell>
          <cell r="H44">
            <v>730</v>
          </cell>
          <cell r="I44">
            <v>720000</v>
          </cell>
          <cell r="J44">
            <v>525600000</v>
          </cell>
        </row>
        <row r="45">
          <cell r="A45">
            <v>26</v>
          </cell>
          <cell r="B45" t="str">
            <v>3,6,6,6,35</v>
          </cell>
          <cell r="C45" t="str">
            <v>630.4</v>
          </cell>
          <cell r="D45" t="str">
            <v>630-07</v>
          </cell>
          <cell r="F45" t="str">
            <v>Concreto clase D</v>
          </cell>
          <cell r="G45" t="str">
            <v>m3</v>
          </cell>
          <cell r="H45">
            <v>1500</v>
          </cell>
          <cell r="I45">
            <v>460000</v>
          </cell>
          <cell r="J45">
            <v>690000000</v>
          </cell>
        </row>
        <row r="46">
          <cell r="A46">
            <v>27</v>
          </cell>
          <cell r="B46" t="str">
            <v>3,6,6,6,46</v>
          </cell>
          <cell r="C46" t="str">
            <v>630.6</v>
          </cell>
          <cell r="D46" t="str">
            <v>630-07</v>
          </cell>
          <cell r="F46" t="str">
            <v xml:space="preserve">Concreto clase F </v>
          </cell>
          <cell r="G46" t="str">
            <v>m3</v>
          </cell>
          <cell r="H46">
            <v>1200</v>
          </cell>
          <cell r="I46">
            <v>353340</v>
          </cell>
          <cell r="J46">
            <v>424008000</v>
          </cell>
        </row>
        <row r="47">
          <cell r="A47">
            <v>28</v>
          </cell>
          <cell r="B47" t="str">
            <v>3,6,6,6,47</v>
          </cell>
          <cell r="C47" t="str">
            <v>630.7</v>
          </cell>
          <cell r="D47" t="str">
            <v>630-07</v>
          </cell>
          <cell r="F47" t="str">
            <v xml:space="preserve">Concreto clase G </v>
          </cell>
          <cell r="G47" t="str">
            <v>m3</v>
          </cell>
          <cell r="H47">
            <v>480</v>
          </cell>
          <cell r="I47">
            <v>321326</v>
          </cell>
          <cell r="J47">
            <v>154236480</v>
          </cell>
        </row>
        <row r="48">
          <cell r="A48">
            <v>29</v>
          </cell>
          <cell r="B48" t="str">
            <v>3.6.6.8</v>
          </cell>
          <cell r="C48" t="str">
            <v>640.1</v>
          </cell>
          <cell r="D48" t="str">
            <v>640-07</v>
          </cell>
          <cell r="F48" t="str">
            <v>Acero de refuerzo Fy=420Mpa</v>
          </cell>
          <cell r="G48" t="str">
            <v>kg</v>
          </cell>
          <cell r="H48">
            <v>252700</v>
          </cell>
          <cell r="I48">
            <v>3100</v>
          </cell>
          <cell r="J48">
            <v>783370000</v>
          </cell>
        </row>
        <row r="49">
          <cell r="A49">
            <v>30</v>
          </cell>
          <cell r="B49" t="str">
            <v>3,6,6,7,1</v>
          </cell>
          <cell r="C49" t="str">
            <v>632.1</v>
          </cell>
          <cell r="D49" t="str">
            <v>632-07</v>
          </cell>
          <cell r="F49" t="str">
            <v xml:space="preserve">Baranda de concreto </v>
          </cell>
          <cell r="G49" t="str">
            <v>ml</v>
          </cell>
          <cell r="H49">
            <v>625</v>
          </cell>
          <cell r="I49">
            <v>173523</v>
          </cell>
          <cell r="J49">
            <v>108451875</v>
          </cell>
        </row>
        <row r="50">
          <cell r="A50">
            <v>31</v>
          </cell>
          <cell r="B50" t="str">
            <v>3,6,6,10,1</v>
          </cell>
          <cell r="C50" t="str">
            <v>642.1</v>
          </cell>
          <cell r="D50" t="str">
            <v>642-07</v>
          </cell>
          <cell r="F50" t="str">
            <v>Apoyo elastomerico</v>
          </cell>
          <cell r="G50" t="str">
            <v>u</v>
          </cell>
          <cell r="H50">
            <v>20</v>
          </cell>
          <cell r="I50">
            <v>586353</v>
          </cell>
          <cell r="J50">
            <v>11727060</v>
          </cell>
        </row>
        <row r="51">
          <cell r="A51">
            <v>32</v>
          </cell>
          <cell r="B51" t="str">
            <v>3,6,6,13,4</v>
          </cell>
          <cell r="C51" t="str">
            <v>661.1</v>
          </cell>
          <cell r="D51" t="str">
            <v>661-07</v>
          </cell>
          <cell r="F51" t="str">
            <v>Tubería de Concreto reforzado de 900mm de diametro interior</v>
          </cell>
          <cell r="G51" t="str">
            <v>ml</v>
          </cell>
          <cell r="H51">
            <v>4500</v>
          </cell>
          <cell r="I51">
            <v>320000</v>
          </cell>
          <cell r="J51">
            <v>1440000000</v>
          </cell>
        </row>
        <row r="52">
          <cell r="A52">
            <v>33</v>
          </cell>
          <cell r="B52" t="str">
            <v>3.6.6.16.1</v>
          </cell>
          <cell r="C52" t="str">
            <v>671.1</v>
          </cell>
          <cell r="D52" t="str">
            <v>671-07</v>
          </cell>
          <cell r="F52" t="str">
            <v>Cunetas revestidas en concreto fundidas en el lugar</v>
          </cell>
          <cell r="G52" t="str">
            <v>m3</v>
          </cell>
          <cell r="H52">
            <v>6776</v>
          </cell>
          <cell r="I52">
            <v>380000</v>
          </cell>
          <cell r="J52">
            <v>2574880000</v>
          </cell>
        </row>
        <row r="53">
          <cell r="A53">
            <v>34</v>
          </cell>
          <cell r="B53" t="str">
            <v>3,6,8,1</v>
          </cell>
          <cell r="C53" t="str">
            <v>673.2</v>
          </cell>
          <cell r="D53" t="str">
            <v>673-07</v>
          </cell>
          <cell r="F53" t="str">
            <v>Geotextil</v>
          </cell>
          <cell r="G53" t="str">
            <v>m2</v>
          </cell>
          <cell r="H53">
            <v>162500</v>
          </cell>
          <cell r="I53">
            <v>4565</v>
          </cell>
          <cell r="J53">
            <v>741812500</v>
          </cell>
        </row>
        <row r="54">
          <cell r="A54">
            <v>35</v>
          </cell>
          <cell r="B54" t="str">
            <v>3,6,6,17</v>
          </cell>
          <cell r="C54" t="str">
            <v>672.1</v>
          </cell>
          <cell r="D54" t="str">
            <v>672-07</v>
          </cell>
          <cell r="F54" t="str">
            <v>Bordillos de concreto</v>
          </cell>
          <cell r="G54" t="str">
            <v>ml</v>
          </cell>
          <cell r="H54">
            <v>95000</v>
          </cell>
          <cell r="I54">
            <v>42000</v>
          </cell>
          <cell r="J54">
            <v>3990000000</v>
          </cell>
        </row>
        <row r="55">
          <cell r="A55">
            <v>36</v>
          </cell>
          <cell r="B55" t="str">
            <v>3,6,8,3</v>
          </cell>
          <cell r="C55" t="str">
            <v>673.3P</v>
          </cell>
          <cell r="E55" t="str">
            <v>673.3P</v>
          </cell>
          <cell r="F55" t="str">
            <v>Geodren</v>
          </cell>
          <cell r="G55" t="str">
            <v>ml</v>
          </cell>
          <cell r="H55">
            <v>60000</v>
          </cell>
          <cell r="I55">
            <v>48000</v>
          </cell>
          <cell r="J55">
            <v>2880000000</v>
          </cell>
        </row>
        <row r="56">
          <cell r="A56">
            <v>37</v>
          </cell>
          <cell r="B56" t="str">
            <v>3,6,6,21,1</v>
          </cell>
          <cell r="C56" t="str">
            <v>681.1</v>
          </cell>
          <cell r="D56" t="str">
            <v>681-02</v>
          </cell>
          <cell r="F56" t="str">
            <v>Gavion</v>
          </cell>
          <cell r="G56" t="str">
            <v>m3</v>
          </cell>
          <cell r="H56">
            <v>4000</v>
          </cell>
          <cell r="I56">
            <v>127676</v>
          </cell>
          <cell r="J56">
            <v>510704000</v>
          </cell>
        </row>
        <row r="57">
          <cell r="A57">
            <v>38</v>
          </cell>
          <cell r="B57" t="str">
            <v>3.6.6.4</v>
          </cell>
          <cell r="C57" t="str">
            <v>621P</v>
          </cell>
          <cell r="E57" t="str">
            <v>621P</v>
          </cell>
          <cell r="F57" t="str">
            <v>Pilotes preexcavados (caissons) concreto clase C fc=280 kg/cm2 (diámetro 1.2 m, incluye excavaciones, formaleta (bien sea metálica o anillos de concreto) soporte temporal, concreto tremie bombeo, no incluye acero de refuerzo) caissons</v>
          </cell>
          <cell r="G57" t="str">
            <v>m3</v>
          </cell>
          <cell r="H57">
            <v>800</v>
          </cell>
          <cell r="I57">
            <v>1200000</v>
          </cell>
          <cell r="J57">
            <v>960000000</v>
          </cell>
        </row>
        <row r="58">
          <cell r="G58" t="str">
            <v>SUBTOTAL ESTRUCTURAS Y DRENAJES</v>
          </cell>
          <cell r="J58">
            <v>20088789490</v>
          </cell>
        </row>
        <row r="59">
          <cell r="A59" t="str">
            <v>SEÑALIZACIÓN</v>
          </cell>
        </row>
        <row r="60">
          <cell r="A60">
            <v>39</v>
          </cell>
          <cell r="B60" t="str">
            <v>3.6.7.1.3</v>
          </cell>
          <cell r="C60" t="str">
            <v>700.1</v>
          </cell>
          <cell r="D60" t="str">
            <v>700-07</v>
          </cell>
          <cell r="F60" t="str">
            <v>Líneas de Demarcación con pintura en frio</v>
          </cell>
          <cell r="G60" t="str">
            <v>ml</v>
          </cell>
          <cell r="H60">
            <v>304000</v>
          </cell>
          <cell r="I60">
            <v>1189</v>
          </cell>
          <cell r="J60">
            <v>361456000</v>
          </cell>
        </row>
        <row r="61">
          <cell r="A61">
            <v>40</v>
          </cell>
          <cell r="B61" t="str">
            <v>3,6,7,1,8</v>
          </cell>
          <cell r="C61" t="str">
            <v>700.3</v>
          </cell>
          <cell r="D61" t="str">
            <v>700-07</v>
          </cell>
          <cell r="F61" t="str">
            <v>Marca Vial con pintura en frío</v>
          </cell>
          <cell r="G61" t="str">
            <v>m2</v>
          </cell>
          <cell r="H61">
            <v>326</v>
          </cell>
          <cell r="I61">
            <v>16238</v>
          </cell>
          <cell r="J61">
            <v>5293588</v>
          </cell>
        </row>
        <row r="62">
          <cell r="A62">
            <v>41</v>
          </cell>
          <cell r="B62" t="str">
            <v>3,6,7,2,1</v>
          </cell>
          <cell r="C62" t="str">
            <v>701.1</v>
          </cell>
          <cell r="D62" t="str">
            <v>701-07</v>
          </cell>
          <cell r="F62" t="str">
            <v xml:space="preserve">Tacha Reflectiva </v>
          </cell>
          <cell r="G62" t="str">
            <v>Un</v>
          </cell>
          <cell r="H62">
            <v>25340</v>
          </cell>
          <cell r="I62">
            <v>8772</v>
          </cell>
          <cell r="J62">
            <v>222282480</v>
          </cell>
        </row>
        <row r="63">
          <cell r="A63">
            <v>42</v>
          </cell>
          <cell r="B63" t="str">
            <v>3,6,7,3,4</v>
          </cell>
          <cell r="C63" t="str">
            <v>710.1.1</v>
          </cell>
          <cell r="D63" t="str">
            <v>710-07</v>
          </cell>
          <cell r="F63" t="str">
            <v>Señal Vertical De Tránsito Tipo I</v>
          </cell>
          <cell r="G63" t="str">
            <v>Un</v>
          </cell>
          <cell r="H63">
            <v>380</v>
          </cell>
          <cell r="I63">
            <v>261954</v>
          </cell>
          <cell r="J63">
            <v>99542520</v>
          </cell>
        </row>
        <row r="64">
          <cell r="A64">
            <v>43</v>
          </cell>
          <cell r="B64" t="str">
            <v>3,6,7,3,40</v>
          </cell>
          <cell r="C64" t="str">
            <v>710.1.2</v>
          </cell>
          <cell r="D64" t="str">
            <v>710-07</v>
          </cell>
          <cell r="F64" t="str">
            <v>Señal Vertical De Transito Tipo IV</v>
          </cell>
          <cell r="G64" t="str">
            <v>Un</v>
          </cell>
          <cell r="H64">
            <v>6332</v>
          </cell>
          <cell r="I64">
            <v>190000</v>
          </cell>
          <cell r="J64">
            <v>1203080000</v>
          </cell>
        </row>
        <row r="65">
          <cell r="A65">
            <v>44</v>
          </cell>
          <cell r="B65" t="str">
            <v>3,6,7,3,40</v>
          </cell>
          <cell r="C65" t="str">
            <v>710.2</v>
          </cell>
          <cell r="D65" t="str">
            <v>710-07</v>
          </cell>
          <cell r="F65" t="str">
            <v>Señal Vertical De Transito Tipo V</v>
          </cell>
          <cell r="G65" t="str">
            <v>m2</v>
          </cell>
          <cell r="H65">
            <v>152</v>
          </cell>
          <cell r="I65">
            <v>362284</v>
          </cell>
          <cell r="J65">
            <v>55067168</v>
          </cell>
        </row>
        <row r="66">
          <cell r="A66">
            <v>45</v>
          </cell>
          <cell r="B66" t="str">
            <v>3,6,7,4,1</v>
          </cell>
          <cell r="C66" t="str">
            <v>720.1</v>
          </cell>
          <cell r="D66" t="str">
            <v>720-07</v>
          </cell>
          <cell r="F66" t="str">
            <v>Poste de referencia</v>
          </cell>
          <cell r="G66" t="str">
            <v>Un</v>
          </cell>
          <cell r="H66">
            <v>76</v>
          </cell>
          <cell r="I66">
            <v>116392</v>
          </cell>
          <cell r="J66">
            <v>8845792</v>
          </cell>
        </row>
        <row r="67">
          <cell r="A67">
            <v>46</v>
          </cell>
          <cell r="B67" t="str">
            <v>3,6,7,5,1</v>
          </cell>
          <cell r="C67" t="str">
            <v>730.1</v>
          </cell>
          <cell r="D67" t="str">
            <v>730-07</v>
          </cell>
          <cell r="F67" t="str">
            <v xml:space="preserve">Defensa metalica </v>
          </cell>
          <cell r="G67" t="str">
            <v>ml</v>
          </cell>
          <cell r="H67">
            <v>11900</v>
          </cell>
          <cell r="I67">
            <v>155000</v>
          </cell>
          <cell r="J67">
            <v>1844500000</v>
          </cell>
        </row>
        <row r="68">
          <cell r="A68">
            <v>47</v>
          </cell>
          <cell r="B68" t="str">
            <v>3,6,7,5,2</v>
          </cell>
          <cell r="C68" t="str">
            <v>730.2</v>
          </cell>
          <cell r="D68" t="str">
            <v>730-07</v>
          </cell>
          <cell r="F68" t="str">
            <v>Sección final</v>
          </cell>
          <cell r="G68" t="str">
            <v>Un</v>
          </cell>
          <cell r="H68">
            <v>1300</v>
          </cell>
          <cell r="I68">
            <v>69650</v>
          </cell>
          <cell r="J68">
            <v>90545000</v>
          </cell>
        </row>
        <row r="69">
          <cell r="A69">
            <v>48</v>
          </cell>
          <cell r="B69" t="str">
            <v>3,6,7,6,1</v>
          </cell>
          <cell r="C69" t="str">
            <v>740.1</v>
          </cell>
          <cell r="D69" t="str">
            <v>740-07</v>
          </cell>
          <cell r="F69" t="str">
            <v>Captafaros</v>
          </cell>
          <cell r="G69" t="str">
            <v>Un</v>
          </cell>
          <cell r="H69">
            <v>2432</v>
          </cell>
          <cell r="I69">
            <v>11637</v>
          </cell>
          <cell r="J69">
            <v>28301184</v>
          </cell>
        </row>
        <row r="70">
          <cell r="G70" t="str">
            <v>SUBTOTAL SEÑALIZACIÓN</v>
          </cell>
          <cell r="J70">
            <v>3918913732</v>
          </cell>
        </row>
        <row r="71">
          <cell r="A71" t="str">
            <v>OBRAS VARIAS</v>
          </cell>
        </row>
        <row r="72">
          <cell r="A72">
            <v>49</v>
          </cell>
          <cell r="B72" t="str">
            <v> 3.6.9.1.3 </v>
          </cell>
          <cell r="C72" t="str">
            <v>800.1</v>
          </cell>
          <cell r="D72" t="str">
            <v>800-07</v>
          </cell>
          <cell r="F72" t="str">
            <v>Cercas de alambre de púas con postes de Madera</v>
          </cell>
          <cell r="G72" t="str">
            <v>ml</v>
          </cell>
          <cell r="H72">
            <v>4400</v>
          </cell>
          <cell r="I72">
            <v>11022</v>
          </cell>
          <cell r="J72">
            <v>48496800</v>
          </cell>
        </row>
        <row r="73">
          <cell r="A73">
            <v>50</v>
          </cell>
          <cell r="B73" t="str">
            <v>3,6,9,2,1</v>
          </cell>
          <cell r="C73" t="str">
            <v>810.1</v>
          </cell>
          <cell r="D73" t="str">
            <v>810-07</v>
          </cell>
          <cell r="F73" t="str">
            <v>Protección de taludes con bloques de césped</v>
          </cell>
          <cell r="G73" t="str">
            <v>m2</v>
          </cell>
          <cell r="H73">
            <v>275000</v>
          </cell>
          <cell r="I73">
            <v>5000</v>
          </cell>
          <cell r="J73">
            <v>1375000000</v>
          </cell>
        </row>
        <row r="74">
          <cell r="G74" t="str">
            <v>SUBTOTAL OBRAS VARIAS</v>
          </cell>
          <cell r="J74">
            <v>1423496800</v>
          </cell>
        </row>
        <row r="75">
          <cell r="A75" t="str">
            <v>TRANSPORTES</v>
          </cell>
        </row>
        <row r="76">
          <cell r="A76">
            <v>51</v>
          </cell>
          <cell r="B76" t="str">
            <v>3,6,9,3,1</v>
          </cell>
          <cell r="C76" t="str">
            <v>900.2</v>
          </cell>
          <cell r="D76" t="str">
            <v>900-07</v>
          </cell>
          <cell r="F76" t="str">
            <v>Transporte de materiales provenientes de la excavación de la explanación, canales y préstamos para distancias mayores de mil metros (1000 m)</v>
          </cell>
          <cell r="G76" t="str">
            <v>m3-Km</v>
          </cell>
          <cell r="H76">
            <v>11500000</v>
          </cell>
          <cell r="I76">
            <v>600</v>
          </cell>
          <cell r="J76">
            <v>6900000000</v>
          </cell>
        </row>
        <row r="77">
          <cell r="A77">
            <v>52</v>
          </cell>
          <cell r="B77" t="str">
            <v>3.6.9.3</v>
          </cell>
          <cell r="C77" t="str">
            <v>900.3</v>
          </cell>
          <cell r="D77" t="str">
            <v>900-07</v>
          </cell>
          <cell r="F77" t="str">
            <v>Transporte de materiales provenientes de derrumbes</v>
          </cell>
          <cell r="G77" t="str">
            <v>m3-Km</v>
          </cell>
          <cell r="H77">
            <v>320000</v>
          </cell>
          <cell r="I77">
            <v>600</v>
          </cell>
          <cell r="J77">
            <v>192000000</v>
          </cell>
        </row>
        <row r="78">
          <cell r="G78" t="str">
            <v>SUBTOTAL TRANSPORTES</v>
          </cell>
          <cell r="J78">
            <v>7092000000</v>
          </cell>
        </row>
        <row r="79">
          <cell r="A79" t="str">
            <v>NO PREVISTOS</v>
          </cell>
        </row>
        <row r="80">
          <cell r="A80">
            <v>53</v>
          </cell>
          <cell r="F80" t="str">
            <v>Descapote</v>
          </cell>
          <cell r="G80" t="str">
            <v>m2</v>
          </cell>
          <cell r="H80">
            <v>0</v>
          </cell>
          <cell r="I80">
            <v>1154</v>
          </cell>
          <cell r="J80">
            <v>0</v>
          </cell>
        </row>
        <row r="81">
          <cell r="A81">
            <v>54</v>
          </cell>
          <cell r="F81" t="str">
            <v>Roceria</v>
          </cell>
          <cell r="G81" t="str">
            <v>m2</v>
          </cell>
          <cell r="H81">
            <v>0</v>
          </cell>
          <cell r="I81">
            <v>271</v>
          </cell>
          <cell r="J81">
            <v>0</v>
          </cell>
        </row>
        <row r="82">
          <cell r="A82">
            <v>53</v>
          </cell>
          <cell r="C82">
            <v>330</v>
          </cell>
          <cell r="D82" t="str">
            <v>330-07</v>
          </cell>
          <cell r="F82" t="str">
            <v>Base Granular</v>
          </cell>
          <cell r="G82" t="str">
            <v>m3</v>
          </cell>
          <cell r="H82">
            <v>78750</v>
          </cell>
          <cell r="I82">
            <v>99523</v>
          </cell>
          <cell r="J82">
            <v>7837436250</v>
          </cell>
        </row>
        <row r="83">
          <cell r="A83">
            <v>54</v>
          </cell>
          <cell r="C83" t="str">
            <v>461.1P</v>
          </cell>
          <cell r="D83" t="str">
            <v>361-07</v>
          </cell>
          <cell r="F83" t="str">
            <v>Reciclaje de pavimento asfaltico (Incluye cereo)</v>
          </cell>
          <cell r="G83" t="str">
            <v>m3</v>
          </cell>
          <cell r="H83">
            <v>24750</v>
          </cell>
          <cell r="I83">
            <v>31285</v>
          </cell>
          <cell r="J83">
            <v>774303750</v>
          </cell>
        </row>
        <row r="84">
          <cell r="A84">
            <v>55</v>
          </cell>
          <cell r="C84" t="str">
            <v>341.2.2P</v>
          </cell>
          <cell r="D84" t="str">
            <v>341-07</v>
          </cell>
          <cell r="F84" t="str">
            <v>Suministro de Cemento Porlant Tipo I para  estabilizacion de bases granulares (Incluye mezclado)</v>
          </cell>
          <cell r="G84" t="str">
            <v>kg</v>
          </cell>
          <cell r="H84">
            <v>2380950</v>
          </cell>
          <cell r="I84">
            <v>640</v>
          </cell>
          <cell r="J84">
            <v>1523808000</v>
          </cell>
        </row>
        <row r="85">
          <cell r="A85">
            <v>56</v>
          </cell>
          <cell r="F85" t="str">
            <v>Tubo en PVC de diametro 4" perforado y recubierto con Geotextil</v>
          </cell>
          <cell r="G85" t="str">
            <v>ml</v>
          </cell>
          <cell r="H85">
            <v>0</v>
          </cell>
          <cell r="I85">
            <v>26047</v>
          </cell>
          <cell r="J85">
            <v>0</v>
          </cell>
        </row>
        <row r="86">
          <cell r="A86">
            <v>57</v>
          </cell>
          <cell r="C86" t="str">
            <v>3P1</v>
          </cell>
          <cell r="F86" t="str">
            <v>Reubicacion de Cercas existentes</v>
          </cell>
          <cell r="G86" t="str">
            <v>ml</v>
          </cell>
          <cell r="H86">
            <v>70000</v>
          </cell>
          <cell r="I86">
            <v>4947</v>
          </cell>
          <cell r="J86">
            <v>346290000</v>
          </cell>
        </row>
        <row r="87">
          <cell r="A87">
            <v>58</v>
          </cell>
          <cell r="C87" t="str">
            <v>4P1</v>
          </cell>
          <cell r="F87" t="str">
            <v>Tala de arbol clase V h mayor a 30 mts ( incluye desenraíce, retiro y disposición final)</v>
          </cell>
          <cell r="G87" t="str">
            <v>UND.</v>
          </cell>
          <cell r="H87">
            <v>300</v>
          </cell>
          <cell r="I87">
            <v>210756</v>
          </cell>
          <cell r="J87">
            <v>63226800</v>
          </cell>
        </row>
        <row r="88">
          <cell r="A88">
            <v>59</v>
          </cell>
          <cell r="C88" t="str">
            <v>4P2</v>
          </cell>
          <cell r="F88" t="str">
            <v>Tala de arbol clase IV h=20 a 30 mts ( incluye desenraíce, retiro y disposición final)</v>
          </cell>
          <cell r="G88" t="str">
            <v>UND.</v>
          </cell>
          <cell r="H88">
            <v>400</v>
          </cell>
          <cell r="I88">
            <v>144110</v>
          </cell>
          <cell r="J88">
            <v>57644000</v>
          </cell>
        </row>
        <row r="89">
          <cell r="A89">
            <v>60</v>
          </cell>
          <cell r="C89" t="str">
            <v>4P3</v>
          </cell>
          <cell r="F89" t="str">
            <v>Tala de arbol clase III h=10 a 20 mts ( incluye desenraíce, retiro y disposición final)</v>
          </cell>
          <cell r="G89" t="str">
            <v>UND.</v>
          </cell>
          <cell r="H89">
            <v>500</v>
          </cell>
          <cell r="I89">
            <v>99439</v>
          </cell>
          <cell r="J89">
            <v>49719500</v>
          </cell>
        </row>
        <row r="90">
          <cell r="A90">
            <v>61</v>
          </cell>
          <cell r="C90" t="str">
            <v>4P4</v>
          </cell>
          <cell r="F90" t="str">
            <v>Tala de arbol clase II h=5 a 10 mts ( incluye desenraíce, retiro y disposición final)</v>
          </cell>
          <cell r="G90" t="str">
            <v>UND.</v>
          </cell>
          <cell r="H90">
            <v>500</v>
          </cell>
          <cell r="I90">
            <v>79374</v>
          </cell>
          <cell r="J90">
            <v>39687000</v>
          </cell>
        </row>
        <row r="91">
          <cell r="A91">
            <v>62</v>
          </cell>
          <cell r="C91" t="str">
            <v>4P5</v>
          </cell>
          <cell r="F91" t="str">
            <v>Tala de arbol clase I h=1 a 5 mts ( incluye desenraíce, retiro y disposición final)</v>
          </cell>
          <cell r="G91" t="str">
            <v>UND.</v>
          </cell>
          <cell r="H91">
            <v>400</v>
          </cell>
          <cell r="I91">
            <v>58221</v>
          </cell>
          <cell r="J91">
            <v>23288400</v>
          </cell>
        </row>
        <row r="92">
          <cell r="A92">
            <v>63</v>
          </cell>
          <cell r="F92" t="str">
            <v>Transplante de arbol clase IV h=20 a 30 mts (incluye bloqueo y trasiego, plateo, ahoyado, preparación del árbol, fertilización, plantación, y mantenimiento temporal)</v>
          </cell>
          <cell r="G92" t="str">
            <v>UND.</v>
          </cell>
          <cell r="H92">
            <v>0</v>
          </cell>
          <cell r="I92">
            <v>265346</v>
          </cell>
          <cell r="J92">
            <v>0</v>
          </cell>
        </row>
        <row r="93">
          <cell r="A93">
            <v>64</v>
          </cell>
          <cell r="F93" t="str">
            <v>Transplante de arbol clase III h=10 a 20 mts (incluye bloqueo y trasiego, plateo, ahoyado, preparación del árbol, fertilización, plantación, y mantenimiento temporal)</v>
          </cell>
          <cell r="G93" t="str">
            <v>UND.</v>
          </cell>
          <cell r="H93">
            <v>0</v>
          </cell>
          <cell r="I93">
            <v>225965</v>
          </cell>
          <cell r="J93">
            <v>0</v>
          </cell>
        </row>
        <row r="94">
          <cell r="A94">
            <v>65</v>
          </cell>
          <cell r="F94" t="str">
            <v>Transplante de arbol clase II h=5 a 10 mts (incluye bloqueo y trasiego, plateo, ahoyado, preparación del árbol, fertilización, plantación, y mantenimiento temporal)</v>
          </cell>
          <cell r="G94" t="str">
            <v>UND.</v>
          </cell>
          <cell r="H94">
            <v>0</v>
          </cell>
          <cell r="I94">
            <v>115779</v>
          </cell>
          <cell r="J94">
            <v>0</v>
          </cell>
        </row>
        <row r="95">
          <cell r="A95">
            <v>66</v>
          </cell>
          <cell r="F95" t="str">
            <v>Transplante de arbol clase I h=1 a 5 mts (incluye bloqueo y trasiego, plateo, ahoyado, preparación del árbol, fertilización, plantación, y mantenimiento temporal)</v>
          </cell>
          <cell r="G95" t="str">
            <v>UND.</v>
          </cell>
          <cell r="H95">
            <v>0</v>
          </cell>
          <cell r="I95">
            <v>90262</v>
          </cell>
          <cell r="J95">
            <v>0</v>
          </cell>
        </row>
        <row r="96">
          <cell r="A96">
            <v>67</v>
          </cell>
          <cell r="C96">
            <v>900.1</v>
          </cell>
          <cell r="D96" t="str">
            <v>900-07</v>
          </cell>
          <cell r="F96" t="str">
            <v xml:space="preserve">Transporte de materiales provenientes de la excavación de la explanación, canales y prestamos, entre cien metros  (100 m)  y mil metros (1.000 m) 
</v>
          </cell>
          <cell r="G96" t="str">
            <v>m3/E</v>
          </cell>
          <cell r="H96">
            <v>300000</v>
          </cell>
          <cell r="I96">
            <v>535</v>
          </cell>
          <cell r="J96">
            <v>160500000</v>
          </cell>
        </row>
        <row r="97">
          <cell r="A97">
            <v>68</v>
          </cell>
          <cell r="C97" t="str">
            <v>500.1</v>
          </cell>
          <cell r="F97" t="str">
            <v>Pavimento de Concreto Hidraulico MR 42</v>
          </cell>
          <cell r="G97" t="str">
            <v>M3</v>
          </cell>
          <cell r="H97">
            <v>0</v>
          </cell>
          <cell r="I97">
            <v>456760</v>
          </cell>
          <cell r="J97">
            <v>0</v>
          </cell>
        </row>
        <row r="98">
          <cell r="A98">
            <v>69</v>
          </cell>
          <cell r="C98" t="str">
            <v>450,2P</v>
          </cell>
          <cell r="D98" t="str">
            <v>450,2P</v>
          </cell>
          <cell r="F98" t="str">
            <v>Mezcla Densa en Caliente para Parcheo</v>
          </cell>
          <cell r="G98" t="str">
            <v>M3</v>
          </cell>
          <cell r="H98">
            <v>200</v>
          </cell>
          <cell r="I98">
            <v>471023</v>
          </cell>
          <cell r="J98">
            <v>94204600</v>
          </cell>
        </row>
        <row r="99">
          <cell r="G99" t="str">
            <v>SUBTOTAL SEÑALIZACIÓN</v>
          </cell>
          <cell r="J99">
            <v>10970108300</v>
          </cell>
        </row>
        <row r="103">
          <cell r="F103" t="str">
            <v>SUBTOTAL COSTO OBRAS</v>
          </cell>
          <cell r="J103">
            <v>113414344802</v>
          </cell>
        </row>
        <row r="104">
          <cell r="F104" t="str">
            <v>OBRAS COMPLEMENTARIAS</v>
          </cell>
          <cell r="I104" t="str">
            <v>NO MODIFICAR</v>
          </cell>
          <cell r="J104">
            <v>3400000000</v>
          </cell>
        </row>
        <row r="105">
          <cell r="F105" t="str">
            <v>PROVISIÓN ESTIMADA PARA AJUSTES</v>
          </cell>
          <cell r="I105" t="str">
            <v>NO MODIFICAR</v>
          </cell>
          <cell r="J105">
            <v>7350000000</v>
          </cell>
        </row>
        <row r="106">
          <cell r="F106" t="str">
            <v>VALOR BÁSICO OBRAS</v>
          </cell>
          <cell r="J106">
            <v>124164344802</v>
          </cell>
        </row>
        <row r="107">
          <cell r="F107" t="str">
            <v>A.I.U.</v>
          </cell>
          <cell r="J107">
            <v>0.3</v>
          </cell>
        </row>
        <row r="108">
          <cell r="F108" t="str">
            <v>ADMINISTRACION</v>
          </cell>
          <cell r="J108">
            <v>0.2</v>
          </cell>
        </row>
        <row r="109">
          <cell r="F109" t="str">
            <v>IMPREVISTOS</v>
          </cell>
          <cell r="I109" t="str">
            <v>NO MODIFICAR</v>
          </cell>
          <cell r="J109">
            <v>0.05</v>
          </cell>
        </row>
        <row r="110">
          <cell r="F110" t="str">
            <v>UTILIDAD</v>
          </cell>
          <cell r="J110">
            <v>0.05</v>
          </cell>
        </row>
        <row r="111">
          <cell r="F111" t="str">
            <v>VALOR IVA (16% SOBRE UTILIDAD OBRA)</v>
          </cell>
          <cell r="J111">
            <v>764088276</v>
          </cell>
        </row>
        <row r="112">
          <cell r="F112" t="str">
            <v xml:space="preserve">BASICO ESTUDIOS Y DISENOS </v>
          </cell>
          <cell r="J112">
            <v>2440000000</v>
          </cell>
        </row>
        <row r="113">
          <cell r="F113" t="str">
            <v xml:space="preserve">IVA ESTUDIOS Y DISENOS </v>
          </cell>
          <cell r="J113">
            <v>390400000</v>
          </cell>
        </row>
        <row r="114">
          <cell r="F114" t="str">
            <v xml:space="preserve">TOTAL ESTUDIOS Y DISENOS </v>
          </cell>
          <cell r="J114">
            <v>2830400000</v>
          </cell>
        </row>
        <row r="115">
          <cell r="F115" t="str">
            <v>GESTION , SOCIAL, PREDIAL Y AMBIENTAL</v>
          </cell>
          <cell r="I115" t="str">
            <v>NO MODIFICAR</v>
          </cell>
          <cell r="J115">
            <v>2872032268</v>
          </cell>
        </row>
        <row r="116">
          <cell r="F116" t="str">
            <v>VALOR TOTAL DEL CONTRATO</v>
          </cell>
          <cell r="J116">
            <v>130630865346</v>
          </cell>
        </row>
        <row r="118">
          <cell r="E118" t="str">
            <v>NOTA 1:</v>
          </cell>
          <cell r="F118" t="str">
            <v>Teniendo en cuenta el Manual para la Regulación del Tránsito en Calles, Carreteras y Ciclorutas de Colombia, adoptado mediante Resolución No. 001050 del 5 de mayo de 2004 del Ministerio de Transporte se aclara, que el aparte de SEÑALIZACIÓN se debe ajustar a todo su contenido.</v>
          </cell>
        </row>
        <row r="119">
          <cell r="E119" t="str">
            <v>NOTA 2:</v>
          </cell>
          <cell r="F119" t="str">
            <v>El control de tráfico temporal y la señalización provisional necesarios para la ejecución de las obras será por cuenta y riesgo del contratista</v>
          </cell>
        </row>
        <row r="120">
          <cell r="E120" t="str">
            <v>NOTA 3:</v>
          </cell>
          <cell r="F120" t="str">
            <v>Se debe tener en cuenta que el PRECIO UNITARIO incluye el valor de A.I.U.</v>
          </cell>
        </row>
        <row r="121">
          <cell r="E121" t="str">
            <v>NOTA 4:</v>
          </cell>
          <cell r="F121" t="str">
            <v>Si valor del A.I.U. presentado es menor al ochenta y cinco por ciento (85%) o mayor al ciento diez por ciento (110%) del Valor Oficial del Porcentaje de A.I.U., establecido en el formulario No. 1 “presupuesto oficial”. la propuesta será rechazada.</v>
          </cell>
        </row>
        <row r="123">
          <cell r="A123" t="str">
            <v>VALOR EN LETRAS: CIENTO SESENTA MIL CUATROCIENTOS NOVENTA Y SEIS MILLONES DE PESOS M/CTE,</v>
          </cell>
        </row>
        <row r="124">
          <cell r="A124" t="str">
            <v>NOTAS</v>
          </cell>
          <cell r="G124" t="str">
            <v>DESCRIPCION</v>
          </cell>
          <cell r="J124" t="str">
            <v>PORCENTAJE</v>
          </cell>
        </row>
        <row r="125">
          <cell r="A125" t="str">
            <v>1.- Cuando la fracción decimal del peso sea  igual o superior a 5 se aproximara por exceso al número entero siguiente del peso y cuando la fracción decimal del peso sea inferior a 5 se aproximará por defecto al número entero del peso. 
2.-El A.I.U y su discriminacion deben estar en porcentaje (%).</v>
          </cell>
          <cell r="G125" t="str">
            <v>ADMINISTRACION</v>
          </cell>
          <cell r="I125" t="str">
            <v>A=</v>
          </cell>
          <cell r="J125">
            <v>0.2</v>
          </cell>
        </row>
        <row r="126">
          <cell r="G126" t="str">
            <v>IMPREVISTO</v>
          </cell>
          <cell r="I126" t="str">
            <v>I=</v>
          </cell>
          <cell r="J126">
            <v>0.05</v>
          </cell>
        </row>
        <row r="127">
          <cell r="G127" t="str">
            <v>UTILIDAD</v>
          </cell>
          <cell r="I127" t="str">
            <v>U=</v>
          </cell>
          <cell r="J127">
            <v>0.05</v>
          </cell>
        </row>
        <row r="128">
          <cell r="G128" t="str">
            <v>TOTAL A.I.U</v>
          </cell>
          <cell r="I128" t="str">
            <v>A.I.U.=</v>
          </cell>
          <cell r="J128">
            <v>0.3</v>
          </cell>
        </row>
        <row r="131">
          <cell r="A131" t="str">
            <v>NOMBRE DEL PROPONENTE: ______________________________________</v>
          </cell>
        </row>
        <row r="133">
          <cell r="A133" t="str">
            <v>REPRESENTANTE LEGAL (nombre y firma):OSCAR EDUARDO GUTIERREZ CAMPOS</v>
          </cell>
        </row>
        <row r="135">
          <cell r="A135" t="str">
            <v>FECHA: Marzo 31 de 2009</v>
          </cell>
        </row>
      </sheetData>
      <sheetData sheetId="54" refreshError="1"/>
      <sheetData sheetId="55" refreshError="1"/>
      <sheetData sheetId="56" refreshError="1"/>
      <sheetData sheetId="57">
        <row r="33">
          <cell r="I33">
            <v>9218</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sheetData sheetId="80" refreshError="1"/>
      <sheetData sheetId="81" refreshError="1"/>
      <sheetData sheetId="82">
        <row r="36">
          <cell r="K36">
            <v>9218</v>
          </cell>
        </row>
      </sheetData>
      <sheetData sheetId="83" refreshError="1"/>
      <sheetData sheetId="84" refreshError="1"/>
      <sheetData sheetId="85">
        <row r="36">
          <cell r="K36">
            <v>9218</v>
          </cell>
        </row>
      </sheetData>
      <sheetData sheetId="86" refreshError="1"/>
      <sheetData sheetId="87" refreshError="1"/>
      <sheetData sheetId="88"/>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ow r="91">
          <cell r="H91" t="str">
            <v>OSCAR EDUARDO GUTIERREZ CAMPOS</v>
          </cell>
        </row>
      </sheetData>
      <sheetData sheetId="111" refreshError="1"/>
      <sheetData sheetId="112" refreshError="1"/>
      <sheetData sheetId="113" refreshError="1"/>
      <sheetData sheetId="1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COSTOS"/>
      <sheetName val="Program"/>
      <sheetName val="EVA"/>
      <sheetName val="AIU"/>
      <sheetName val="BASE DATOS"/>
      <sheetName val="fdedo1"/>
      <sheetName val="Formulario N° 4"/>
      <sheetName val="MATERIALES"/>
      <sheetName val="EQUIPO"/>
      <sheetName val="INV"/>
      <sheetName val="Datos"/>
      <sheetName val="PROPUESTA PRESENTADA"/>
      <sheetName val="AASHTO"/>
      <sheetName val="PROPUESTA"/>
      <sheetName val="PREACTA"/>
      <sheetName val="Reprograma 4"/>
      <sheetName val="ANEXO 7"/>
      <sheetName val="G.G"/>
      <sheetName val="DUB-823"/>
      <sheetName val="GPI 526"/>
      <sheetName val="SKJ452"/>
      <sheetName val="ITA878"/>
      <sheetName val="AEA-944"/>
      <sheetName val="XXJ617"/>
      <sheetName val="SNG_855"/>
      <sheetName val="VEA 374"/>
      <sheetName val="HFB024"/>
      <sheetName val="PAJ825"/>
      <sheetName val="presupuesto"/>
      <sheetName val="Ind_SerieEmpcanasta gral y  (3"/>
      <sheetName val="Gabinetes ctrol, prot. y med. "/>
      <sheetName val="PREACTA 5"/>
      <sheetName val="PREACTA 6"/>
      <sheetName val="LISTAS"/>
      <sheetName val="ACTASBAR"/>
      <sheetName val="Res-Accide-10"/>
      <sheetName val="Base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C2-AG96"/>
      <sheetName val="ANEXO 7"/>
      <sheetName val="PREACTA"/>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CIRCUITOS_CODENSA1"/>
      <sheetName val="CIRCUITOS_eec1"/>
      <sheetName val="CIRCUITOS_rc1"/>
      <sheetName val="CIRCUITOS_rn1"/>
      <sheetName val="CIRCUITOS_ro1"/>
      <sheetName val="CIRCUITOS_rs1"/>
      <sheetName val="CIRCUITOS_CODENSA2"/>
      <sheetName val="CIRCUITOS_eec2"/>
      <sheetName val="CIRCUITOS_rc2"/>
      <sheetName val="CIRCUITOS_rn2"/>
      <sheetName val="CIRCUITOS_ro2"/>
      <sheetName val="CIRCUITOS_rs2"/>
      <sheetName val="CIRCUITOS_CODENSA3"/>
      <sheetName val="CIRCUITOS_eec3"/>
      <sheetName val="CIRCUITOS_rc3"/>
      <sheetName val="CIRCUITOS_rn3"/>
      <sheetName val="CIRCUITOS_ro3"/>
      <sheetName val="CIRCUITOS_r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Listado"/>
      <sheetName val="Cotización"/>
      <sheetName val="CRA.MODI"/>
      <sheetName val="FACTORES"/>
      <sheetName val="BaseDatos"/>
      <sheetName val="5.2"/>
      <sheetName val="BD100-45-P1"/>
      <sheetName val="BASE DATOS"/>
      <sheetName val="MATERIALES"/>
      <sheetName val="PROPUESTA PRESENTADA"/>
      <sheetName val="BASES"/>
      <sheetName val="BDATOS"/>
      <sheetName val="DATOS"/>
    </sheetNames>
    <sheetDataSet>
      <sheetData sheetId="0">
        <row r="9">
          <cell r="E9" t="str">
            <v>EDGAR EDUARDO HERNANDEZ Q.</v>
          </cell>
        </row>
      </sheetData>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sheetData sheetId="52">
        <row r="9">
          <cell r="E9" t="str">
            <v>EDGAR EDUARDO HERNANDEZ Q.</v>
          </cell>
        </row>
      </sheetData>
      <sheetData sheetId="53"/>
      <sheetData sheetId="54"/>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ow r="9">
          <cell r="E9" t="str">
            <v>EDGAR EDUARDO HERNANDEZ Q.</v>
          </cell>
        </row>
      </sheetData>
      <sheetData sheetId="91"/>
      <sheetData sheetId="92"/>
      <sheetData sheetId="93">
        <row r="8">
          <cell r="E8" t="str">
            <v>BIMESTRE: JULIO - AGOSTO DE 2001</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9">
          <cell r="E9" t="str">
            <v>EDGAR EDUARDO HERNANDEZ Q.</v>
          </cell>
        </row>
      </sheetData>
      <sheetData sheetId="129"/>
      <sheetData sheetId="130"/>
      <sheetData sheetId="131">
        <row r="8">
          <cell r="E8" t="str">
            <v>BIMESTRE: JULIO - AGOSTO DE 2001</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ow r="9">
          <cell r="E9" t="str">
            <v>EDGAR EDUARDO HERNANDEZ Q.</v>
          </cell>
        </row>
      </sheetData>
      <sheetData sheetId="167"/>
      <sheetData sheetId="168"/>
      <sheetData sheetId="169">
        <row r="8">
          <cell r="E8" t="str">
            <v>BIMESTRE: JULIO - AGOSTO DE 2001</v>
          </cell>
        </row>
      </sheetData>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ow r="9">
          <cell r="E9" t="str">
            <v>EDGAR EDUARDO HERNANDEZ Q.</v>
          </cell>
        </row>
      </sheetData>
      <sheetData sheetId="205"/>
      <sheetData sheetId="206"/>
      <sheetData sheetId="207">
        <row r="8">
          <cell r="E8" t="str">
            <v>BIMESTRE: JULIO - AGOSTO DE 2001</v>
          </cell>
        </row>
      </sheetData>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ow r="9">
          <cell r="E9" t="str">
            <v>EDGAR EDUARDO HERNANDEZ Q.</v>
          </cell>
        </row>
      </sheetData>
      <sheetData sheetId="243"/>
      <sheetData sheetId="244"/>
      <sheetData sheetId="245">
        <row r="8">
          <cell r="E8" t="str">
            <v>BIMESTRE: JULIO - AGOSTO DE 2001</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9">
          <cell r="E9" t="str">
            <v>EDGAR EDUARDO HERNANDEZ Q.</v>
          </cell>
        </row>
      </sheetData>
      <sheetData sheetId="281"/>
      <sheetData sheetId="282"/>
      <sheetData sheetId="283">
        <row r="8">
          <cell r="E8" t="str">
            <v>BIMESTRE: JULIO - AGOSTO DE 2001</v>
          </cell>
        </row>
      </sheetData>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ow r="9">
          <cell r="E9" t="str">
            <v>EDGAR EDUARDO HERNANDEZ Q.</v>
          </cell>
        </row>
      </sheetData>
      <sheetData sheetId="319"/>
      <sheetData sheetId="320"/>
      <sheetData sheetId="321">
        <row r="8">
          <cell r="E8" t="str">
            <v>BIMESTRE: JULIO - AGOSTO DE 2001</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9">
          <cell r="E9" t="str">
            <v>EDGAR EDUARDO HERNANDEZ Q.</v>
          </cell>
        </row>
      </sheetData>
      <sheetData sheetId="357"/>
      <sheetData sheetId="358"/>
      <sheetData sheetId="359">
        <row r="8">
          <cell r="E8" t="str">
            <v>BIMESTRE: JULIO - AGOSTO DE 2001</v>
          </cell>
        </row>
      </sheetData>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ow r="9">
          <cell r="E9" t="str">
            <v>EDGAR EDUARDO HERNANDEZ Q.</v>
          </cell>
        </row>
      </sheetData>
      <sheetData sheetId="395"/>
      <sheetData sheetId="396"/>
      <sheetData sheetId="397">
        <row r="8">
          <cell r="E8" t="str">
            <v>BIMESTRE: JULIO - AGOSTO DE 2001</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9">
          <cell r="E9" t="str">
            <v>EDGAR EDUARDO HERNANDEZ Q.</v>
          </cell>
        </row>
      </sheetData>
      <sheetData sheetId="433"/>
      <sheetData sheetId="434"/>
      <sheetData sheetId="435">
        <row r="8">
          <cell r="E8" t="str">
            <v>BIMESTRE: JULIO - AGOSTO DE 2001</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9">
          <cell r="E9" t="str">
            <v>EDGAR EDUARDO HERNANDEZ Q.</v>
          </cell>
        </row>
      </sheetData>
      <sheetData sheetId="471"/>
      <sheetData sheetId="472"/>
      <sheetData sheetId="473">
        <row r="8">
          <cell r="E8" t="str">
            <v>BIMESTRE: JULIO - AGOSTO DE 2001</v>
          </cell>
        </row>
      </sheetData>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ow r="9">
          <cell r="E9" t="str">
            <v>EDGAR EDUARDO HERNANDEZ Q.</v>
          </cell>
        </row>
      </sheetData>
      <sheetData sheetId="509"/>
      <sheetData sheetId="510"/>
      <sheetData sheetId="511">
        <row r="8">
          <cell r="E8" t="str">
            <v>BIMESTRE: JULIO - AGOSTO DE 2001</v>
          </cell>
        </row>
      </sheetData>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ow r="9">
          <cell r="E9" t="str">
            <v>EDGAR EDUARDO HERNANDEZ Q.</v>
          </cell>
        </row>
      </sheetData>
      <sheetData sheetId="547"/>
      <sheetData sheetId="548"/>
      <sheetData sheetId="549">
        <row r="8">
          <cell r="E8" t="str">
            <v>BIMESTRE: JULIO - AGOSTO DE 2001</v>
          </cell>
        </row>
      </sheetData>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ow r="9">
          <cell r="E9" t="str">
            <v>EDGAR EDUARDO HERNANDEZ Q.</v>
          </cell>
        </row>
      </sheetData>
      <sheetData sheetId="585"/>
      <sheetData sheetId="586"/>
      <sheetData sheetId="587">
        <row r="8">
          <cell r="E8" t="str">
            <v>BIMESTRE: JULIO - AGOSTO DE 2001</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9">
          <cell r="E9" t="str">
            <v>EDGAR EDUARDO HERNANDEZ Q.</v>
          </cell>
        </row>
      </sheetData>
      <sheetData sheetId="623"/>
      <sheetData sheetId="624"/>
      <sheetData sheetId="625">
        <row r="8">
          <cell r="E8" t="str">
            <v>BIMESTRE: JULIO - AGOSTO DE 2001</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ow r="9">
          <cell r="E9" t="str">
            <v>EDGAR EDUARDO HERNANDEZ Q.</v>
          </cell>
        </row>
      </sheetData>
      <sheetData sheetId="661"/>
      <sheetData sheetId="662"/>
      <sheetData sheetId="663">
        <row r="8">
          <cell r="E8" t="str">
            <v>BIMESTRE: JULIO - AGOSTO DE 2001</v>
          </cell>
        </row>
      </sheetData>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ow r="9">
          <cell r="E9" t="str">
            <v>EDGAR EDUARDO HERNANDEZ Q.</v>
          </cell>
        </row>
      </sheetData>
      <sheetData sheetId="699"/>
      <sheetData sheetId="700"/>
      <sheetData sheetId="701">
        <row r="8">
          <cell r="E8" t="str">
            <v>BIMESTRE: JULIO - AGOSTO DE 2001</v>
          </cell>
        </row>
      </sheetData>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ow r="9">
          <cell r="E9" t="str">
            <v>EDGAR EDUARDO HERNANDEZ Q.</v>
          </cell>
        </row>
      </sheetData>
      <sheetData sheetId="737"/>
      <sheetData sheetId="738"/>
      <sheetData sheetId="739">
        <row r="8">
          <cell r="E8" t="str">
            <v>BIMESTRE: JULIO - AGOSTO DE 2001</v>
          </cell>
        </row>
      </sheetData>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9">
          <cell r="E9" t="str">
            <v>EDGAR EDUARDO HERNANDEZ Q.</v>
          </cell>
        </row>
      </sheetData>
      <sheetData sheetId="775"/>
      <sheetData sheetId="776"/>
      <sheetData sheetId="777">
        <row r="8">
          <cell r="E8" t="str">
            <v>BIMESTRE: JULIO - AGOSTO DE 2001</v>
          </cell>
        </row>
      </sheetData>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ow r="9">
          <cell r="E9" t="str">
            <v>EDGAR EDUARDO HERNANDEZ Q.</v>
          </cell>
        </row>
      </sheetData>
      <sheetData sheetId="813"/>
      <sheetData sheetId="814"/>
      <sheetData sheetId="815">
        <row r="8">
          <cell r="E8" t="str">
            <v>BIMESTRE: JULIO - AGOSTO DE 2001</v>
          </cell>
        </row>
      </sheetData>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Soporte_de_cantidades1"/>
      <sheetName val="2_Cimentación_Est_Met1"/>
      <sheetName val="Apus_In_Elect1"/>
      <sheetName val="Equipo_Trans_1"/>
      <sheetName val="M_Obra1"/>
      <sheetName val="Soporte_de_cantidades"/>
      <sheetName val="2_Cimentación_Est_Met"/>
      <sheetName val="Apus_In_Elect"/>
      <sheetName val="Equipo_Trans_"/>
      <sheetName val="M_Obra"/>
      <sheetName val="Soporte_de_cantidades2"/>
      <sheetName val="2_Cimentación_Est_Met2"/>
      <sheetName val="Apus_In_Elect2"/>
      <sheetName val="Equipo_Trans_2"/>
      <sheetName val="M_Obra2"/>
      <sheetName val="Soporte_de_cantidades3"/>
      <sheetName val="2_Cimentación_Est_Met3"/>
      <sheetName val="Apus_In_Elect3"/>
      <sheetName val="Equipo_Trans_3"/>
      <sheetName val="M_Obra3"/>
      <sheetName val="Soporte_de_cantidades4"/>
      <sheetName val="2_Cimentación_Est_Met4"/>
      <sheetName val="Apus_In_Elect4"/>
      <sheetName val="Equipo_Trans_4"/>
      <sheetName val="M_Obra4"/>
      <sheetName val="Soporte_de_cantidades5"/>
      <sheetName val="2_Cimentación_Est_Met5"/>
      <sheetName val="Apus_In_Elect5"/>
      <sheetName val="Equipo_Trans_5"/>
      <sheetName val="M_Obra5"/>
      <sheetName val="Soporte_de_cantidades8"/>
      <sheetName val="2_Cimentación_Est_Met8"/>
      <sheetName val="Apus_In_Elect8"/>
      <sheetName val="Equipo_Trans_8"/>
      <sheetName val="M_Obra8"/>
      <sheetName val="Soporte_de_cantidades6"/>
      <sheetName val="2_Cimentación_Est_Met6"/>
      <sheetName val="Apus_In_Elect6"/>
      <sheetName val="Equipo_Trans_6"/>
      <sheetName val="M_Obra6"/>
      <sheetName val="Soporte_de_cantidades7"/>
      <sheetName val="2_Cimentación_Est_Met7"/>
      <sheetName val="Apus_In_Elect7"/>
      <sheetName val="Equipo_Trans_7"/>
      <sheetName val="M_Obra7"/>
      <sheetName val="Soporte_de_cantidades9"/>
      <sheetName val="2_Cimentación_Est_Met9"/>
      <sheetName val="Apus_In_Elect9"/>
      <sheetName val="Equipo_Trans_9"/>
      <sheetName val="M_Obra9"/>
      <sheetName val="Soporte_de_cantidades10"/>
      <sheetName val="2_Cimentación_Est_Met10"/>
      <sheetName val="Apus_In_Elect10"/>
      <sheetName val="Equipo_Trans_10"/>
      <sheetName val="M_Obra10"/>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sheetData sheetId="13">
        <row r="52">
          <cell r="I52">
            <v>34304</v>
          </cell>
        </row>
      </sheetData>
      <sheetData sheetId="14"/>
      <sheetData sheetId="15">
        <row r="1">
          <cell r="A1" t="str">
            <v xml:space="preserve">Codigo </v>
          </cell>
        </row>
      </sheetData>
      <sheetData sheetId="16">
        <row r="35">
          <cell r="A35" t="str">
            <v>MO-01</v>
          </cell>
        </row>
      </sheetData>
      <sheetData sheetId="17"/>
      <sheetData sheetId="18">
        <row r="52">
          <cell r="I52">
            <v>34304</v>
          </cell>
        </row>
      </sheetData>
      <sheetData sheetId="19"/>
      <sheetData sheetId="20">
        <row r="1">
          <cell r="A1" t="str">
            <v xml:space="preserve">Codigo </v>
          </cell>
        </row>
      </sheetData>
      <sheetData sheetId="21">
        <row r="35">
          <cell r="A35" t="str">
            <v>MO-01</v>
          </cell>
        </row>
      </sheetData>
      <sheetData sheetId="22"/>
      <sheetData sheetId="23">
        <row r="52">
          <cell r="I52">
            <v>34304</v>
          </cell>
        </row>
      </sheetData>
      <sheetData sheetId="24"/>
      <sheetData sheetId="25">
        <row r="1">
          <cell r="A1" t="str">
            <v xml:space="preserve">Codigo </v>
          </cell>
        </row>
      </sheetData>
      <sheetData sheetId="26">
        <row r="35">
          <cell r="A35" t="str">
            <v>MO-01</v>
          </cell>
        </row>
      </sheetData>
      <sheetData sheetId="27" refreshError="1"/>
      <sheetData sheetId="28" refreshError="1"/>
      <sheetData sheetId="29" refreshError="1"/>
      <sheetData sheetId="30" refreshError="1"/>
      <sheetData sheetId="31" refreshError="1"/>
      <sheetData sheetId="32"/>
      <sheetData sheetId="33">
        <row r="52">
          <cell r="I52">
            <v>34304</v>
          </cell>
        </row>
      </sheetData>
      <sheetData sheetId="34"/>
      <sheetData sheetId="35">
        <row r="1">
          <cell r="A1" t="str">
            <v xml:space="preserve">Codigo </v>
          </cell>
        </row>
      </sheetData>
      <sheetData sheetId="36">
        <row r="35">
          <cell r="A35" t="str">
            <v>MO-01</v>
          </cell>
        </row>
      </sheetData>
      <sheetData sheetId="37"/>
      <sheetData sheetId="38">
        <row r="52">
          <cell r="I52">
            <v>34304</v>
          </cell>
        </row>
      </sheetData>
      <sheetData sheetId="39"/>
      <sheetData sheetId="40">
        <row r="1">
          <cell r="A1" t="str">
            <v xml:space="preserve">Codigo </v>
          </cell>
        </row>
      </sheetData>
      <sheetData sheetId="41">
        <row r="35">
          <cell r="A35" t="str">
            <v>MO-01</v>
          </cell>
        </row>
      </sheetData>
      <sheetData sheetId="42"/>
      <sheetData sheetId="43">
        <row r="52">
          <cell r="I52">
            <v>34304</v>
          </cell>
        </row>
      </sheetData>
      <sheetData sheetId="44"/>
      <sheetData sheetId="45">
        <row r="1">
          <cell r="A1" t="str">
            <v xml:space="preserve">Codigo </v>
          </cell>
        </row>
      </sheetData>
      <sheetData sheetId="46">
        <row r="35">
          <cell r="A35" t="str">
            <v>MO-01</v>
          </cell>
        </row>
      </sheetData>
      <sheetData sheetId="47"/>
      <sheetData sheetId="48">
        <row r="52">
          <cell r="I52">
            <v>34304</v>
          </cell>
        </row>
      </sheetData>
      <sheetData sheetId="49"/>
      <sheetData sheetId="50">
        <row r="1">
          <cell r="A1" t="str">
            <v xml:space="preserve">Codigo </v>
          </cell>
        </row>
      </sheetData>
      <sheetData sheetId="51">
        <row r="35">
          <cell r="A35" t="str">
            <v>MO-01</v>
          </cell>
        </row>
      </sheetData>
      <sheetData sheetId="52"/>
      <sheetData sheetId="53">
        <row r="52">
          <cell r="I52">
            <v>34304</v>
          </cell>
        </row>
      </sheetData>
      <sheetData sheetId="54"/>
      <sheetData sheetId="55">
        <row r="1">
          <cell r="A1" t="str">
            <v xml:space="preserve">Codigo </v>
          </cell>
        </row>
      </sheetData>
      <sheetData sheetId="56">
        <row r="35">
          <cell r="A35" t="str">
            <v>MO-01</v>
          </cell>
        </row>
      </sheetData>
      <sheetData sheetId="57" refreshError="1"/>
      <sheetData sheetId="58" refreshError="1"/>
      <sheetData sheetId="59" refreshError="1"/>
      <sheetData sheetId="60" refreshError="1"/>
      <sheetData sheetId="61" refreshError="1"/>
      <sheetData sheetId="62"/>
      <sheetData sheetId="63">
        <row r="52">
          <cell r="I52">
            <v>34304</v>
          </cell>
        </row>
      </sheetData>
      <sheetData sheetId="64"/>
      <sheetData sheetId="65">
        <row r="1">
          <cell r="A1" t="str">
            <v xml:space="preserve">Codigo </v>
          </cell>
        </row>
      </sheetData>
      <sheetData sheetId="66">
        <row r="35">
          <cell r="A35" t="str">
            <v>MO-01</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DICE"/>
      <sheetName val="DATOS"/>
      <sheetName val="ANEXOS"/>
      <sheetName val="ANEXO 6 A.P.U."/>
      <sheetName val="EQUIPO"/>
      <sheetName val="MATERIALES"/>
      <sheetName val="TRANSPORTES"/>
      <sheetName val="MANO DE OBRA"/>
      <sheetName val="FACTOR PRESTACIONAL"/>
      <sheetName val="AIU"/>
      <sheetName val="(1)"/>
      <sheetName val="(2)"/>
      <sheetName val="(3)"/>
      <sheetName val="(4)"/>
      <sheetName val="(5)"/>
      <sheetName val="(6)"/>
      <sheetName val="(7)"/>
      <sheetName val="(8)"/>
      <sheetName val="(9)"/>
      <sheetName val="(10)"/>
      <sheetName val="(11)"/>
      <sheetName val="(12)"/>
      <sheetName val="(13)"/>
      <sheetName val="(14)"/>
      <sheetName val="(15)"/>
      <sheetName val="(16)"/>
      <sheetName val="PRESUPUESTO INTERVENT (4 MESES)"/>
      <sheetName val="PRESUPUESTO"/>
      <sheetName val="LOCALIZACION"/>
      <sheetName val="DISEÑOS."/>
      <sheetName val="DEMOLICIONES"/>
      <sheetName val="EXCAVACIONES"/>
      <sheetName val="RELLENOS"/>
      <sheetName val="CONCRETOS"/>
      <sheetName val="Hoja2"/>
      <sheetName val="Hoja3"/>
    </sheetNames>
    <sheetDataSet>
      <sheetData sheetId="0"/>
      <sheetData sheetId="1"/>
      <sheetData sheetId="2">
        <row r="7">
          <cell r="C7">
            <v>0</v>
          </cell>
        </row>
      </sheetData>
      <sheetData sheetId="3"/>
      <sheetData sheetId="4"/>
      <sheetData sheetId="5">
        <row r="15">
          <cell r="B15">
            <v>1</v>
          </cell>
          <cell r="C15" t="str">
            <v>Cargador : Potencia en el volante 125 hp, Clasificación de RPM del motor 2300.</v>
          </cell>
          <cell r="D15">
            <v>0</v>
          </cell>
          <cell r="E15">
            <v>0</v>
          </cell>
          <cell r="F15" t="str">
            <v>$/hora</v>
          </cell>
          <cell r="G15">
            <v>162582</v>
          </cell>
        </row>
        <row r="16">
          <cell r="B16">
            <v>2</v>
          </cell>
          <cell r="C16" t="str">
            <v>Compresor 120 HP, con martillo.</v>
          </cell>
          <cell r="D16">
            <v>0</v>
          </cell>
          <cell r="E16">
            <v>0</v>
          </cell>
          <cell r="F16" t="str">
            <v>$/hora</v>
          </cell>
          <cell r="G16">
            <v>84955</v>
          </cell>
        </row>
        <row r="17">
          <cell r="B17">
            <v>3</v>
          </cell>
          <cell r="C17" t="str">
            <v>Retroexcavadora sobre oruga, potencia 138 HP, balde de 1,5 m3.</v>
          </cell>
          <cell r="D17">
            <v>0</v>
          </cell>
          <cell r="E17">
            <v>0</v>
          </cell>
          <cell r="F17" t="str">
            <v>$/hora</v>
          </cell>
          <cell r="G17">
            <v>184624</v>
          </cell>
        </row>
        <row r="18">
          <cell r="B18">
            <v>4</v>
          </cell>
          <cell r="C18" t="str">
            <v xml:space="preserve">Buldozer, Potencia al volante de 140 HP, motor de 2200 RPM, longitud de hoja 4,80m. </v>
          </cell>
          <cell r="D18">
            <v>0</v>
          </cell>
          <cell r="E18">
            <v>0</v>
          </cell>
          <cell r="F18" t="str">
            <v>$/hora</v>
          </cell>
          <cell r="G18">
            <v>199029</v>
          </cell>
        </row>
        <row r="19">
          <cell r="B19">
            <v>5</v>
          </cell>
          <cell r="C19" t="str">
            <v xml:space="preserve">Vibrocompatador, potencia 153 HP, peso 10 Ton. </v>
          </cell>
          <cell r="D19">
            <v>0</v>
          </cell>
          <cell r="E19">
            <v>0</v>
          </cell>
          <cell r="F19" t="str">
            <v>$/hora</v>
          </cell>
          <cell r="G19">
            <v>116575</v>
          </cell>
        </row>
        <row r="20">
          <cell r="B20">
            <v>6</v>
          </cell>
          <cell r="C20" t="str">
            <v xml:space="preserve">Carrotanque de agua(1000 Galones) </v>
          </cell>
          <cell r="D20">
            <v>0</v>
          </cell>
          <cell r="E20">
            <v>0</v>
          </cell>
          <cell r="F20" t="str">
            <v>$/hora</v>
          </cell>
          <cell r="G20">
            <v>71727</v>
          </cell>
        </row>
        <row r="21">
          <cell r="B21">
            <v>7</v>
          </cell>
          <cell r="C21" t="str">
            <v>Motoniveladora  potencia 215 HP, ancho de cuchilla 4,27 m, peso 18 ton.</v>
          </cell>
          <cell r="D21">
            <v>0</v>
          </cell>
          <cell r="E21">
            <v>0</v>
          </cell>
          <cell r="F21" t="str">
            <v>$/hora</v>
          </cell>
          <cell r="G21">
            <v>159406</v>
          </cell>
        </row>
        <row r="22">
          <cell r="B22">
            <v>8</v>
          </cell>
          <cell r="C22" t="str">
            <v>Aspersor manual</v>
          </cell>
          <cell r="D22">
            <v>0</v>
          </cell>
          <cell r="E22">
            <v>0</v>
          </cell>
          <cell r="F22" t="str">
            <v>$/hora</v>
          </cell>
          <cell r="G22">
            <v>3108</v>
          </cell>
        </row>
        <row r="23">
          <cell r="B23">
            <v>9</v>
          </cell>
          <cell r="C23" t="str">
            <v>Compresor (barrido y soplado)</v>
          </cell>
          <cell r="D23">
            <v>0</v>
          </cell>
          <cell r="E23">
            <v>0</v>
          </cell>
          <cell r="F23" t="str">
            <v>$/hora</v>
          </cell>
          <cell r="G23">
            <v>71190</v>
          </cell>
        </row>
        <row r="24">
          <cell r="B24">
            <v>10</v>
          </cell>
          <cell r="C24" t="str">
            <v>Cortadora de pavimento, Máxima profundidad de corte: 160 mm. Capacidad de disco: desde 12´´ hasta 18´´ de diámetro. Peso operacional: 135 kg, 13.5 hp de potencia</v>
          </cell>
          <cell r="D24">
            <v>0</v>
          </cell>
          <cell r="E24">
            <v>0</v>
          </cell>
          <cell r="F24" t="str">
            <v>$/hora</v>
          </cell>
          <cell r="G24">
            <v>27955</v>
          </cell>
        </row>
        <row r="25">
          <cell r="B25">
            <v>11</v>
          </cell>
          <cell r="C25" t="str">
            <v>Formaleta metálica (concreto hidráulico)</v>
          </cell>
          <cell r="D25">
            <v>0</v>
          </cell>
          <cell r="E25">
            <v>0</v>
          </cell>
          <cell r="F25" t="str">
            <v>$/hora</v>
          </cell>
          <cell r="G25">
            <v>3299</v>
          </cell>
        </row>
        <row r="26">
          <cell r="B26">
            <v>12</v>
          </cell>
          <cell r="C26" t="str">
            <v>Regla vibratoria, de longitud de 3 a 5 m, motor de 3600 rpm, potencia 6 HP</v>
          </cell>
          <cell r="D26">
            <v>0</v>
          </cell>
          <cell r="E26">
            <v>0</v>
          </cell>
          <cell r="F26" t="str">
            <v>$/hora</v>
          </cell>
          <cell r="G26">
            <v>9314</v>
          </cell>
        </row>
        <row r="27">
          <cell r="B27">
            <v>13</v>
          </cell>
          <cell r="C27" t="str">
            <v>Vibrador de concreto, Motor de 3 hp a 18.000 rpm Mangueras de 4 mt</v>
          </cell>
          <cell r="D27">
            <v>0</v>
          </cell>
          <cell r="E27">
            <v>0</v>
          </cell>
          <cell r="F27" t="str">
            <v>$/hora</v>
          </cell>
          <cell r="G27">
            <v>9564</v>
          </cell>
        </row>
        <row r="28">
          <cell r="B28">
            <v>14</v>
          </cell>
          <cell r="C28" t="str">
            <v>Compactador manual (SALTARIN) Peso de operación (Kg.) 52, Fuerza de impacto por golpe (KN) 12.</v>
          </cell>
          <cell r="D28">
            <v>0</v>
          </cell>
          <cell r="E28">
            <v>0</v>
          </cell>
          <cell r="F28" t="str">
            <v>$/hora</v>
          </cell>
          <cell r="G28">
            <v>12308</v>
          </cell>
        </row>
        <row r="29">
          <cell r="B29">
            <v>15</v>
          </cell>
          <cell r="C29" t="str">
            <v>Cizalla manual de 90 cm.</v>
          </cell>
          <cell r="D29">
            <v>0</v>
          </cell>
          <cell r="E29">
            <v>0</v>
          </cell>
          <cell r="F29" t="str">
            <v>$/hora</v>
          </cell>
          <cell r="G29">
            <v>810</v>
          </cell>
        </row>
        <row r="30">
          <cell r="B30">
            <v>16</v>
          </cell>
          <cell r="C30" t="str">
            <v>Volqueta 6 m3</v>
          </cell>
          <cell r="D30">
            <v>0</v>
          </cell>
          <cell r="E30">
            <v>0</v>
          </cell>
          <cell r="F30" t="str">
            <v>$/hora</v>
          </cell>
          <cell r="G30">
            <v>88109</v>
          </cell>
        </row>
        <row r="31">
          <cell r="B31">
            <v>17</v>
          </cell>
          <cell r="C31" t="str">
            <v>Herramineta menor</v>
          </cell>
          <cell r="D31">
            <v>0</v>
          </cell>
          <cell r="E31">
            <v>0</v>
          </cell>
          <cell r="F31" t="str">
            <v>gl</v>
          </cell>
          <cell r="G31">
            <v>0</v>
          </cell>
        </row>
        <row r="32">
          <cell r="B32">
            <v>0</v>
          </cell>
          <cell r="C32" t="str">
            <v>$/HORA: PESOS M/C POR CADA HORA DE TRABAJO</v>
          </cell>
          <cell r="D32">
            <v>0</v>
          </cell>
          <cell r="E32">
            <v>0</v>
          </cell>
          <cell r="F32">
            <v>0</v>
          </cell>
          <cell r="G32">
            <v>0</v>
          </cell>
        </row>
        <row r="33">
          <cell r="B33">
            <v>0</v>
          </cell>
          <cell r="C33">
            <v>0</v>
          </cell>
          <cell r="D33">
            <v>0</v>
          </cell>
          <cell r="E33">
            <v>0</v>
          </cell>
          <cell r="F33">
            <v>0</v>
          </cell>
          <cell r="G33">
            <v>0</v>
          </cell>
        </row>
        <row r="34">
          <cell r="B34">
            <v>0</v>
          </cell>
          <cell r="C34">
            <v>0</v>
          </cell>
          <cell r="D34">
            <v>0</v>
          </cell>
          <cell r="E34">
            <v>0</v>
          </cell>
          <cell r="F34">
            <v>0</v>
          </cell>
          <cell r="G34">
            <v>0</v>
          </cell>
        </row>
        <row r="35">
          <cell r="B35">
            <v>0</v>
          </cell>
          <cell r="C35">
            <v>0</v>
          </cell>
          <cell r="D35" t="str">
            <v>____________________________</v>
          </cell>
          <cell r="E35">
            <v>0</v>
          </cell>
          <cell r="F35">
            <v>0</v>
          </cell>
          <cell r="G35">
            <v>0</v>
          </cell>
        </row>
        <row r="36">
          <cell r="B36">
            <v>0</v>
          </cell>
          <cell r="C36">
            <v>0</v>
          </cell>
          <cell r="D36" t="str">
            <v>Ing. Nelson Gomez Beltran</v>
          </cell>
          <cell r="E36">
            <v>0</v>
          </cell>
          <cell r="F36">
            <v>0</v>
          </cell>
          <cell r="G36">
            <v>0</v>
          </cell>
        </row>
        <row r="37">
          <cell r="B37">
            <v>0</v>
          </cell>
          <cell r="C37">
            <v>0</v>
          </cell>
          <cell r="D37" t="str">
            <v>CC.  80,439,589 de Bogotá</v>
          </cell>
          <cell r="E37">
            <v>0</v>
          </cell>
          <cell r="F37">
            <v>0</v>
          </cell>
          <cell r="G37">
            <v>0</v>
          </cell>
        </row>
        <row r="38">
          <cell r="B38">
            <v>0</v>
          </cell>
          <cell r="C38">
            <v>0</v>
          </cell>
          <cell r="D38">
            <v>0</v>
          </cell>
          <cell r="E38">
            <v>0</v>
          </cell>
          <cell r="F38">
            <v>0</v>
          </cell>
          <cell r="G38">
            <v>0</v>
          </cell>
        </row>
        <row r="39">
          <cell r="B39">
            <v>0</v>
          </cell>
          <cell r="C39">
            <v>0</v>
          </cell>
          <cell r="D39">
            <v>0</v>
          </cell>
          <cell r="E39">
            <v>0</v>
          </cell>
          <cell r="F39">
            <v>0</v>
          </cell>
          <cell r="G39">
            <v>0</v>
          </cell>
        </row>
        <row r="40">
          <cell r="B40">
            <v>0</v>
          </cell>
          <cell r="C40">
            <v>0</v>
          </cell>
          <cell r="D40">
            <v>0</v>
          </cell>
          <cell r="E40">
            <v>0</v>
          </cell>
          <cell r="F40">
            <v>0</v>
          </cell>
          <cell r="G40">
            <v>0</v>
          </cell>
        </row>
        <row r="41">
          <cell r="C41">
            <v>0</v>
          </cell>
          <cell r="D41">
            <v>0</v>
          </cell>
          <cell r="E41">
            <v>0</v>
          </cell>
          <cell r="F41">
            <v>0</v>
          </cell>
          <cell r="G41">
            <v>0</v>
          </cell>
        </row>
        <row r="42">
          <cell r="C42">
            <v>0</v>
          </cell>
          <cell r="D42">
            <v>0</v>
          </cell>
          <cell r="E42">
            <v>0</v>
          </cell>
          <cell r="F42">
            <v>0</v>
          </cell>
          <cell r="G42">
            <v>0</v>
          </cell>
        </row>
        <row r="43">
          <cell r="C43">
            <v>0</v>
          </cell>
          <cell r="D43">
            <v>0</v>
          </cell>
          <cell r="E43">
            <v>0</v>
          </cell>
          <cell r="F43">
            <v>0</v>
          </cell>
          <cell r="G43">
            <v>0</v>
          </cell>
        </row>
        <row r="44">
          <cell r="C44">
            <v>0</v>
          </cell>
          <cell r="D44">
            <v>0</v>
          </cell>
          <cell r="E44">
            <v>0</v>
          </cell>
          <cell r="F44">
            <v>0</v>
          </cell>
          <cell r="G44">
            <v>0</v>
          </cell>
        </row>
        <row r="45">
          <cell r="C45">
            <v>0</v>
          </cell>
          <cell r="D45">
            <v>0</v>
          </cell>
          <cell r="E45">
            <v>0</v>
          </cell>
          <cell r="F45">
            <v>0</v>
          </cell>
          <cell r="G45">
            <v>0</v>
          </cell>
        </row>
        <row r="46">
          <cell r="C46">
            <v>0</v>
          </cell>
          <cell r="D46">
            <v>0</v>
          </cell>
          <cell r="E46">
            <v>0</v>
          </cell>
          <cell r="F46">
            <v>0</v>
          </cell>
          <cell r="G46">
            <v>0</v>
          </cell>
        </row>
      </sheetData>
      <sheetData sheetId="6">
        <row r="14">
          <cell r="B14">
            <v>1</v>
          </cell>
          <cell r="C14" t="str">
            <v>Piedra para pedraplen tamaño maximo 12"</v>
          </cell>
          <cell r="D14">
            <v>0</v>
          </cell>
          <cell r="E14">
            <v>0</v>
          </cell>
          <cell r="F14" t="str">
            <v>m³</v>
          </cell>
          <cell r="G14">
            <v>28500</v>
          </cell>
        </row>
        <row r="15">
          <cell r="B15">
            <v>2</v>
          </cell>
          <cell r="C15" t="str">
            <v>Material seleccionado para Relleno</v>
          </cell>
          <cell r="D15">
            <v>0</v>
          </cell>
          <cell r="E15">
            <v>0</v>
          </cell>
          <cell r="F15" t="str">
            <v>m³</v>
          </cell>
          <cell r="G15">
            <v>22228</v>
          </cell>
        </row>
        <row r="16">
          <cell r="B16">
            <v>3</v>
          </cell>
          <cell r="C16" t="str">
            <v>Geotextil T-2100 O Similar (Proveedores Pavco, Lafayet, Geomatrix, Tensar, Omnes U Otros)</v>
          </cell>
          <cell r="D16">
            <v>0</v>
          </cell>
          <cell r="E16">
            <v>0</v>
          </cell>
          <cell r="F16" t="str">
            <v>m²</v>
          </cell>
          <cell r="G16">
            <v>5571</v>
          </cell>
        </row>
        <row r="17">
          <cell r="B17">
            <v>4</v>
          </cell>
          <cell r="C17" t="str">
            <v xml:space="preserve">Material de Sub Base CBR=40% </v>
          </cell>
          <cell r="D17">
            <v>0</v>
          </cell>
          <cell r="E17">
            <v>0</v>
          </cell>
          <cell r="F17" t="str">
            <v>m³</v>
          </cell>
          <cell r="G17">
            <v>38373.002611090422</v>
          </cell>
        </row>
        <row r="18">
          <cell r="B18">
            <v>5</v>
          </cell>
          <cell r="C18" t="str">
            <v>Barras de transferencia de carga (1'')</v>
          </cell>
          <cell r="D18">
            <v>0</v>
          </cell>
          <cell r="E18">
            <v>0</v>
          </cell>
          <cell r="F18" t="str">
            <v>kg</v>
          </cell>
          <cell r="G18">
            <v>4700</v>
          </cell>
        </row>
        <row r="19">
          <cell r="B19">
            <v>6</v>
          </cell>
          <cell r="C19" t="str">
            <v>Barras de unión de 1/2´´</v>
          </cell>
          <cell r="D19">
            <v>0</v>
          </cell>
          <cell r="E19">
            <v>0</v>
          </cell>
          <cell r="F19" t="str">
            <v>kg</v>
          </cell>
          <cell r="G19">
            <v>2500</v>
          </cell>
        </row>
        <row r="20">
          <cell r="B20">
            <v>7</v>
          </cell>
          <cell r="C20" t="str">
            <v>Cintilla De Poliuretano (Sikarod) (Pavimentos De Concreto Hidráulico)</v>
          </cell>
          <cell r="D20">
            <v>0</v>
          </cell>
          <cell r="E20">
            <v>0</v>
          </cell>
          <cell r="F20" t="str">
            <v>m</v>
          </cell>
          <cell r="G20">
            <v>825</v>
          </cell>
        </row>
        <row r="21">
          <cell r="B21">
            <v>8</v>
          </cell>
          <cell r="C21" t="str">
            <v>Sello de silicona o sellador autonivelante</v>
          </cell>
          <cell r="D21">
            <v>0</v>
          </cell>
          <cell r="E21">
            <v>0</v>
          </cell>
          <cell r="F21" t="str">
            <v>m</v>
          </cell>
          <cell r="G21">
            <v>4915</v>
          </cell>
        </row>
        <row r="22">
          <cell r="B22">
            <v>9</v>
          </cell>
          <cell r="C22" t="str">
            <v>Antisol blanco (presentación 20 kg)</v>
          </cell>
          <cell r="D22">
            <v>0</v>
          </cell>
          <cell r="E22">
            <v>0</v>
          </cell>
          <cell r="F22" t="str">
            <v>kg</v>
          </cell>
          <cell r="G22">
            <v>5760</v>
          </cell>
        </row>
        <row r="23">
          <cell r="B23">
            <v>10</v>
          </cell>
          <cell r="C23" t="str">
            <v>Concreto hidráulico para pavimento MR-43</v>
          </cell>
          <cell r="D23">
            <v>0</v>
          </cell>
          <cell r="E23">
            <v>0</v>
          </cell>
          <cell r="F23" t="str">
            <v>m³</v>
          </cell>
          <cell r="G23">
            <v>436078</v>
          </cell>
        </row>
        <row r="24">
          <cell r="B24">
            <v>11</v>
          </cell>
          <cell r="C24" t="str">
            <v>Canastilla para soporte de barras de transferencia de carga con varillas de 1/4"</v>
          </cell>
          <cell r="D24">
            <v>0</v>
          </cell>
          <cell r="E24">
            <v>0</v>
          </cell>
          <cell r="F24" t="str">
            <v>kg</v>
          </cell>
          <cell r="G24">
            <v>2500</v>
          </cell>
        </row>
        <row r="25">
          <cell r="B25">
            <v>12</v>
          </cell>
          <cell r="C25" t="str">
            <v>Grasa para engrase de barras de transferencia</v>
          </cell>
          <cell r="D25">
            <v>0</v>
          </cell>
          <cell r="E25">
            <v>0</v>
          </cell>
          <cell r="F25" t="str">
            <v>kg</v>
          </cell>
          <cell r="G25">
            <v>3750</v>
          </cell>
        </row>
        <row r="26">
          <cell r="B26">
            <v>13</v>
          </cell>
          <cell r="C26" t="str">
            <v>Concreto Resistencia  21 (Mpa)</v>
          </cell>
          <cell r="D26">
            <v>0</v>
          </cell>
          <cell r="E26">
            <v>0</v>
          </cell>
          <cell r="F26" t="str">
            <v>m³</v>
          </cell>
          <cell r="G26">
            <v>365533</v>
          </cell>
        </row>
        <row r="27">
          <cell r="B27">
            <v>14</v>
          </cell>
          <cell r="C27" t="str">
            <v>Formaleta (gaviones, juntas de bordillos, juntas de cunetas, muros, concretos clase D,E, F y G)</v>
          </cell>
          <cell r="D27">
            <v>0</v>
          </cell>
          <cell r="E27">
            <v>0</v>
          </cell>
          <cell r="F27" t="str">
            <v>m²</v>
          </cell>
          <cell r="G27">
            <v>4922</v>
          </cell>
        </row>
        <row r="28">
          <cell r="B28">
            <v>15</v>
          </cell>
          <cell r="C28" t="str">
            <v>Acero PDR-60</v>
          </cell>
          <cell r="D28">
            <v>0</v>
          </cell>
          <cell r="E28">
            <v>0</v>
          </cell>
          <cell r="F28" t="str">
            <v>kg</v>
          </cell>
          <cell r="G28">
            <v>2500</v>
          </cell>
        </row>
        <row r="29">
          <cell r="B29">
            <v>16</v>
          </cell>
          <cell r="C29" t="str">
            <v>Alambre Negro Para Amarre</v>
          </cell>
          <cell r="D29">
            <v>0</v>
          </cell>
          <cell r="E29">
            <v>0</v>
          </cell>
          <cell r="F29" t="str">
            <v>kg</v>
          </cell>
          <cell r="G29">
            <v>3025</v>
          </cell>
        </row>
        <row r="30">
          <cell r="B30">
            <v>17</v>
          </cell>
          <cell r="C30" t="str">
            <v>Concreto Resistencia  14 (Mpa)</v>
          </cell>
          <cell r="D30">
            <v>0</v>
          </cell>
          <cell r="E30">
            <v>0</v>
          </cell>
          <cell r="F30" t="str">
            <v>m³</v>
          </cell>
          <cell r="G30">
            <v>339592</v>
          </cell>
        </row>
        <row r="31">
          <cell r="B31">
            <v>18</v>
          </cell>
          <cell r="C31" t="str">
            <v>Material drenante (3´´)</v>
          </cell>
          <cell r="D31">
            <v>0</v>
          </cell>
          <cell r="E31">
            <v>0</v>
          </cell>
          <cell r="F31" t="str">
            <v>m³</v>
          </cell>
          <cell r="G31">
            <v>44441</v>
          </cell>
        </row>
        <row r="32">
          <cell r="B32">
            <v>19</v>
          </cell>
          <cell r="C32" t="str">
            <v>Agua</v>
          </cell>
          <cell r="D32">
            <v>0</v>
          </cell>
          <cell r="E32">
            <v>0</v>
          </cell>
          <cell r="F32" t="str">
            <v>lt</v>
          </cell>
          <cell r="G32">
            <v>50</v>
          </cell>
        </row>
        <row r="33">
          <cell r="B33">
            <v>20</v>
          </cell>
          <cell r="C33" t="str">
            <v>Geotextil Nt-2500 O Similar (Proveedores, Pavco, Geomatrix, Tensar, Omnes U Otros)</v>
          </cell>
          <cell r="D33">
            <v>0</v>
          </cell>
          <cell r="E33">
            <v>0</v>
          </cell>
          <cell r="F33" t="str">
            <v>m²</v>
          </cell>
          <cell r="G33">
            <v>6220</v>
          </cell>
        </row>
        <row r="34">
          <cell r="B34">
            <v>0</v>
          </cell>
          <cell r="C34" t="str">
            <v>KG: KILOGRAMO</v>
          </cell>
          <cell r="D34" t="str">
            <v>M²: METRO CUADRADO</v>
          </cell>
          <cell r="E34" t="str">
            <v xml:space="preserve">M: METRO </v>
          </cell>
          <cell r="F34">
            <v>0</v>
          </cell>
          <cell r="G34">
            <v>0</v>
          </cell>
        </row>
        <row r="35">
          <cell r="B35">
            <v>0</v>
          </cell>
          <cell r="C35" t="str">
            <v>M³: METRO CUBICO</v>
          </cell>
          <cell r="D35" t="str">
            <v>LT: LITRO</v>
          </cell>
          <cell r="E35">
            <v>0</v>
          </cell>
          <cell r="F35">
            <v>0</v>
          </cell>
          <cell r="G35">
            <v>0</v>
          </cell>
        </row>
        <row r="36">
          <cell r="B36">
            <v>0</v>
          </cell>
          <cell r="C36">
            <v>0</v>
          </cell>
          <cell r="D36">
            <v>0</v>
          </cell>
          <cell r="E36">
            <v>0</v>
          </cell>
          <cell r="F36">
            <v>0</v>
          </cell>
          <cell r="G36">
            <v>0</v>
          </cell>
        </row>
        <row r="37">
          <cell r="B37">
            <v>0</v>
          </cell>
          <cell r="C37">
            <v>0</v>
          </cell>
          <cell r="D37">
            <v>0</v>
          </cell>
          <cell r="E37">
            <v>0</v>
          </cell>
          <cell r="F37">
            <v>0</v>
          </cell>
          <cell r="G37">
            <v>0</v>
          </cell>
        </row>
        <row r="38">
          <cell r="B38">
            <v>0</v>
          </cell>
          <cell r="C38">
            <v>0</v>
          </cell>
          <cell r="D38">
            <v>0</v>
          </cell>
          <cell r="E38">
            <v>0</v>
          </cell>
          <cell r="F38">
            <v>0</v>
          </cell>
          <cell r="G38">
            <v>0</v>
          </cell>
        </row>
        <row r="39">
          <cell r="B39">
            <v>0</v>
          </cell>
          <cell r="C39">
            <v>0</v>
          </cell>
          <cell r="D39">
            <v>0</v>
          </cell>
          <cell r="E39">
            <v>0</v>
          </cell>
          <cell r="F39">
            <v>0</v>
          </cell>
          <cell r="G39">
            <v>0</v>
          </cell>
        </row>
        <row r="40">
          <cell r="B40">
            <v>0</v>
          </cell>
          <cell r="C40">
            <v>0</v>
          </cell>
          <cell r="D40">
            <v>0</v>
          </cell>
          <cell r="E40">
            <v>0</v>
          </cell>
          <cell r="F40">
            <v>0</v>
          </cell>
          <cell r="G40">
            <v>0</v>
          </cell>
        </row>
        <row r="41">
          <cell r="B41">
            <v>0</v>
          </cell>
          <cell r="C41">
            <v>0</v>
          </cell>
          <cell r="D41">
            <v>0</v>
          </cell>
          <cell r="E41">
            <v>0</v>
          </cell>
          <cell r="F41">
            <v>0</v>
          </cell>
          <cell r="G41">
            <v>0</v>
          </cell>
        </row>
        <row r="42">
          <cell r="B42">
            <v>0</v>
          </cell>
          <cell r="C42">
            <v>0</v>
          </cell>
          <cell r="D42">
            <v>0</v>
          </cell>
          <cell r="E42">
            <v>0</v>
          </cell>
          <cell r="F42">
            <v>0</v>
          </cell>
          <cell r="G42">
            <v>0</v>
          </cell>
        </row>
        <row r="43">
          <cell r="B43">
            <v>0</v>
          </cell>
          <cell r="C43">
            <v>0</v>
          </cell>
          <cell r="D43">
            <v>0</v>
          </cell>
          <cell r="E43">
            <v>0</v>
          </cell>
          <cell r="F43">
            <v>0</v>
          </cell>
          <cell r="G43">
            <v>0</v>
          </cell>
        </row>
        <row r="44">
          <cell r="B44">
            <v>0</v>
          </cell>
          <cell r="C44">
            <v>0</v>
          </cell>
          <cell r="D44">
            <v>0</v>
          </cell>
          <cell r="E44">
            <v>0</v>
          </cell>
          <cell r="F44">
            <v>0</v>
          </cell>
          <cell r="G44">
            <v>0</v>
          </cell>
        </row>
        <row r="45">
          <cell r="B45">
            <v>0</v>
          </cell>
          <cell r="C45">
            <v>0</v>
          </cell>
          <cell r="D45">
            <v>0</v>
          </cell>
          <cell r="E45">
            <v>0</v>
          </cell>
          <cell r="F45">
            <v>0</v>
          </cell>
          <cell r="G45">
            <v>0</v>
          </cell>
        </row>
        <row r="46">
          <cell r="B46">
            <v>0</v>
          </cell>
          <cell r="C46">
            <v>0</v>
          </cell>
          <cell r="D46">
            <v>0</v>
          </cell>
          <cell r="E46">
            <v>0</v>
          </cell>
          <cell r="F46">
            <v>0</v>
          </cell>
          <cell r="G46">
            <v>0</v>
          </cell>
        </row>
        <row r="51">
          <cell r="C51" t="str">
            <v>DESPERDICIOS</v>
          </cell>
          <cell r="D51" t="str">
            <v>MINIMO</v>
          </cell>
          <cell r="E51" t="str">
            <v>MAXIMO</v>
          </cell>
          <cell r="F51" t="str">
            <v>PROMEDIO</v>
          </cell>
        </row>
        <row r="52">
          <cell r="C52" t="str">
            <v>Acero</v>
          </cell>
          <cell r="D52">
            <v>0.04</v>
          </cell>
          <cell r="E52">
            <v>0.08</v>
          </cell>
          <cell r="F52">
            <v>0.06</v>
          </cell>
        </row>
        <row r="53">
          <cell r="C53" t="str">
            <v>concretos</v>
          </cell>
          <cell r="D53">
            <v>0.03</v>
          </cell>
          <cell r="E53">
            <v>7.0000000000000007E-2</v>
          </cell>
          <cell r="F53">
            <v>0.05</v>
          </cell>
        </row>
        <row r="54">
          <cell r="C54" t="str">
            <v>Triturados</v>
          </cell>
          <cell r="D54">
            <v>0.05</v>
          </cell>
          <cell r="E54">
            <v>0.08</v>
          </cell>
          <cell r="F54">
            <v>6.5000000000000002E-2</v>
          </cell>
        </row>
        <row r="55">
          <cell r="C55" t="str">
            <v>Arena</v>
          </cell>
          <cell r="D55">
            <v>0.05</v>
          </cell>
          <cell r="E55">
            <v>0.08</v>
          </cell>
          <cell r="F55">
            <v>6.5000000000000002E-2</v>
          </cell>
        </row>
        <row r="56">
          <cell r="C56" t="str">
            <v>Materiales petreos</v>
          </cell>
          <cell r="D56">
            <v>0.05</v>
          </cell>
          <cell r="E56">
            <v>0.08</v>
          </cell>
          <cell r="F56">
            <v>6.5000000000000002E-2</v>
          </cell>
        </row>
      </sheetData>
      <sheetData sheetId="7">
        <row r="13">
          <cell r="B13" t="str">
            <v>COD</v>
          </cell>
          <cell r="C13" t="str">
            <v>TRANSPORTE</v>
          </cell>
          <cell r="D13">
            <v>0</v>
          </cell>
          <cell r="E13">
            <v>0</v>
          </cell>
          <cell r="F13" t="str">
            <v>UNIDAD</v>
          </cell>
          <cell r="G13" t="str">
            <v>TARIFA</v>
          </cell>
          <cell r="H13" t="str">
            <v>VOL/PESO</v>
          </cell>
          <cell r="I13" t="str">
            <v>DISTANCIA</v>
          </cell>
        </row>
        <row r="14">
          <cell r="B14">
            <v>1</v>
          </cell>
          <cell r="C14" t="str">
            <v>ACARREO SUMINISTRO (MATERIAL DE LA ZONA)</v>
          </cell>
          <cell r="D14">
            <v>0</v>
          </cell>
          <cell r="E14">
            <v>0</v>
          </cell>
          <cell r="F14" t="str">
            <v>M³-KM</v>
          </cell>
          <cell r="G14">
            <v>1200</v>
          </cell>
          <cell r="H14">
            <v>1</v>
          </cell>
          <cell r="I14">
            <v>10</v>
          </cell>
        </row>
        <row r="15">
          <cell r="B15">
            <v>2</v>
          </cell>
          <cell r="C15" t="str">
            <v>ACARREO SUMINISTRO BASES SUB BASES AFIRMADOS Y PIEDRA</v>
          </cell>
          <cell r="D15">
            <v>0</v>
          </cell>
          <cell r="E15">
            <v>0</v>
          </cell>
          <cell r="F15" t="str">
            <v>M³-KM</v>
          </cell>
          <cell r="G15">
            <v>1200</v>
          </cell>
          <cell r="H15">
            <v>1</v>
          </cell>
          <cell r="I15">
            <v>5</v>
          </cell>
        </row>
        <row r="16">
          <cell r="B16">
            <v>3</v>
          </cell>
          <cell r="C16" t="str">
            <v>ACARREO ACERO</v>
          </cell>
          <cell r="D16">
            <v>0</v>
          </cell>
          <cell r="E16">
            <v>0</v>
          </cell>
          <cell r="F16" t="str">
            <v>Kg-KM</v>
          </cell>
          <cell r="G16">
            <v>18</v>
          </cell>
          <cell r="H16">
            <v>1</v>
          </cell>
          <cell r="I16">
            <v>20</v>
          </cell>
        </row>
        <row r="17">
          <cell r="B17">
            <v>4</v>
          </cell>
          <cell r="C17" t="str">
            <v>ACARREO ESCOMBROS</v>
          </cell>
          <cell r="D17">
            <v>0</v>
          </cell>
          <cell r="E17">
            <v>0</v>
          </cell>
          <cell r="F17" t="str">
            <v>M³-KM</v>
          </cell>
          <cell r="G17">
            <v>1200</v>
          </cell>
          <cell r="H17">
            <v>1</v>
          </cell>
          <cell r="I17">
            <v>10</v>
          </cell>
        </row>
        <row r="18">
          <cell r="B18">
            <v>0</v>
          </cell>
          <cell r="C18">
            <v>0</v>
          </cell>
          <cell r="D18">
            <v>0</v>
          </cell>
          <cell r="E18">
            <v>0</v>
          </cell>
          <cell r="F18">
            <v>0</v>
          </cell>
          <cell r="G18">
            <v>0</v>
          </cell>
          <cell r="H18">
            <v>0</v>
          </cell>
          <cell r="I18">
            <v>0</v>
          </cell>
        </row>
      </sheetData>
      <sheetData sheetId="8">
        <row r="13">
          <cell r="B13">
            <v>1</v>
          </cell>
          <cell r="C13" t="str">
            <v>INSPECTOR DE CONCRETOS</v>
          </cell>
          <cell r="D13">
            <v>0</v>
          </cell>
          <cell r="E13">
            <v>0</v>
          </cell>
          <cell r="F13" t="str">
            <v>DIA</v>
          </cell>
          <cell r="G13">
            <v>65000</v>
          </cell>
        </row>
        <row r="14">
          <cell r="B14">
            <v>2</v>
          </cell>
          <cell r="C14" t="str">
            <v>MAESTRO DE OBRA</v>
          </cell>
          <cell r="D14">
            <v>0</v>
          </cell>
          <cell r="E14">
            <v>0</v>
          </cell>
          <cell r="F14" t="str">
            <v>DIA</v>
          </cell>
          <cell r="G14">
            <v>55000</v>
          </cell>
        </row>
        <row r="15">
          <cell r="B15">
            <v>3</v>
          </cell>
          <cell r="C15" t="str">
            <v xml:space="preserve">OBRERO </v>
          </cell>
          <cell r="D15">
            <v>0</v>
          </cell>
          <cell r="E15">
            <v>0</v>
          </cell>
          <cell r="F15" t="str">
            <v>DIA</v>
          </cell>
          <cell r="G15">
            <v>23334</v>
          </cell>
        </row>
        <row r="16">
          <cell r="B16">
            <v>4</v>
          </cell>
          <cell r="C16" t="str">
            <v>OFICIAL</v>
          </cell>
          <cell r="D16">
            <v>0</v>
          </cell>
          <cell r="E16">
            <v>0</v>
          </cell>
          <cell r="F16" t="str">
            <v>DIA</v>
          </cell>
          <cell r="G16">
            <v>45000</v>
          </cell>
        </row>
        <row r="17">
          <cell r="B17">
            <v>5</v>
          </cell>
          <cell r="C17" t="str">
            <v>PALETEROS</v>
          </cell>
          <cell r="D17">
            <v>0</v>
          </cell>
          <cell r="E17">
            <v>0</v>
          </cell>
          <cell r="F17" t="str">
            <v>DIA</v>
          </cell>
          <cell r="G17">
            <v>23334</v>
          </cell>
        </row>
        <row r="18">
          <cell r="B18">
            <v>6</v>
          </cell>
          <cell r="C18" t="str">
            <v>SOLDADOR</v>
          </cell>
          <cell r="D18">
            <v>0</v>
          </cell>
          <cell r="E18">
            <v>0</v>
          </cell>
          <cell r="F18" t="str">
            <v>DIA</v>
          </cell>
          <cell r="G18">
            <v>57000</v>
          </cell>
        </row>
        <row r="19">
          <cell r="B19">
            <v>0</v>
          </cell>
          <cell r="C19">
            <v>0</v>
          </cell>
          <cell r="D19">
            <v>0</v>
          </cell>
          <cell r="E19">
            <v>0</v>
          </cell>
          <cell r="F19">
            <v>0</v>
          </cell>
          <cell r="G19">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1">
          <cell r="A1" t="str">
            <v>GOBERNACION DE SANTANDER</v>
          </cell>
          <cell r="B1">
            <v>0</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row>
        <row r="2">
          <cell r="A2" t="str">
            <v>ALCALDÍA DE MACARAVITA - SANTANDER</v>
          </cell>
          <cell r="B2">
            <v>0</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row>
        <row r="3">
          <cell r="A3" t="str">
            <v>SECRETARIA DE PLANEACION</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row>
        <row r="4">
          <cell r="A4" t="str">
            <v>“EL MANDATO DEL PUEBLO, AL SERVICIO DEL PUEBLO</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row>
        <row r="5">
          <cell r="A5"/>
          <cell r="B5">
            <v>0</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row>
        <row r="6">
          <cell r="A6">
            <v>0</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row>
        <row r="7">
          <cell r="A7" t="str">
            <v>CONTRATO No.</v>
          </cell>
          <cell r="B7">
            <v>0</v>
          </cell>
          <cell r="C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row>
        <row r="8">
          <cell r="A8" t="str">
            <v>OBJETO DEL CONTRATO</v>
          </cell>
          <cell r="B8">
            <v>0</v>
          </cell>
          <cell r="C8" t="str">
            <v xml:space="preserve">REHABILITACIÓN DE LAS VÍAS URBANAS DEL MUNICIPIO DE MACARAVITA SANTANDER </v>
          </cell>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row>
        <row r="9">
          <cell r="A9" t="str">
            <v>DISEÑADOR</v>
          </cell>
          <cell r="B9">
            <v>0</v>
          </cell>
          <cell r="C9" t="str">
            <v>NELSON GOMEZ BELTRAN</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row>
        <row r="10">
          <cell r="A10">
            <v>0</v>
          </cell>
          <cell r="B10">
            <v>0</v>
          </cell>
          <cell r="C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row>
        <row r="11">
          <cell r="A11" t="str">
            <v>FECHA</v>
          </cell>
          <cell r="B11">
            <v>0</v>
          </cell>
          <cell r="C11" t="str">
            <v>JULIO 2016</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row>
        <row r="12">
          <cell r="A12">
            <v>0</v>
          </cell>
          <cell r="B12">
            <v>0</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row>
        <row r="13">
          <cell r="A13" t="str">
            <v>CODIGO</v>
          </cell>
          <cell r="B13" t="str">
            <v>ITEM</v>
          </cell>
          <cell r="C13" t="str">
            <v>DESCRIPCION</v>
          </cell>
          <cell r="D13" t="str">
            <v xml:space="preserve">UNIDAD </v>
          </cell>
          <cell r="E13" t="str">
            <v>VALOR UNITARIO</v>
          </cell>
          <cell r="F13" t="str">
            <v>VIA 1</v>
          </cell>
          <cell r="G13">
            <v>0</v>
          </cell>
          <cell r="H13" t="str">
            <v>VIA 2</v>
          </cell>
          <cell r="I13">
            <v>0</v>
          </cell>
          <cell r="J13" t="str">
            <v>VIA 3</v>
          </cell>
          <cell r="K13">
            <v>0</v>
          </cell>
          <cell r="L13" t="str">
            <v>VIA 4</v>
          </cell>
          <cell r="M13">
            <v>0</v>
          </cell>
          <cell r="N13" t="str">
            <v>VIA 5</v>
          </cell>
          <cell r="O13">
            <v>0</v>
          </cell>
          <cell r="P13" t="str">
            <v>VIA 6</v>
          </cell>
          <cell r="Q13">
            <v>0</v>
          </cell>
          <cell r="R13" t="str">
            <v>VIA 7</v>
          </cell>
          <cell r="S13">
            <v>0</v>
          </cell>
          <cell r="T13" t="str">
            <v>VIA 8</v>
          </cell>
          <cell r="U13">
            <v>0</v>
          </cell>
          <cell r="V13" t="str">
            <v>VIA 9</v>
          </cell>
          <cell r="W13">
            <v>0</v>
          </cell>
          <cell r="X13" t="str">
            <v>VIA 10</v>
          </cell>
          <cell r="Y13">
            <v>0</v>
          </cell>
          <cell r="Z13" t="str">
            <v>VIA 11</v>
          </cell>
          <cell r="AA13">
            <v>0</v>
          </cell>
          <cell r="AB13" t="str">
            <v>VIA 12</v>
          </cell>
          <cell r="AC13">
            <v>0</v>
          </cell>
          <cell r="AD13" t="str">
            <v>VIA 13</v>
          </cell>
          <cell r="AE13">
            <v>0</v>
          </cell>
          <cell r="AF13" t="str">
            <v>VIA 14</v>
          </cell>
          <cell r="AG13">
            <v>0</v>
          </cell>
          <cell r="AH13" t="str">
            <v>VIA 15</v>
          </cell>
          <cell r="AI13">
            <v>0</v>
          </cell>
          <cell r="AJ13" t="str">
            <v>VIA 16</v>
          </cell>
          <cell r="AK13">
            <v>0</v>
          </cell>
          <cell r="AL13" t="str">
            <v>VIA 17</v>
          </cell>
          <cell r="AM13">
            <v>0</v>
          </cell>
          <cell r="AN13" t="str">
            <v>VIA 18</v>
          </cell>
          <cell r="AO13">
            <v>0</v>
          </cell>
          <cell r="AP13" t="str">
            <v>VIA 19</v>
          </cell>
          <cell r="AQ13">
            <v>0</v>
          </cell>
          <cell r="AR13" t="str">
            <v>VIA 20</v>
          </cell>
          <cell r="AS13">
            <v>0</v>
          </cell>
          <cell r="AT13" t="str">
            <v>VIA 21</v>
          </cell>
          <cell r="AU13">
            <v>0</v>
          </cell>
          <cell r="AV13" t="str">
            <v>TOTAL</v>
          </cell>
          <cell r="AW13">
            <v>0</v>
          </cell>
          <cell r="AX13">
            <v>0</v>
          </cell>
        </row>
        <row r="14">
          <cell r="A14">
            <v>0</v>
          </cell>
          <cell r="B14">
            <v>0</v>
          </cell>
          <cell r="C14">
            <v>0</v>
          </cell>
          <cell r="D14">
            <v>0</v>
          </cell>
          <cell r="E14">
            <v>0</v>
          </cell>
          <cell r="F14" t="str">
            <v>CANTIDAD</v>
          </cell>
          <cell r="G14" t="str">
            <v xml:space="preserve">VALOR TOTAL </v>
          </cell>
          <cell r="H14" t="str">
            <v>CANTIDAD</v>
          </cell>
          <cell r="I14" t="str">
            <v xml:space="preserve">VALOR TOTAL </v>
          </cell>
          <cell r="J14" t="str">
            <v>CANTIDAD</v>
          </cell>
          <cell r="K14" t="str">
            <v xml:space="preserve">VALOR TOTAL </v>
          </cell>
          <cell r="L14" t="str">
            <v>CANTIDAD</v>
          </cell>
          <cell r="M14" t="str">
            <v xml:space="preserve">VALOR TOTAL </v>
          </cell>
          <cell r="N14" t="str">
            <v>CANTIDAD</v>
          </cell>
          <cell r="O14" t="str">
            <v xml:space="preserve">VALOR TOTAL </v>
          </cell>
          <cell r="P14" t="str">
            <v>CANTIDAD</v>
          </cell>
          <cell r="Q14" t="str">
            <v xml:space="preserve">VALOR TOTAL </v>
          </cell>
          <cell r="R14" t="str">
            <v>CANTIDAD</v>
          </cell>
          <cell r="S14" t="str">
            <v xml:space="preserve">VALOR TOTAL </v>
          </cell>
          <cell r="T14" t="str">
            <v>CANTIDAD</v>
          </cell>
          <cell r="U14" t="str">
            <v xml:space="preserve">VALOR TOTAL </v>
          </cell>
          <cell r="V14" t="str">
            <v>CANTIDAD</v>
          </cell>
          <cell r="W14" t="str">
            <v xml:space="preserve">VALOR TOTAL </v>
          </cell>
          <cell r="X14" t="str">
            <v>CANTIDAD</v>
          </cell>
          <cell r="Y14" t="str">
            <v xml:space="preserve">VALOR TOTAL </v>
          </cell>
          <cell r="Z14" t="str">
            <v>CANTIDAD</v>
          </cell>
          <cell r="AA14" t="str">
            <v xml:space="preserve">VALOR TOTAL </v>
          </cell>
          <cell r="AB14" t="str">
            <v>CANTIDAD</v>
          </cell>
          <cell r="AC14" t="str">
            <v xml:space="preserve">VALOR TOTAL </v>
          </cell>
          <cell r="AD14" t="str">
            <v>CANTIDAD</v>
          </cell>
          <cell r="AE14" t="str">
            <v xml:space="preserve">VALOR TOTAL </v>
          </cell>
          <cell r="AF14" t="str">
            <v>CANTIDAD</v>
          </cell>
          <cell r="AG14" t="str">
            <v xml:space="preserve">VALOR TOTAL </v>
          </cell>
          <cell r="AH14" t="str">
            <v>CANTIDAD</v>
          </cell>
          <cell r="AI14" t="str">
            <v xml:space="preserve">VALOR TOTAL </v>
          </cell>
          <cell r="AJ14" t="str">
            <v>CANTIDAD</v>
          </cell>
          <cell r="AK14" t="str">
            <v xml:space="preserve">VALOR TOTAL </v>
          </cell>
          <cell r="AL14" t="str">
            <v>CANTIDAD</v>
          </cell>
          <cell r="AM14" t="str">
            <v xml:space="preserve">VALOR TOTAL </v>
          </cell>
          <cell r="AN14" t="str">
            <v>CANTIDAD</v>
          </cell>
          <cell r="AO14" t="str">
            <v xml:space="preserve">VALOR TOTAL </v>
          </cell>
          <cell r="AP14" t="str">
            <v>CANTIDAD</v>
          </cell>
          <cell r="AQ14" t="str">
            <v xml:space="preserve">VALOR TOTAL </v>
          </cell>
          <cell r="AR14" t="str">
            <v>CANTIDAD</v>
          </cell>
          <cell r="AS14" t="str">
            <v xml:space="preserve">VALOR TOTAL </v>
          </cell>
          <cell r="AT14" t="str">
            <v>CANTIDAD</v>
          </cell>
          <cell r="AU14" t="str">
            <v xml:space="preserve">VALOR TOTAL </v>
          </cell>
          <cell r="AV14" t="str">
            <v>CANTIDAD</v>
          </cell>
          <cell r="AW14">
            <v>0</v>
          </cell>
          <cell r="AX14" t="str">
            <v>VALOR TOTAL</v>
          </cell>
        </row>
        <row r="15">
          <cell r="A15" t="str">
            <v>1. EXPLANACIONES</v>
          </cell>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row>
        <row r="16">
          <cell r="A16">
            <v>1</v>
          </cell>
          <cell r="B16" t="str">
            <v>201.8</v>
          </cell>
          <cell r="C16" t="str">
            <v>Demolición de pavimentos rígidos</v>
          </cell>
          <cell r="D16" t="str">
            <v>m²</v>
          </cell>
          <cell r="E16">
            <v>30794</v>
          </cell>
          <cell r="F16">
            <v>0</v>
          </cell>
          <cell r="G16">
            <v>0</v>
          </cell>
          <cell r="H16">
            <v>488.02070000000003</v>
          </cell>
          <cell r="I16">
            <v>15028109</v>
          </cell>
          <cell r="J16">
            <v>260.83440000000002</v>
          </cell>
          <cell r="K16">
            <v>8032135</v>
          </cell>
          <cell r="L16">
            <v>566.62559999999996</v>
          </cell>
          <cell r="M16">
            <v>17448669</v>
          </cell>
          <cell r="N16">
            <v>236.208</v>
          </cell>
          <cell r="O16">
            <v>7273789</v>
          </cell>
          <cell r="P16">
            <v>208.62379999999996</v>
          </cell>
          <cell r="Q16">
            <v>6424361</v>
          </cell>
          <cell r="R16">
            <v>224.36439999999999</v>
          </cell>
          <cell r="S16">
            <v>6909077</v>
          </cell>
          <cell r="T16">
            <v>748.44</v>
          </cell>
          <cell r="U16">
            <v>23047461</v>
          </cell>
          <cell r="V16">
            <v>85.781999999999982</v>
          </cell>
          <cell r="W16">
            <v>2641571</v>
          </cell>
          <cell r="X16">
            <v>247.81799999999998</v>
          </cell>
          <cell r="Y16">
            <v>7631307</v>
          </cell>
          <cell r="Z16">
            <v>220.59</v>
          </cell>
          <cell r="AA16">
            <v>6792848</v>
          </cell>
          <cell r="AB16">
            <v>0</v>
          </cell>
          <cell r="AC16">
            <v>0</v>
          </cell>
          <cell r="AD16">
            <v>307.69899999999996</v>
          </cell>
          <cell r="AE16">
            <v>9475283</v>
          </cell>
          <cell r="AF16">
            <v>283.8075</v>
          </cell>
          <cell r="AG16">
            <v>8739568</v>
          </cell>
          <cell r="AH16">
            <v>304.45800000000003</v>
          </cell>
          <cell r="AI16">
            <v>9375480</v>
          </cell>
          <cell r="AJ16">
            <v>552.41500000000008</v>
          </cell>
          <cell r="AK16">
            <v>17011068</v>
          </cell>
          <cell r="AL16">
            <v>232.01999999999998</v>
          </cell>
          <cell r="AM16">
            <v>7144824</v>
          </cell>
          <cell r="AN16">
            <v>56.280000000000008</v>
          </cell>
          <cell r="AO16">
            <v>1733086</v>
          </cell>
          <cell r="AP16">
            <v>198.10699999999997</v>
          </cell>
          <cell r="AQ16">
            <v>6100507</v>
          </cell>
          <cell r="AR16">
            <v>290.12999999999994</v>
          </cell>
          <cell r="AS16">
            <v>8934263</v>
          </cell>
          <cell r="AT16">
            <v>221.37899999999999</v>
          </cell>
          <cell r="AU16">
            <v>6817145</v>
          </cell>
          <cell r="AV16">
            <v>5733.6024000000007</v>
          </cell>
          <cell r="AW16">
            <v>176560551</v>
          </cell>
          <cell r="AX16">
            <v>176560552</v>
          </cell>
          <cell r="AZ16">
            <v>-1</v>
          </cell>
        </row>
        <row r="17">
          <cell r="A17">
            <v>2</v>
          </cell>
          <cell r="B17" t="str">
            <v>201.9</v>
          </cell>
          <cell r="C17" t="str">
            <v>Demolición de pisos y andenes de concreto</v>
          </cell>
          <cell r="D17" t="str">
            <v>m²</v>
          </cell>
          <cell r="E17">
            <v>28752</v>
          </cell>
          <cell r="F17">
            <v>0</v>
          </cell>
          <cell r="G17">
            <v>0</v>
          </cell>
          <cell r="H17">
            <v>44.961600000000004</v>
          </cell>
          <cell r="I17">
            <v>1292736</v>
          </cell>
          <cell r="J17">
            <v>25.572000000000003</v>
          </cell>
          <cell r="K17">
            <v>735246</v>
          </cell>
          <cell r="L17">
            <v>57.988</v>
          </cell>
          <cell r="M17">
            <v>1667271</v>
          </cell>
          <cell r="N17">
            <v>57.85499999999999</v>
          </cell>
          <cell r="O17">
            <v>1663447</v>
          </cell>
          <cell r="P17">
            <v>35.457799999999999</v>
          </cell>
          <cell r="Q17">
            <v>1019483</v>
          </cell>
          <cell r="R17">
            <v>96.250999999999991</v>
          </cell>
          <cell r="S17">
            <v>2767409</v>
          </cell>
          <cell r="T17">
            <v>0</v>
          </cell>
          <cell r="U17">
            <v>0</v>
          </cell>
          <cell r="V17">
            <v>8.6274999999999995</v>
          </cell>
          <cell r="W17">
            <v>248058</v>
          </cell>
          <cell r="X17">
            <v>95.789999999999992</v>
          </cell>
          <cell r="Y17">
            <v>2754154</v>
          </cell>
          <cell r="Z17">
            <v>47.879999999999995</v>
          </cell>
          <cell r="AA17">
            <v>1376646</v>
          </cell>
          <cell r="AB17">
            <v>0</v>
          </cell>
          <cell r="AC17">
            <v>0</v>
          </cell>
          <cell r="AD17">
            <v>117.06799999999998</v>
          </cell>
          <cell r="AE17">
            <v>3365939</v>
          </cell>
          <cell r="AF17">
            <v>52.306800000000003</v>
          </cell>
          <cell r="AG17">
            <v>1503925</v>
          </cell>
          <cell r="AH17">
            <v>65.241</v>
          </cell>
          <cell r="AI17">
            <v>1875809</v>
          </cell>
          <cell r="AJ17">
            <v>136.04250000000002</v>
          </cell>
          <cell r="AK17">
            <v>3911494</v>
          </cell>
          <cell r="AL17">
            <v>80.5625</v>
          </cell>
          <cell r="AM17">
            <v>2316333</v>
          </cell>
          <cell r="AN17">
            <v>25.208749999999998</v>
          </cell>
          <cell r="AO17">
            <v>724802</v>
          </cell>
          <cell r="AP17">
            <v>82.81</v>
          </cell>
          <cell r="AQ17">
            <v>2380953</v>
          </cell>
          <cell r="AR17">
            <v>90.856499999999983</v>
          </cell>
          <cell r="AS17">
            <v>2612306</v>
          </cell>
          <cell r="AT17">
            <v>50.775000000000006</v>
          </cell>
          <cell r="AU17">
            <v>1459883</v>
          </cell>
          <cell r="AV17">
            <v>1171.2539499999998</v>
          </cell>
          <cell r="AW17">
            <v>33675894</v>
          </cell>
          <cell r="AX17">
            <v>33675894</v>
          </cell>
          <cell r="AZ17">
            <v>0</v>
          </cell>
        </row>
        <row r="18">
          <cell r="A18">
            <v>3</v>
          </cell>
          <cell r="B18" t="str">
            <v>210.2.2</v>
          </cell>
          <cell r="C18" t="str">
            <v>Excavación en material común de la explanación y canales</v>
          </cell>
          <cell r="D18" t="str">
            <v>m³</v>
          </cell>
          <cell r="E18">
            <v>8906</v>
          </cell>
          <cell r="F18">
            <v>226.96632</v>
          </cell>
          <cell r="G18">
            <v>2021362</v>
          </cell>
          <cell r="H18">
            <v>203.0994</v>
          </cell>
          <cell r="I18">
            <v>1808803</v>
          </cell>
          <cell r="J18">
            <v>151.89768000000001</v>
          </cell>
          <cell r="K18">
            <v>1352801</v>
          </cell>
          <cell r="L18">
            <v>299.71512000000001</v>
          </cell>
          <cell r="M18">
            <v>2669263</v>
          </cell>
          <cell r="N18">
            <v>127.83960000000002</v>
          </cell>
          <cell r="O18">
            <v>1138539</v>
          </cell>
          <cell r="P18">
            <v>116.14490999999998</v>
          </cell>
          <cell r="Q18">
            <v>1034387</v>
          </cell>
          <cell r="R18">
            <v>136.80918</v>
          </cell>
          <cell r="S18">
            <v>1218423</v>
          </cell>
          <cell r="T18">
            <v>374.21999999999997</v>
          </cell>
          <cell r="U18">
            <v>3332803</v>
          </cell>
          <cell r="V18">
            <v>51.912899999999993</v>
          </cell>
          <cell r="W18">
            <v>462336</v>
          </cell>
          <cell r="X18">
            <v>144.89010000000002</v>
          </cell>
          <cell r="Y18">
            <v>1290391</v>
          </cell>
          <cell r="Z18">
            <v>130.0455</v>
          </cell>
          <cell r="AA18">
            <v>1158185</v>
          </cell>
          <cell r="AB18">
            <v>128.179125</v>
          </cell>
          <cell r="AC18">
            <v>1141563</v>
          </cell>
          <cell r="AD18">
            <v>181.17855</v>
          </cell>
          <cell r="AE18">
            <v>1613576</v>
          </cell>
          <cell r="AF18">
            <v>166.51237499999999</v>
          </cell>
          <cell r="AG18">
            <v>1482959</v>
          </cell>
          <cell r="AH18">
            <v>172.59210000000004</v>
          </cell>
          <cell r="AI18">
            <v>1537105</v>
          </cell>
          <cell r="AJ18">
            <v>293.10975000000002</v>
          </cell>
          <cell r="AK18">
            <v>2610435</v>
          </cell>
          <cell r="AL18">
            <v>139.21200000000002</v>
          </cell>
          <cell r="AM18">
            <v>1239822</v>
          </cell>
          <cell r="AN18">
            <v>37.989000000000004</v>
          </cell>
          <cell r="AO18">
            <v>338330</v>
          </cell>
          <cell r="AP18">
            <v>47.420774999999999</v>
          </cell>
          <cell r="AQ18">
            <v>422329</v>
          </cell>
          <cell r="AR18">
            <v>171.78749999999999</v>
          </cell>
          <cell r="AS18">
            <v>1529939</v>
          </cell>
          <cell r="AT18">
            <v>136.17855</v>
          </cell>
          <cell r="AU18">
            <v>1212806</v>
          </cell>
          <cell r="AV18">
            <v>3437.7004349999997</v>
          </cell>
          <cell r="AW18">
            <v>30616157</v>
          </cell>
          <cell r="AX18">
            <v>30616160</v>
          </cell>
          <cell r="AZ18">
            <v>-3</v>
          </cell>
        </row>
        <row r="19">
          <cell r="A19">
            <v>4</v>
          </cell>
          <cell r="B19" t="str">
            <v>221.1</v>
          </cell>
          <cell r="C19" t="str">
            <v>Pedraplén compacto</v>
          </cell>
          <cell r="D19" t="str">
            <v>m³</v>
          </cell>
          <cell r="E19">
            <v>108495</v>
          </cell>
          <cell r="F19">
            <v>15.131087999999998</v>
          </cell>
          <cell r="G19">
            <v>1641647</v>
          </cell>
          <cell r="H19">
            <v>81.23975999999999</v>
          </cell>
          <cell r="I19">
            <v>8814108</v>
          </cell>
          <cell r="J19">
            <v>10.126512</v>
          </cell>
          <cell r="K19">
            <v>1098676</v>
          </cell>
          <cell r="L19">
            <v>19.981007999999999</v>
          </cell>
          <cell r="M19">
            <v>2167839</v>
          </cell>
          <cell r="N19">
            <v>8.5226400000000009</v>
          </cell>
          <cell r="O19">
            <v>924664</v>
          </cell>
          <cell r="P19">
            <v>0</v>
          </cell>
          <cell r="Q19">
            <v>0</v>
          </cell>
          <cell r="R19">
            <v>9.1206119999999995</v>
          </cell>
          <cell r="S19">
            <v>989541</v>
          </cell>
          <cell r="T19">
            <v>24.947999999999997</v>
          </cell>
          <cell r="U19">
            <v>2706733</v>
          </cell>
          <cell r="V19">
            <v>3.4608599999999998</v>
          </cell>
          <cell r="W19">
            <v>375486</v>
          </cell>
          <cell r="X19">
            <v>9.6593400000000003</v>
          </cell>
          <cell r="Y19">
            <v>1047990</v>
          </cell>
          <cell r="Z19">
            <v>8.6697000000000006</v>
          </cell>
          <cell r="AA19">
            <v>940619</v>
          </cell>
          <cell r="AB19">
            <v>8.5452750000000002</v>
          </cell>
          <cell r="AC19">
            <v>927120</v>
          </cell>
          <cell r="AD19">
            <v>12.078569999999999</v>
          </cell>
          <cell r="AE19">
            <v>1310464</v>
          </cell>
          <cell r="AF19">
            <v>11.100824999999999</v>
          </cell>
          <cell r="AG19">
            <v>1204384</v>
          </cell>
          <cell r="AH19">
            <v>11.506140000000002</v>
          </cell>
          <cell r="AI19">
            <v>1248359</v>
          </cell>
          <cell r="AJ19">
            <v>19.540650000000003</v>
          </cell>
          <cell r="AK19">
            <v>2120063</v>
          </cell>
          <cell r="AL19">
            <v>9.280800000000001</v>
          </cell>
          <cell r="AM19">
            <v>1006920</v>
          </cell>
          <cell r="AN19">
            <v>2.5326</v>
          </cell>
          <cell r="AO19">
            <v>274774</v>
          </cell>
          <cell r="AP19">
            <v>18.968309999999995</v>
          </cell>
          <cell r="AQ19">
            <v>2057967</v>
          </cell>
          <cell r="AR19">
            <v>11.452500000000001</v>
          </cell>
          <cell r="AS19">
            <v>1242539</v>
          </cell>
          <cell r="AT19">
            <v>9.0785699999999991</v>
          </cell>
          <cell r="AU19">
            <v>984979</v>
          </cell>
          <cell r="AV19">
            <v>304.94376</v>
          </cell>
          <cell r="AW19">
            <v>33084872</v>
          </cell>
          <cell r="AX19">
            <v>33084873</v>
          </cell>
          <cell r="AZ19">
            <v>-1</v>
          </cell>
        </row>
        <row r="20">
          <cell r="A20">
            <v>5</v>
          </cell>
          <cell r="B20" t="str">
            <v>230.1</v>
          </cell>
          <cell r="C20" t="str">
            <v>Mejoramiento de la subrasante con adición de materiales</v>
          </cell>
          <cell r="D20" t="str">
            <v>m³</v>
          </cell>
          <cell r="E20">
            <v>135480</v>
          </cell>
          <cell r="F20">
            <v>100.87392</v>
          </cell>
          <cell r="G20">
            <v>13666399</v>
          </cell>
          <cell r="H20">
            <v>541.59839999999997</v>
          </cell>
          <cell r="I20">
            <v>73375751</v>
          </cell>
          <cell r="J20">
            <v>67.510080000000002</v>
          </cell>
          <cell r="K20">
            <v>9146266</v>
          </cell>
          <cell r="L20">
            <v>133.20671999999999</v>
          </cell>
          <cell r="M20">
            <v>18046846</v>
          </cell>
          <cell r="N20">
            <v>56.817600000000006</v>
          </cell>
          <cell r="O20">
            <v>7697648</v>
          </cell>
          <cell r="P20">
            <v>51.619959999999992</v>
          </cell>
          <cell r="Q20">
            <v>6993472</v>
          </cell>
          <cell r="R20">
            <v>60.804079999999999</v>
          </cell>
          <cell r="S20">
            <v>8237737</v>
          </cell>
          <cell r="T20">
            <v>166.32</v>
          </cell>
          <cell r="U20">
            <v>22533034</v>
          </cell>
          <cell r="V20">
            <v>23.072399999999998</v>
          </cell>
          <cell r="W20">
            <v>3125849</v>
          </cell>
          <cell r="X20">
            <v>64.395600000000002</v>
          </cell>
          <cell r="Y20">
            <v>8724316</v>
          </cell>
          <cell r="Z20">
            <v>57.798000000000002</v>
          </cell>
          <cell r="AA20">
            <v>7830473</v>
          </cell>
          <cell r="AB20">
            <v>56.968499999999999</v>
          </cell>
          <cell r="AC20">
            <v>7718092</v>
          </cell>
          <cell r="AD20">
            <v>80.523799999999994</v>
          </cell>
          <cell r="AE20">
            <v>10909364</v>
          </cell>
          <cell r="AF20">
            <v>74.005499999999998</v>
          </cell>
          <cell r="AG20">
            <v>10026265</v>
          </cell>
          <cell r="AH20">
            <v>76.707600000000014</v>
          </cell>
          <cell r="AI20">
            <v>10392346</v>
          </cell>
          <cell r="AJ20">
            <v>130.27100000000002</v>
          </cell>
          <cell r="AK20">
            <v>17649115</v>
          </cell>
          <cell r="AL20">
            <v>61.872000000000007</v>
          </cell>
          <cell r="AM20">
            <v>8382419</v>
          </cell>
          <cell r="AN20">
            <v>16.884</v>
          </cell>
          <cell r="AO20">
            <v>2287444</v>
          </cell>
          <cell r="AP20">
            <v>126.45539999999998</v>
          </cell>
          <cell r="AQ20">
            <v>17132178</v>
          </cell>
          <cell r="AR20">
            <v>76.350000000000009</v>
          </cell>
          <cell r="AS20">
            <v>10343898</v>
          </cell>
          <cell r="AT20">
            <v>60.523799999999994</v>
          </cell>
          <cell r="AU20">
            <v>8199764</v>
          </cell>
          <cell r="AV20">
            <v>2084.57836</v>
          </cell>
          <cell r="AW20">
            <v>282418676</v>
          </cell>
          <cell r="AX20">
            <v>282418676</v>
          </cell>
          <cell r="AZ20">
            <v>0</v>
          </cell>
        </row>
        <row r="21">
          <cell r="A21">
            <v>6</v>
          </cell>
          <cell r="B21" t="str">
            <v>232.1</v>
          </cell>
          <cell r="C21" t="str">
            <v xml:space="preserve">Geotextil para estabilización de la subrasante </v>
          </cell>
          <cell r="D21" t="str">
            <v>m²</v>
          </cell>
          <cell r="E21">
            <v>6281</v>
          </cell>
          <cell r="F21">
            <v>518.49760000000003</v>
          </cell>
          <cell r="G21">
            <v>3256683</v>
          </cell>
          <cell r="H21">
            <v>465.66</v>
          </cell>
          <cell r="I21">
            <v>2924810</v>
          </cell>
          <cell r="J21">
            <v>350.33640000000003</v>
          </cell>
          <cell r="K21">
            <v>2200463</v>
          </cell>
          <cell r="L21">
            <v>682.60159999999985</v>
          </cell>
          <cell r="M21">
            <v>4287421</v>
          </cell>
          <cell r="N21">
            <v>292.06799999999998</v>
          </cell>
          <cell r="O21">
            <v>1834479</v>
          </cell>
          <cell r="P21">
            <v>266.3458</v>
          </cell>
          <cell r="Q21">
            <v>1672918</v>
          </cell>
          <cell r="R21">
            <v>317.29640000000001</v>
          </cell>
          <cell r="S21">
            <v>1992939</v>
          </cell>
          <cell r="T21">
            <v>845.45999999999992</v>
          </cell>
          <cell r="U21">
            <v>5310334</v>
          </cell>
          <cell r="V21">
            <v>120.29199999999999</v>
          </cell>
          <cell r="W21">
            <v>755554</v>
          </cell>
          <cell r="X21">
            <v>334.33799999999997</v>
          </cell>
          <cell r="Y21">
            <v>2099977</v>
          </cell>
          <cell r="Z21">
            <v>300.39000000000004</v>
          </cell>
          <cell r="AA21">
            <v>1886750</v>
          </cell>
          <cell r="AB21">
            <v>296.49250000000001</v>
          </cell>
          <cell r="AC21">
            <v>1862269</v>
          </cell>
          <cell r="AD21">
            <v>418.43899999999996</v>
          </cell>
          <cell r="AE21">
            <v>2628215</v>
          </cell>
          <cell r="AF21">
            <v>384.39749999999998</v>
          </cell>
          <cell r="AG21">
            <v>2414401</v>
          </cell>
          <cell r="AH21">
            <v>396.71800000000007</v>
          </cell>
          <cell r="AI21">
            <v>2491786</v>
          </cell>
          <cell r="AJ21">
            <v>667.84500000000003</v>
          </cell>
          <cell r="AK21">
            <v>4194734</v>
          </cell>
          <cell r="AL21">
            <v>322.25</v>
          </cell>
          <cell r="AM21">
            <v>2024052</v>
          </cell>
          <cell r="AN21">
            <v>89.11</v>
          </cell>
          <cell r="AO21">
            <v>559700</v>
          </cell>
          <cell r="AP21">
            <v>110.26949999999999</v>
          </cell>
          <cell r="AQ21">
            <v>692603</v>
          </cell>
          <cell r="AR21">
            <v>397.02</v>
          </cell>
          <cell r="AS21">
            <v>2493683</v>
          </cell>
          <cell r="AT21">
            <v>316.15899999999999</v>
          </cell>
          <cell r="AU21">
            <v>1985795</v>
          </cell>
          <cell r="AV21">
            <v>7891.9863000000005</v>
          </cell>
          <cell r="AW21">
            <v>49569566</v>
          </cell>
          <cell r="AX21">
            <v>49569566</v>
          </cell>
          <cell r="AZ21">
            <v>0</v>
          </cell>
        </row>
        <row r="22">
          <cell r="A22" t="str">
            <v>2. ESTRUCTURA DE PAVIMENTO</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Z22">
            <v>0</v>
          </cell>
        </row>
        <row r="23">
          <cell r="A23">
            <v>7</v>
          </cell>
          <cell r="B23" t="str">
            <v>320.3</v>
          </cell>
          <cell r="C23" t="str">
            <v>Sub-base granular clase C</v>
          </cell>
          <cell r="D23" t="str">
            <v>m³</v>
          </cell>
          <cell r="E23">
            <v>120991</v>
          </cell>
          <cell r="F23">
            <v>100.87392</v>
          </cell>
          <cell r="G23">
            <v>12204836</v>
          </cell>
          <cell r="H23">
            <v>541.59839999999997</v>
          </cell>
          <cell r="I23">
            <v>65528532</v>
          </cell>
          <cell r="J23">
            <v>67.510080000000002</v>
          </cell>
          <cell r="K23">
            <v>8168112</v>
          </cell>
          <cell r="L23">
            <v>133.20671999999999</v>
          </cell>
          <cell r="M23">
            <v>16116814</v>
          </cell>
          <cell r="N23">
            <v>56.817600000000006</v>
          </cell>
          <cell r="O23">
            <v>6874418</v>
          </cell>
          <cell r="P23">
            <v>51.619959999999992</v>
          </cell>
          <cell r="Q23">
            <v>6245551</v>
          </cell>
          <cell r="R23">
            <v>60.804079999999999</v>
          </cell>
          <cell r="S23">
            <v>7356746</v>
          </cell>
          <cell r="T23">
            <v>166.32</v>
          </cell>
          <cell r="U23">
            <v>20123223</v>
          </cell>
          <cell r="V23">
            <v>23.072399999999998</v>
          </cell>
          <cell r="W23">
            <v>2791553</v>
          </cell>
          <cell r="X23">
            <v>64.395600000000002</v>
          </cell>
          <cell r="Y23">
            <v>7791288</v>
          </cell>
          <cell r="Z23">
            <v>57.798000000000002</v>
          </cell>
          <cell r="AA23">
            <v>6993038</v>
          </cell>
          <cell r="AB23">
            <v>56.968499999999999</v>
          </cell>
          <cell r="AC23">
            <v>6892676</v>
          </cell>
          <cell r="AD23">
            <v>80.523799999999994</v>
          </cell>
          <cell r="AE23">
            <v>9742655</v>
          </cell>
          <cell r="AF23">
            <v>74.005499999999998</v>
          </cell>
          <cell r="AG23">
            <v>8953999</v>
          </cell>
          <cell r="AH23">
            <v>76.707600000000014</v>
          </cell>
          <cell r="AI23">
            <v>9280929</v>
          </cell>
          <cell r="AJ23">
            <v>130.27100000000002</v>
          </cell>
          <cell r="AK23">
            <v>15761619</v>
          </cell>
          <cell r="AL23">
            <v>61.872000000000007</v>
          </cell>
          <cell r="AM23">
            <v>7485955</v>
          </cell>
          <cell r="AN23">
            <v>16.884</v>
          </cell>
          <cell r="AO23">
            <v>2042812</v>
          </cell>
          <cell r="AP23">
            <v>126.45539999999998</v>
          </cell>
          <cell r="AQ23">
            <v>15299965</v>
          </cell>
          <cell r="AR23">
            <v>76.350000000000009</v>
          </cell>
          <cell r="AS23">
            <v>9237663</v>
          </cell>
          <cell r="AT23">
            <v>60.523799999999994</v>
          </cell>
          <cell r="AU23">
            <v>7322835</v>
          </cell>
          <cell r="AV23">
            <v>2084.57836</v>
          </cell>
          <cell r="AW23">
            <v>252215219</v>
          </cell>
          <cell r="AX23">
            <v>252215220</v>
          </cell>
          <cell r="AZ23">
            <v>-1</v>
          </cell>
        </row>
        <row r="24">
          <cell r="A24">
            <v>8</v>
          </cell>
          <cell r="B24" t="str">
            <v>500.1</v>
          </cell>
          <cell r="C24" t="str">
            <v>Pavimento de concreto hidráulico.</v>
          </cell>
          <cell r="D24" t="str">
            <v>m³</v>
          </cell>
          <cell r="E24">
            <v>617103</v>
          </cell>
          <cell r="F24">
            <v>100.87392</v>
          </cell>
          <cell r="G24">
            <v>62249599</v>
          </cell>
          <cell r="H24">
            <v>541.59839999999997</v>
          </cell>
          <cell r="I24">
            <v>334221997</v>
          </cell>
          <cell r="J24">
            <v>67.510080000000002</v>
          </cell>
          <cell r="K24">
            <v>41660673</v>
          </cell>
          <cell r="L24">
            <v>133.20671999999999</v>
          </cell>
          <cell r="M24">
            <v>82202267</v>
          </cell>
          <cell r="N24">
            <v>56.817600000000006</v>
          </cell>
          <cell r="O24">
            <v>35062311</v>
          </cell>
          <cell r="P24">
            <v>51.619959999999992</v>
          </cell>
          <cell r="Q24">
            <v>31854832</v>
          </cell>
          <cell r="R24">
            <v>60.804079999999999</v>
          </cell>
          <cell r="S24">
            <v>37522380</v>
          </cell>
          <cell r="T24">
            <v>166.32</v>
          </cell>
          <cell r="U24">
            <v>102636571</v>
          </cell>
          <cell r="V24">
            <v>23.072399999999998</v>
          </cell>
          <cell r="W24">
            <v>14238047</v>
          </cell>
          <cell r="X24">
            <v>64.395600000000002</v>
          </cell>
          <cell r="Y24">
            <v>39738718</v>
          </cell>
          <cell r="Z24">
            <v>57.798000000000002</v>
          </cell>
          <cell r="AA24">
            <v>35667319</v>
          </cell>
          <cell r="AB24">
            <v>56.968499999999999</v>
          </cell>
          <cell r="AC24">
            <v>35155432</v>
          </cell>
          <cell r="AD24">
            <v>80.523799999999994</v>
          </cell>
          <cell r="AE24">
            <v>49691479</v>
          </cell>
          <cell r="AF24">
            <v>74.005499999999998</v>
          </cell>
          <cell r="AG24">
            <v>45669016</v>
          </cell>
          <cell r="AH24">
            <v>76.707600000000014</v>
          </cell>
          <cell r="AI24">
            <v>47336490</v>
          </cell>
          <cell r="AJ24">
            <v>130.27100000000002</v>
          </cell>
          <cell r="AK24">
            <v>80390625</v>
          </cell>
          <cell r="AL24">
            <v>61.872000000000007</v>
          </cell>
          <cell r="AM24">
            <v>38181397</v>
          </cell>
          <cell r="AN24">
            <v>16.884</v>
          </cell>
          <cell r="AO24">
            <v>10419167</v>
          </cell>
          <cell r="AP24">
            <v>126.45539999999998</v>
          </cell>
          <cell r="AQ24">
            <v>78036007</v>
          </cell>
          <cell r="AR24">
            <v>76.350000000000009</v>
          </cell>
          <cell r="AS24">
            <v>47115814</v>
          </cell>
          <cell r="AT24">
            <v>60.523799999999994</v>
          </cell>
          <cell r="AU24">
            <v>37349419</v>
          </cell>
          <cell r="AV24">
            <v>2084.57836</v>
          </cell>
          <cell r="AW24">
            <v>1286399560</v>
          </cell>
          <cell r="AX24">
            <v>1286399560</v>
          </cell>
          <cell r="AZ24">
            <v>0</v>
          </cell>
        </row>
        <row r="25">
          <cell r="A25" t="str">
            <v>3. ESTRUCTURAS Y DRENAJES</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Z25">
            <v>0</v>
          </cell>
        </row>
        <row r="26">
          <cell r="A26">
            <v>9</v>
          </cell>
          <cell r="B26" t="str">
            <v>600.1.1</v>
          </cell>
          <cell r="C26" t="str">
            <v>Excavaciones varias sin clasificar</v>
          </cell>
          <cell r="D26" t="str">
            <v>m³</v>
          </cell>
          <cell r="E26">
            <v>42552</v>
          </cell>
          <cell r="F26">
            <v>20.684800000000003</v>
          </cell>
          <cell r="G26">
            <v>880180</v>
          </cell>
          <cell r="H26">
            <v>21.004800000000003</v>
          </cell>
          <cell r="I26">
            <v>893796</v>
          </cell>
          <cell r="J26">
            <v>18.537600000000005</v>
          </cell>
          <cell r="K26">
            <v>788812</v>
          </cell>
          <cell r="L26">
            <v>0</v>
          </cell>
          <cell r="M26">
            <v>0</v>
          </cell>
          <cell r="N26">
            <v>10.848000000000003</v>
          </cell>
          <cell r="O26">
            <v>461604</v>
          </cell>
          <cell r="P26">
            <v>11.273600000000002</v>
          </cell>
          <cell r="Q26">
            <v>479714</v>
          </cell>
          <cell r="R26">
            <v>19.321600000000004</v>
          </cell>
          <cell r="S26">
            <v>822173</v>
          </cell>
          <cell r="T26">
            <v>0</v>
          </cell>
          <cell r="U26">
            <v>0</v>
          </cell>
          <cell r="V26">
            <v>5.968</v>
          </cell>
          <cell r="W26">
            <v>253950</v>
          </cell>
          <cell r="X26">
            <v>17.856000000000002</v>
          </cell>
          <cell r="Y26">
            <v>759809</v>
          </cell>
          <cell r="Z26">
            <v>16.320000000000004</v>
          </cell>
          <cell r="AA26">
            <v>694449</v>
          </cell>
          <cell r="AB26">
            <v>16.720000000000002</v>
          </cell>
          <cell r="AC26">
            <v>711469</v>
          </cell>
          <cell r="AD26">
            <v>23.392000000000003</v>
          </cell>
          <cell r="AE26">
            <v>995376</v>
          </cell>
          <cell r="AF26">
            <v>21.072000000000003</v>
          </cell>
          <cell r="AG26">
            <v>896656</v>
          </cell>
          <cell r="AH26">
            <v>19.168000000000006</v>
          </cell>
          <cell r="AI26">
            <v>815637</v>
          </cell>
          <cell r="AJ26">
            <v>0</v>
          </cell>
          <cell r="AK26">
            <v>0</v>
          </cell>
          <cell r="AL26">
            <v>18.704000000000004</v>
          </cell>
          <cell r="AM26">
            <v>795893</v>
          </cell>
          <cell r="AN26">
            <v>5.5840000000000005</v>
          </cell>
          <cell r="AO26">
            <v>237610</v>
          </cell>
          <cell r="AP26">
            <v>5.9039999999999999</v>
          </cell>
          <cell r="AQ26">
            <v>251227</v>
          </cell>
          <cell r="AR26">
            <v>22.512</v>
          </cell>
          <cell r="AS26">
            <v>957931</v>
          </cell>
          <cell r="AT26">
            <v>19.744000000000003</v>
          </cell>
          <cell r="AU26">
            <v>840147</v>
          </cell>
          <cell r="AV26">
            <v>294.61440000000005</v>
          </cell>
          <cell r="AW26">
            <v>12536433</v>
          </cell>
          <cell r="AX26">
            <v>12536432</v>
          </cell>
          <cell r="AZ26">
            <v>1</v>
          </cell>
        </row>
        <row r="27">
          <cell r="A27">
            <v>10</v>
          </cell>
          <cell r="B27" t="str">
            <v>610.3</v>
          </cell>
          <cell r="C27" t="str">
            <v>Relleno para estructuras con material granular tipo sbg</v>
          </cell>
          <cell r="D27" t="str">
            <v>m³</v>
          </cell>
          <cell r="E27">
            <v>128989</v>
          </cell>
          <cell r="F27">
            <v>20.684800000000003</v>
          </cell>
          <cell r="G27">
            <v>2668112</v>
          </cell>
          <cell r="H27">
            <v>21.004800000000003</v>
          </cell>
          <cell r="I27">
            <v>2709388</v>
          </cell>
          <cell r="J27">
            <v>18.537600000000001</v>
          </cell>
          <cell r="K27">
            <v>2391146</v>
          </cell>
          <cell r="L27">
            <v>12.294400000000003</v>
          </cell>
          <cell r="M27">
            <v>1585842</v>
          </cell>
          <cell r="N27">
            <v>10.848000000000001</v>
          </cell>
          <cell r="O27">
            <v>1399273</v>
          </cell>
          <cell r="P27">
            <v>11.2736</v>
          </cell>
          <cell r="Q27">
            <v>1454170</v>
          </cell>
          <cell r="R27">
            <v>19.321600000000004</v>
          </cell>
          <cell r="S27">
            <v>2492274</v>
          </cell>
          <cell r="T27">
            <v>10.128</v>
          </cell>
          <cell r="U27">
            <v>1306401</v>
          </cell>
          <cell r="V27">
            <v>5.968</v>
          </cell>
          <cell r="W27">
            <v>769806</v>
          </cell>
          <cell r="X27">
            <v>17.856000000000002</v>
          </cell>
          <cell r="Y27">
            <v>2303228</v>
          </cell>
          <cell r="Z27">
            <v>16.320000000000004</v>
          </cell>
          <cell r="AA27">
            <v>2105100</v>
          </cell>
          <cell r="AB27">
            <v>16.720000000000002</v>
          </cell>
          <cell r="AC27">
            <v>2156696</v>
          </cell>
          <cell r="AD27">
            <v>23.391999999999999</v>
          </cell>
          <cell r="AE27">
            <v>3017311</v>
          </cell>
          <cell r="AF27">
            <v>21.072000000000003</v>
          </cell>
          <cell r="AG27">
            <v>2718056</v>
          </cell>
          <cell r="AH27">
            <v>19.168000000000003</v>
          </cell>
          <cell r="AI27">
            <v>2472461</v>
          </cell>
          <cell r="AJ27">
            <v>12.232000000000001</v>
          </cell>
          <cell r="AK27">
            <v>1577793</v>
          </cell>
          <cell r="AL27">
            <v>18.704000000000004</v>
          </cell>
          <cell r="AM27">
            <v>2412610</v>
          </cell>
          <cell r="AN27">
            <v>5.5840000000000005</v>
          </cell>
          <cell r="AO27">
            <v>720275</v>
          </cell>
          <cell r="AP27">
            <v>5.9039999999999999</v>
          </cell>
          <cell r="AQ27">
            <v>761551</v>
          </cell>
          <cell r="AR27">
            <v>22.512</v>
          </cell>
          <cell r="AS27">
            <v>2903800</v>
          </cell>
          <cell r="AT27">
            <v>19.744000000000003</v>
          </cell>
          <cell r="AU27">
            <v>2546759</v>
          </cell>
          <cell r="AV27">
            <v>329.26880000000006</v>
          </cell>
          <cell r="AW27">
            <v>42472052</v>
          </cell>
          <cell r="AX27">
            <v>42472053</v>
          </cell>
          <cell r="AZ27">
            <v>-1</v>
          </cell>
        </row>
        <row r="28">
          <cell r="A28">
            <v>11</v>
          </cell>
          <cell r="B28" t="str">
            <v>610.5</v>
          </cell>
          <cell r="C28" t="str">
            <v>Rellenos con material filtrante</v>
          </cell>
          <cell r="D28" t="str">
            <v>m³</v>
          </cell>
          <cell r="E28">
            <v>132646</v>
          </cell>
          <cell r="F28">
            <v>0</v>
          </cell>
          <cell r="G28">
            <v>0</v>
          </cell>
          <cell r="H28">
            <v>0</v>
          </cell>
          <cell r="I28">
            <v>0</v>
          </cell>
          <cell r="J28">
            <v>0</v>
          </cell>
          <cell r="K28">
            <v>0</v>
          </cell>
          <cell r="L28">
            <v>18</v>
          </cell>
          <cell r="M28">
            <v>2387628</v>
          </cell>
          <cell r="N28">
            <v>0</v>
          </cell>
          <cell r="O28">
            <v>0</v>
          </cell>
          <cell r="P28">
            <v>0</v>
          </cell>
          <cell r="Q28">
            <v>0</v>
          </cell>
          <cell r="R28">
            <v>0</v>
          </cell>
          <cell r="S28">
            <v>0</v>
          </cell>
          <cell r="T28">
            <v>18</v>
          </cell>
          <cell r="U28">
            <v>2387628</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36</v>
          </cell>
          <cell r="AW28">
            <v>4775256</v>
          </cell>
          <cell r="AX28">
            <v>4775256</v>
          </cell>
          <cell r="AZ28">
            <v>0</v>
          </cell>
        </row>
        <row r="29">
          <cell r="A29">
            <v>12</v>
          </cell>
          <cell r="B29" t="str">
            <v>630.4</v>
          </cell>
          <cell r="C29" t="str">
            <v>Concreto resistencia 21 Mpa (d)</v>
          </cell>
          <cell r="D29" t="str">
            <v>m³</v>
          </cell>
          <cell r="E29">
            <v>557836</v>
          </cell>
          <cell r="F29">
            <v>10.342400000000001</v>
          </cell>
          <cell r="G29">
            <v>5769363</v>
          </cell>
          <cell r="H29">
            <v>10.502400000000002</v>
          </cell>
          <cell r="I29">
            <v>5858617</v>
          </cell>
          <cell r="J29">
            <v>9.2688000000000006</v>
          </cell>
          <cell r="K29">
            <v>5170470</v>
          </cell>
          <cell r="L29">
            <v>6.1472000000000016</v>
          </cell>
          <cell r="M29">
            <v>3429129</v>
          </cell>
          <cell r="N29">
            <v>5.4240000000000004</v>
          </cell>
          <cell r="O29">
            <v>3025702</v>
          </cell>
          <cell r="P29">
            <v>5.6368</v>
          </cell>
          <cell r="Q29">
            <v>3144410</v>
          </cell>
          <cell r="R29">
            <v>9.6608000000000018</v>
          </cell>
          <cell r="S29">
            <v>5389142</v>
          </cell>
          <cell r="T29">
            <v>5.0640000000000001</v>
          </cell>
          <cell r="U29">
            <v>2824882</v>
          </cell>
          <cell r="V29">
            <v>2.984</v>
          </cell>
          <cell r="W29">
            <v>1664583</v>
          </cell>
          <cell r="X29">
            <v>8.9280000000000008</v>
          </cell>
          <cell r="Y29">
            <v>4980360</v>
          </cell>
          <cell r="Z29">
            <v>8.1600000000000019</v>
          </cell>
          <cell r="AA29">
            <v>4551942</v>
          </cell>
          <cell r="AB29">
            <v>8.3600000000000012</v>
          </cell>
          <cell r="AC29">
            <v>4663509</v>
          </cell>
          <cell r="AD29">
            <v>11.696</v>
          </cell>
          <cell r="AE29">
            <v>6524450</v>
          </cell>
          <cell r="AF29">
            <v>10.536000000000001</v>
          </cell>
          <cell r="AG29">
            <v>5877360</v>
          </cell>
          <cell r="AH29">
            <v>9.5840000000000014</v>
          </cell>
          <cell r="AI29">
            <v>5346300</v>
          </cell>
          <cell r="AJ29">
            <v>6.1160000000000005</v>
          </cell>
          <cell r="AK29">
            <v>3411725</v>
          </cell>
          <cell r="AL29">
            <v>9.3520000000000021</v>
          </cell>
          <cell r="AM29">
            <v>5216882</v>
          </cell>
          <cell r="AN29">
            <v>2.7920000000000003</v>
          </cell>
          <cell r="AO29">
            <v>1557478</v>
          </cell>
          <cell r="AP29">
            <v>2.952</v>
          </cell>
          <cell r="AQ29">
            <v>1646732</v>
          </cell>
          <cell r="AR29">
            <v>11.256</v>
          </cell>
          <cell r="AS29">
            <v>6279002</v>
          </cell>
          <cell r="AT29">
            <v>9.8720000000000017</v>
          </cell>
          <cell r="AU29">
            <v>5506957</v>
          </cell>
          <cell r="AV29">
            <v>164.63440000000003</v>
          </cell>
          <cell r="AW29">
            <v>91838995</v>
          </cell>
          <cell r="AX29">
            <v>91838995</v>
          </cell>
          <cell r="AZ29">
            <v>0</v>
          </cell>
        </row>
        <row r="30">
          <cell r="A30">
            <v>13</v>
          </cell>
          <cell r="B30" t="str">
            <v>640.1</v>
          </cell>
          <cell r="C30" t="str">
            <v>Acero de refuerzo fy 4200  Mpa.</v>
          </cell>
          <cell r="D30" t="str">
            <v>Kg</v>
          </cell>
          <cell r="E30">
            <v>4085</v>
          </cell>
          <cell r="F30">
            <v>82.739200000000011</v>
          </cell>
          <cell r="G30">
            <v>337990</v>
          </cell>
          <cell r="H30">
            <v>84.019200000000012</v>
          </cell>
          <cell r="I30">
            <v>343218</v>
          </cell>
          <cell r="J30">
            <v>74.150400000000005</v>
          </cell>
          <cell r="K30">
            <v>302904</v>
          </cell>
          <cell r="L30">
            <v>49.177600000000012</v>
          </cell>
          <cell r="M30">
            <v>200890</v>
          </cell>
          <cell r="N30">
            <v>43.392000000000003</v>
          </cell>
          <cell r="O30">
            <v>177256</v>
          </cell>
          <cell r="P30">
            <v>45.094400000000007</v>
          </cell>
          <cell r="Q30">
            <v>184211</v>
          </cell>
          <cell r="R30">
            <v>0</v>
          </cell>
          <cell r="S30">
            <v>0</v>
          </cell>
          <cell r="T30">
            <v>40.512</v>
          </cell>
          <cell r="U30">
            <v>165492</v>
          </cell>
          <cell r="V30">
            <v>23.872</v>
          </cell>
          <cell r="W30">
            <v>97517</v>
          </cell>
          <cell r="X30">
            <v>71.424000000000007</v>
          </cell>
          <cell r="Y30">
            <v>291767</v>
          </cell>
          <cell r="Z30">
            <v>65.280000000000015</v>
          </cell>
          <cell r="AA30">
            <v>266669</v>
          </cell>
          <cell r="AB30">
            <v>66.88000000000001</v>
          </cell>
          <cell r="AC30">
            <v>273205</v>
          </cell>
          <cell r="AD30">
            <v>93.567999999999998</v>
          </cell>
          <cell r="AE30">
            <v>382225</v>
          </cell>
          <cell r="AF30">
            <v>84.288000000000011</v>
          </cell>
          <cell r="AG30">
            <v>344316</v>
          </cell>
          <cell r="AH30">
            <v>76.672000000000011</v>
          </cell>
          <cell r="AI30">
            <v>313205</v>
          </cell>
          <cell r="AJ30">
            <v>48.928000000000004</v>
          </cell>
          <cell r="AK30">
            <v>199871</v>
          </cell>
          <cell r="AL30">
            <v>74.816000000000017</v>
          </cell>
          <cell r="AM30">
            <v>305623</v>
          </cell>
          <cell r="AN30">
            <v>22.336000000000002</v>
          </cell>
          <cell r="AO30">
            <v>91243</v>
          </cell>
          <cell r="AP30">
            <v>23.616</v>
          </cell>
          <cell r="AQ30">
            <v>96471</v>
          </cell>
          <cell r="AR30">
            <v>90.048000000000002</v>
          </cell>
          <cell r="AS30">
            <v>367846</v>
          </cell>
          <cell r="AT30">
            <v>78.976000000000013</v>
          </cell>
          <cell r="AU30">
            <v>322617</v>
          </cell>
          <cell r="AV30">
            <v>1239.7888</v>
          </cell>
          <cell r="AW30">
            <v>5064536</v>
          </cell>
          <cell r="AX30">
            <v>5064537</v>
          </cell>
          <cell r="AZ30">
            <v>-1</v>
          </cell>
        </row>
        <row r="31">
          <cell r="A31">
            <v>14</v>
          </cell>
          <cell r="B31" t="str">
            <v>672.1</v>
          </cell>
          <cell r="C31" t="str">
            <v>Bordillo de concreto vaciado in situ; no incluye la preparación de la superficie de apoyo</v>
          </cell>
          <cell r="D31" t="str">
            <v>m</v>
          </cell>
          <cell r="E31">
            <v>61864</v>
          </cell>
          <cell r="F31">
            <v>129.28</v>
          </cell>
          <cell r="G31">
            <v>7997778</v>
          </cell>
          <cell r="H31">
            <v>131.28</v>
          </cell>
          <cell r="I31">
            <v>8121506</v>
          </cell>
          <cell r="J31">
            <v>115.86</v>
          </cell>
          <cell r="K31">
            <v>7167563</v>
          </cell>
          <cell r="L31">
            <v>76.84</v>
          </cell>
          <cell r="M31">
            <v>4753630</v>
          </cell>
          <cell r="N31">
            <v>67.8</v>
          </cell>
          <cell r="O31">
            <v>4194379</v>
          </cell>
          <cell r="P31">
            <v>70.459999999999994</v>
          </cell>
          <cell r="Q31">
            <v>4358937</v>
          </cell>
          <cell r="R31">
            <v>120.75999999999999</v>
          </cell>
          <cell r="S31">
            <v>7470697</v>
          </cell>
          <cell r="T31">
            <v>63.3</v>
          </cell>
          <cell r="U31">
            <v>3915991</v>
          </cell>
          <cell r="V31">
            <v>37.299999999999997</v>
          </cell>
          <cell r="W31">
            <v>2307527</v>
          </cell>
          <cell r="X31">
            <v>111.6</v>
          </cell>
          <cell r="Y31">
            <v>6904022</v>
          </cell>
          <cell r="Z31">
            <v>102</v>
          </cell>
          <cell r="AA31">
            <v>6310128</v>
          </cell>
          <cell r="AB31">
            <v>104.5</v>
          </cell>
          <cell r="AC31">
            <v>6464788</v>
          </cell>
          <cell r="AD31">
            <v>146.19999999999999</v>
          </cell>
          <cell r="AE31">
            <v>9044517</v>
          </cell>
          <cell r="AF31">
            <v>131.69999999999999</v>
          </cell>
          <cell r="AG31">
            <v>8147489</v>
          </cell>
          <cell r="AH31">
            <v>119.80000000000001</v>
          </cell>
          <cell r="AI31">
            <v>7411307</v>
          </cell>
          <cell r="AJ31">
            <v>76.45</v>
          </cell>
          <cell r="AK31">
            <v>4729503</v>
          </cell>
          <cell r="AL31">
            <v>116.9</v>
          </cell>
          <cell r="AM31">
            <v>7231902</v>
          </cell>
          <cell r="AN31">
            <v>34.9</v>
          </cell>
          <cell r="AO31">
            <v>2159054</v>
          </cell>
          <cell r="AP31">
            <v>36.9</v>
          </cell>
          <cell r="AQ31">
            <v>2282782</v>
          </cell>
          <cell r="AR31">
            <v>140.69999999999999</v>
          </cell>
          <cell r="AS31">
            <v>8704265</v>
          </cell>
          <cell r="AT31">
            <v>123.4</v>
          </cell>
          <cell r="AU31">
            <v>7634018</v>
          </cell>
          <cell r="AV31">
            <v>2057.9300000000003</v>
          </cell>
          <cell r="AW31">
            <v>127311783</v>
          </cell>
          <cell r="AX31">
            <v>127311782</v>
          </cell>
          <cell r="AZ31">
            <v>1</v>
          </cell>
        </row>
        <row r="32">
          <cell r="A32">
            <v>15</v>
          </cell>
          <cell r="B32" t="str">
            <v>672.2</v>
          </cell>
          <cell r="C32" t="str">
            <v>Geotextil Nt-2500 O Similar (Proveedores, Pavco, Geomatrix, Tensar, Omnes U Otros)</v>
          </cell>
          <cell r="D32" t="str">
            <v>m²</v>
          </cell>
          <cell r="E32">
            <v>7408</v>
          </cell>
          <cell r="F32">
            <v>0</v>
          </cell>
          <cell r="G32">
            <v>0</v>
          </cell>
          <cell r="H32">
            <v>0</v>
          </cell>
          <cell r="I32">
            <v>0</v>
          </cell>
          <cell r="J32">
            <v>0</v>
          </cell>
          <cell r="K32">
            <v>0</v>
          </cell>
          <cell r="L32">
            <v>30</v>
          </cell>
          <cell r="M32">
            <v>222240</v>
          </cell>
          <cell r="N32">
            <v>0</v>
          </cell>
          <cell r="O32">
            <v>0</v>
          </cell>
          <cell r="P32">
            <v>0</v>
          </cell>
          <cell r="Q32">
            <v>0</v>
          </cell>
          <cell r="R32">
            <v>0</v>
          </cell>
          <cell r="S32">
            <v>0</v>
          </cell>
          <cell r="T32">
            <v>30</v>
          </cell>
          <cell r="U32">
            <v>222240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60</v>
          </cell>
          <cell r="AW32">
            <v>444480</v>
          </cell>
          <cell r="AX32">
            <v>444480</v>
          </cell>
          <cell r="AZ32">
            <v>0</v>
          </cell>
        </row>
        <row r="33">
          <cell r="A33" t="str">
            <v>4. TRANSPORTES</v>
          </cell>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Z33">
            <v>0</v>
          </cell>
        </row>
        <row r="34">
          <cell r="A34">
            <v>16</v>
          </cell>
          <cell r="B34" t="str">
            <v>900.2</v>
          </cell>
          <cell r="C34" t="str">
            <v>Transporte de materiales provenientes de la excavación de la explanación, canales y préstamos para distancias mayores de mil metros (1.000 m) metro cúbico-kilómetro.</v>
          </cell>
          <cell r="D34" t="str">
            <v>m³-km</v>
          </cell>
          <cell r="E34">
            <v>1560</v>
          </cell>
          <cell r="F34">
            <v>1134.8316</v>
          </cell>
          <cell r="G34">
            <v>1770337</v>
          </cell>
          <cell r="H34">
            <v>1015.4970000000001</v>
          </cell>
          <cell r="I34">
            <v>1584175</v>
          </cell>
          <cell r="J34">
            <v>759.48840000000007</v>
          </cell>
          <cell r="K34">
            <v>1184802</v>
          </cell>
          <cell r="L34">
            <v>1498.5756000000001</v>
          </cell>
          <cell r="M34">
            <v>2337778</v>
          </cell>
          <cell r="N34">
            <v>639.19800000000009</v>
          </cell>
          <cell r="O34">
            <v>997149</v>
          </cell>
          <cell r="P34">
            <v>580.72454999999991</v>
          </cell>
          <cell r="Q34">
            <v>905930</v>
          </cell>
          <cell r="R34">
            <v>684.04589999999996</v>
          </cell>
          <cell r="S34">
            <v>1067112</v>
          </cell>
          <cell r="T34">
            <v>1871.1</v>
          </cell>
          <cell r="U34">
            <v>2918916</v>
          </cell>
          <cell r="V34">
            <v>259.56449999999995</v>
          </cell>
          <cell r="W34">
            <v>404921</v>
          </cell>
          <cell r="X34">
            <v>724.45050000000015</v>
          </cell>
          <cell r="Y34">
            <v>1130143</v>
          </cell>
          <cell r="Z34">
            <v>650.22749999999996</v>
          </cell>
          <cell r="AA34">
            <v>1014355</v>
          </cell>
          <cell r="AB34">
            <v>640.895625</v>
          </cell>
          <cell r="AC34">
            <v>999797</v>
          </cell>
          <cell r="AD34">
            <v>905.89274999999998</v>
          </cell>
          <cell r="AE34">
            <v>1413193</v>
          </cell>
          <cell r="AF34">
            <v>832.56187499999999</v>
          </cell>
          <cell r="AG34">
            <v>1298797</v>
          </cell>
          <cell r="AH34">
            <v>862.96050000000025</v>
          </cell>
          <cell r="AI34">
            <v>1346218</v>
          </cell>
          <cell r="AJ34">
            <v>1465.5487500000002</v>
          </cell>
          <cell r="AK34">
            <v>2286256</v>
          </cell>
          <cell r="AL34">
            <v>696.06000000000006</v>
          </cell>
          <cell r="AM34">
            <v>1085854</v>
          </cell>
          <cell r="AN34">
            <v>189.94500000000002</v>
          </cell>
          <cell r="AO34">
            <v>296314</v>
          </cell>
          <cell r="AP34">
            <v>237.10387499999999</v>
          </cell>
          <cell r="AQ34">
            <v>369882</v>
          </cell>
          <cell r="AR34">
            <v>858.9375</v>
          </cell>
          <cell r="AS34">
            <v>1339943</v>
          </cell>
          <cell r="AT34">
            <v>680.89274999999998</v>
          </cell>
          <cell r="AU34">
            <v>1062193</v>
          </cell>
          <cell r="AV34">
            <v>17188.502175000001</v>
          </cell>
          <cell r="AW34">
            <v>26814065</v>
          </cell>
          <cell r="AX34">
            <v>26814063</v>
          </cell>
          <cell r="AZ34">
            <v>2</v>
          </cell>
        </row>
        <row r="35">
          <cell r="A35">
            <v>0</v>
          </cell>
          <cell r="B35">
            <v>0</v>
          </cell>
          <cell r="C35">
            <v>0</v>
          </cell>
          <cell r="D35">
            <v>0</v>
          </cell>
          <cell r="E35" t="str">
            <v>SUBTOTAL</v>
          </cell>
          <cell r="F35">
            <v>0</v>
          </cell>
          <cell r="G35">
            <v>114464286</v>
          </cell>
          <cell r="H35">
            <v>0</v>
          </cell>
          <cell r="I35">
            <v>522505546</v>
          </cell>
          <cell r="J35">
            <v>0</v>
          </cell>
          <cell r="K35">
            <v>89400069</v>
          </cell>
          <cell r="L35">
            <v>0</v>
          </cell>
          <cell r="M35">
            <v>159523527</v>
          </cell>
          <cell r="N35">
            <v>0</v>
          </cell>
          <cell r="O35">
            <v>72724658</v>
          </cell>
          <cell r="P35">
            <v>0</v>
          </cell>
          <cell r="Q35">
            <v>65772376</v>
          </cell>
          <cell r="R35">
            <v>0</v>
          </cell>
          <cell r="S35">
            <v>84235650</v>
          </cell>
          <cell r="T35">
            <v>0</v>
          </cell>
          <cell r="U35">
            <v>193431709</v>
          </cell>
          <cell r="V35">
            <v>0</v>
          </cell>
          <cell r="W35">
            <v>30136758</v>
          </cell>
          <cell r="X35">
            <v>0</v>
          </cell>
          <cell r="Y35">
            <v>87447470</v>
          </cell>
          <cell r="Z35">
            <v>0</v>
          </cell>
          <cell r="AA35">
            <v>77588521</v>
          </cell>
          <cell r="AB35">
            <v>0</v>
          </cell>
          <cell r="AC35">
            <v>68966616</v>
          </cell>
          <cell r="AD35">
            <v>0</v>
          </cell>
          <cell r="AE35">
            <v>110114047</v>
          </cell>
          <cell r="AF35">
            <v>0</v>
          </cell>
          <cell r="AG35">
            <v>99277191</v>
          </cell>
          <cell r="AH35">
            <v>0</v>
          </cell>
          <cell r="AI35">
            <v>101243432</v>
          </cell>
          <cell r="AJ35">
            <v>0</v>
          </cell>
          <cell r="AK35">
            <v>155854301</v>
          </cell>
          <cell r="AL35">
            <v>0</v>
          </cell>
          <cell r="AM35">
            <v>84830486</v>
          </cell>
          <cell r="AN35">
            <v>0</v>
          </cell>
          <cell r="AO35">
            <v>23442089</v>
          </cell>
          <cell r="AP35">
            <v>0</v>
          </cell>
          <cell r="AQ35">
            <v>127531154</v>
          </cell>
          <cell r="AR35">
            <v>0</v>
          </cell>
          <cell r="AS35">
            <v>104062892</v>
          </cell>
          <cell r="AT35">
            <v>0</v>
          </cell>
          <cell r="AU35">
            <v>83245317</v>
          </cell>
          <cell r="AV35">
            <v>0</v>
          </cell>
          <cell r="AW35">
            <v>2455798095</v>
          </cell>
          <cell r="AX35">
            <v>2455798099</v>
          </cell>
          <cell r="AZ35">
            <v>-4</v>
          </cell>
        </row>
        <row r="36">
          <cell r="A36">
            <v>0</v>
          </cell>
          <cell r="B36">
            <v>0</v>
          </cell>
          <cell r="C36">
            <v>0</v>
          </cell>
          <cell r="D36" t="str">
            <v>ADMINISTRACION</v>
          </cell>
          <cell r="E36">
            <v>0</v>
          </cell>
          <cell r="F36">
            <v>0.28999999999999998</v>
          </cell>
          <cell r="G36">
            <v>33194643</v>
          </cell>
          <cell r="H36">
            <v>0.28999999999999998</v>
          </cell>
          <cell r="I36">
            <v>151526608</v>
          </cell>
          <cell r="J36">
            <v>0.28999999999999998</v>
          </cell>
          <cell r="K36">
            <v>25926020</v>
          </cell>
          <cell r="L36">
            <v>0.28999999999999998</v>
          </cell>
          <cell r="M36">
            <v>46261823</v>
          </cell>
          <cell r="N36">
            <v>0.28999999999999998</v>
          </cell>
          <cell r="O36">
            <v>21090151</v>
          </cell>
          <cell r="P36">
            <v>0.28999999999999998</v>
          </cell>
          <cell r="Q36">
            <v>19073989</v>
          </cell>
          <cell r="R36">
            <v>0.28999999999999998</v>
          </cell>
          <cell r="S36">
            <v>24428339</v>
          </cell>
          <cell r="T36">
            <v>0.28999999999999998</v>
          </cell>
          <cell r="U36">
            <v>56095196</v>
          </cell>
          <cell r="V36">
            <v>0.28999999999999998</v>
          </cell>
          <cell r="W36">
            <v>8739660</v>
          </cell>
          <cell r="X36">
            <v>0.28999999999999998</v>
          </cell>
          <cell r="Y36">
            <v>25359766</v>
          </cell>
          <cell r="Z36">
            <v>0.28999999999999998</v>
          </cell>
          <cell r="AA36">
            <v>22500671</v>
          </cell>
          <cell r="AB36">
            <v>0.28999999999999998</v>
          </cell>
          <cell r="AC36">
            <v>20000319</v>
          </cell>
          <cell r="AD36">
            <v>0.28999999999999998</v>
          </cell>
          <cell r="AE36">
            <v>31933074</v>
          </cell>
          <cell r="AF36">
            <v>0.28999999999999998</v>
          </cell>
          <cell r="AG36">
            <v>28790385</v>
          </cell>
          <cell r="AH36">
            <v>0.28999999999999998</v>
          </cell>
          <cell r="AI36">
            <v>29360595</v>
          </cell>
          <cell r="AJ36">
            <v>0.28999999999999998</v>
          </cell>
          <cell r="AK36">
            <v>45197747</v>
          </cell>
          <cell r="AL36">
            <v>0.28999999999999998</v>
          </cell>
          <cell r="AM36">
            <v>24600841</v>
          </cell>
          <cell r="AN36">
            <v>0.28999999999999998</v>
          </cell>
          <cell r="AO36">
            <v>6798206</v>
          </cell>
          <cell r="AP36">
            <v>0.28999999999999998</v>
          </cell>
          <cell r="AQ36">
            <v>36984035</v>
          </cell>
          <cell r="AR36">
            <v>0.28999999999999998</v>
          </cell>
          <cell r="AS36">
            <v>30178239</v>
          </cell>
          <cell r="AT36">
            <v>0.28999999999999998</v>
          </cell>
          <cell r="AU36">
            <v>24141142</v>
          </cell>
          <cell r="AV36">
            <v>0.28999999999999998</v>
          </cell>
          <cell r="AW36">
            <v>0</v>
          </cell>
          <cell r="AX36">
            <v>712181449</v>
          </cell>
        </row>
        <row r="37">
          <cell r="A37">
            <v>0</v>
          </cell>
          <cell r="B37">
            <v>0</v>
          </cell>
          <cell r="C37">
            <v>0</v>
          </cell>
          <cell r="D37" t="str">
            <v>IMPREVISTOS</v>
          </cell>
          <cell r="E37">
            <v>0</v>
          </cell>
          <cell r="F37">
            <v>0.01</v>
          </cell>
          <cell r="G37">
            <v>331946</v>
          </cell>
          <cell r="H37">
            <v>0.01</v>
          </cell>
          <cell r="I37">
            <v>1515266</v>
          </cell>
          <cell r="J37">
            <v>0.01</v>
          </cell>
          <cell r="K37">
            <v>259260</v>
          </cell>
          <cell r="L37">
            <v>0.01</v>
          </cell>
          <cell r="M37">
            <v>462618</v>
          </cell>
          <cell r="N37">
            <v>0.01</v>
          </cell>
          <cell r="O37">
            <v>210902</v>
          </cell>
          <cell r="P37">
            <v>0.01</v>
          </cell>
          <cell r="Q37">
            <v>190740</v>
          </cell>
          <cell r="R37">
            <v>0.01</v>
          </cell>
          <cell r="S37">
            <v>244283</v>
          </cell>
          <cell r="T37">
            <v>0.01</v>
          </cell>
          <cell r="U37">
            <v>560952</v>
          </cell>
          <cell r="V37">
            <v>0.01</v>
          </cell>
          <cell r="W37">
            <v>87397</v>
          </cell>
          <cell r="X37">
            <v>0.01</v>
          </cell>
          <cell r="Y37">
            <v>253598</v>
          </cell>
          <cell r="Z37">
            <v>0.01</v>
          </cell>
          <cell r="AA37">
            <v>225007</v>
          </cell>
          <cell r="AB37">
            <v>0.01</v>
          </cell>
          <cell r="AC37">
            <v>200003</v>
          </cell>
          <cell r="AD37">
            <v>0.01</v>
          </cell>
          <cell r="AE37">
            <v>319331</v>
          </cell>
          <cell r="AF37">
            <v>0.01</v>
          </cell>
          <cell r="AG37">
            <v>287904</v>
          </cell>
          <cell r="AH37">
            <v>0.01</v>
          </cell>
          <cell r="AI37">
            <v>293606</v>
          </cell>
          <cell r="AJ37">
            <v>0.01</v>
          </cell>
          <cell r="AK37">
            <v>451977</v>
          </cell>
          <cell r="AL37">
            <v>0.01</v>
          </cell>
          <cell r="AM37">
            <v>246008</v>
          </cell>
          <cell r="AN37">
            <v>0.01</v>
          </cell>
          <cell r="AO37">
            <v>67982</v>
          </cell>
          <cell r="AP37">
            <v>0.01</v>
          </cell>
          <cell r="AQ37">
            <v>369840</v>
          </cell>
          <cell r="AR37">
            <v>0.01</v>
          </cell>
          <cell r="AS37">
            <v>301782</v>
          </cell>
          <cell r="AT37">
            <v>0.01</v>
          </cell>
          <cell r="AU37">
            <v>241411</v>
          </cell>
          <cell r="AV37">
            <v>0.01</v>
          </cell>
          <cell r="AW37">
            <v>0</v>
          </cell>
          <cell r="AX37">
            <v>7121814</v>
          </cell>
        </row>
        <row r="38">
          <cell r="A38">
            <v>0</v>
          </cell>
          <cell r="B38">
            <v>0</v>
          </cell>
          <cell r="C38">
            <v>0</v>
          </cell>
          <cell r="D38" t="str">
            <v>UTILIDAD</v>
          </cell>
          <cell r="E38">
            <v>0</v>
          </cell>
          <cell r="F38">
            <v>0.05</v>
          </cell>
          <cell r="G38">
            <v>16597</v>
          </cell>
          <cell r="H38">
            <v>0.05</v>
          </cell>
          <cell r="I38">
            <v>75763</v>
          </cell>
          <cell r="J38">
            <v>0.05</v>
          </cell>
          <cell r="K38">
            <v>12963</v>
          </cell>
          <cell r="L38">
            <v>0.05</v>
          </cell>
          <cell r="M38">
            <v>23131</v>
          </cell>
          <cell r="N38">
            <v>0.05</v>
          </cell>
          <cell r="O38">
            <v>10545</v>
          </cell>
          <cell r="P38">
            <v>0.05</v>
          </cell>
          <cell r="Q38">
            <v>9537</v>
          </cell>
          <cell r="R38">
            <v>0.05</v>
          </cell>
          <cell r="S38">
            <v>12214</v>
          </cell>
          <cell r="T38">
            <v>0.05</v>
          </cell>
          <cell r="U38">
            <v>28048</v>
          </cell>
          <cell r="V38">
            <v>0.05</v>
          </cell>
          <cell r="W38">
            <v>4370</v>
          </cell>
          <cell r="X38">
            <v>0.05</v>
          </cell>
          <cell r="Y38">
            <v>12680</v>
          </cell>
          <cell r="Z38">
            <v>0.05</v>
          </cell>
          <cell r="AA38">
            <v>11250</v>
          </cell>
          <cell r="AB38">
            <v>0.05</v>
          </cell>
          <cell r="AC38">
            <v>10000</v>
          </cell>
          <cell r="AD38">
            <v>0.05</v>
          </cell>
          <cell r="AE38">
            <v>15967</v>
          </cell>
          <cell r="AF38">
            <v>0.05</v>
          </cell>
          <cell r="AG38">
            <v>14395</v>
          </cell>
          <cell r="AH38">
            <v>0.05</v>
          </cell>
          <cell r="AI38">
            <v>14680</v>
          </cell>
          <cell r="AJ38">
            <v>0.05</v>
          </cell>
          <cell r="AK38">
            <v>22599</v>
          </cell>
          <cell r="AL38">
            <v>0.05</v>
          </cell>
          <cell r="AM38">
            <v>12300</v>
          </cell>
          <cell r="AN38">
            <v>0.05</v>
          </cell>
          <cell r="AO38">
            <v>3399</v>
          </cell>
          <cell r="AP38">
            <v>0.05</v>
          </cell>
          <cell r="AQ38">
            <v>18492</v>
          </cell>
          <cell r="AR38">
            <v>0.05</v>
          </cell>
          <cell r="AS38">
            <v>15089</v>
          </cell>
          <cell r="AT38">
            <v>0.05</v>
          </cell>
          <cell r="AU38">
            <v>12071</v>
          </cell>
          <cell r="AV38">
            <v>0.05</v>
          </cell>
          <cell r="AW38">
            <v>0</v>
          </cell>
          <cell r="AX38">
            <v>356091</v>
          </cell>
        </row>
        <row r="39">
          <cell r="A39">
            <v>0</v>
          </cell>
          <cell r="B39">
            <v>0</v>
          </cell>
          <cell r="C39">
            <v>0</v>
          </cell>
          <cell r="D39" t="str">
            <v>TOTAL AIU</v>
          </cell>
          <cell r="E39">
            <v>0</v>
          </cell>
          <cell r="F39">
            <v>0</v>
          </cell>
          <cell r="G39">
            <v>33543186</v>
          </cell>
          <cell r="H39">
            <v>0</v>
          </cell>
          <cell r="I39">
            <v>153117637</v>
          </cell>
          <cell r="J39">
            <v>0</v>
          </cell>
          <cell r="K39">
            <v>26198243</v>
          </cell>
          <cell r="L39">
            <v>0</v>
          </cell>
          <cell r="M39">
            <v>46747572</v>
          </cell>
          <cell r="N39">
            <v>0</v>
          </cell>
          <cell r="O39">
            <v>21311598</v>
          </cell>
          <cell r="P39">
            <v>0</v>
          </cell>
          <cell r="Q39">
            <v>19274266</v>
          </cell>
          <cell r="R39">
            <v>0</v>
          </cell>
          <cell r="S39">
            <v>24684836</v>
          </cell>
          <cell r="T39">
            <v>0</v>
          </cell>
          <cell r="U39">
            <v>56684196</v>
          </cell>
          <cell r="V39">
            <v>0</v>
          </cell>
          <cell r="W39">
            <v>8831427</v>
          </cell>
          <cell r="X39">
            <v>0</v>
          </cell>
          <cell r="Y39">
            <v>25626044</v>
          </cell>
          <cell r="Z39">
            <v>0</v>
          </cell>
          <cell r="AA39">
            <v>22736928</v>
          </cell>
          <cell r="AB39">
            <v>0</v>
          </cell>
          <cell r="AC39">
            <v>20210322</v>
          </cell>
          <cell r="AD39">
            <v>0</v>
          </cell>
          <cell r="AE39">
            <v>32268372</v>
          </cell>
          <cell r="AF39">
            <v>0</v>
          </cell>
          <cell r="AG39">
            <v>29092684</v>
          </cell>
          <cell r="AH39">
            <v>0</v>
          </cell>
          <cell r="AI39">
            <v>29668881</v>
          </cell>
          <cell r="AJ39">
            <v>0</v>
          </cell>
          <cell r="AK39">
            <v>45672323</v>
          </cell>
          <cell r="AL39">
            <v>0</v>
          </cell>
          <cell r="AM39">
            <v>24859149</v>
          </cell>
          <cell r="AN39">
            <v>0</v>
          </cell>
          <cell r="AO39">
            <v>6869587</v>
          </cell>
          <cell r="AP39">
            <v>0</v>
          </cell>
          <cell r="AQ39">
            <v>37372367</v>
          </cell>
          <cell r="AR39">
            <v>0</v>
          </cell>
          <cell r="AS39">
            <v>30495110</v>
          </cell>
          <cell r="AT39">
            <v>0</v>
          </cell>
          <cell r="AU39">
            <v>24394624</v>
          </cell>
          <cell r="AV39">
            <v>0</v>
          </cell>
          <cell r="AW39">
            <v>0</v>
          </cell>
          <cell r="AX39">
            <v>719659354</v>
          </cell>
        </row>
        <row r="40">
          <cell r="A40">
            <v>0</v>
          </cell>
          <cell r="B40">
            <v>0</v>
          </cell>
          <cell r="C40">
            <v>0</v>
          </cell>
          <cell r="D40" t="str">
            <v>SUB-TOTAL OBRA</v>
          </cell>
          <cell r="E40">
            <v>0</v>
          </cell>
          <cell r="F40">
            <v>0</v>
          </cell>
          <cell r="G40">
            <v>148007472</v>
          </cell>
          <cell r="H40">
            <v>0</v>
          </cell>
          <cell r="I40">
            <v>675623183</v>
          </cell>
          <cell r="J40">
            <v>0</v>
          </cell>
          <cell r="K40">
            <v>115598312</v>
          </cell>
          <cell r="L40">
            <v>0</v>
          </cell>
          <cell r="M40">
            <v>206271099</v>
          </cell>
          <cell r="N40">
            <v>0</v>
          </cell>
          <cell r="O40">
            <v>94036256</v>
          </cell>
          <cell r="P40">
            <v>0</v>
          </cell>
          <cell r="Q40">
            <v>85046642</v>
          </cell>
          <cell r="R40">
            <v>0</v>
          </cell>
          <cell r="S40">
            <v>108920486</v>
          </cell>
          <cell r="T40">
            <v>0</v>
          </cell>
          <cell r="U40">
            <v>250115905</v>
          </cell>
          <cell r="V40">
            <v>0</v>
          </cell>
          <cell r="W40">
            <v>38968185</v>
          </cell>
          <cell r="X40">
            <v>0</v>
          </cell>
          <cell r="Y40">
            <v>113073514</v>
          </cell>
          <cell r="Z40">
            <v>0</v>
          </cell>
          <cell r="AA40">
            <v>100325449</v>
          </cell>
          <cell r="AB40">
            <v>0</v>
          </cell>
          <cell r="AC40">
            <v>89176938</v>
          </cell>
          <cell r="AD40">
            <v>0</v>
          </cell>
          <cell r="AE40">
            <v>142382419</v>
          </cell>
          <cell r="AF40">
            <v>0</v>
          </cell>
          <cell r="AG40">
            <v>128369875</v>
          </cell>
          <cell r="AH40">
            <v>0</v>
          </cell>
          <cell r="AI40">
            <v>130912313</v>
          </cell>
          <cell r="AJ40">
            <v>0</v>
          </cell>
          <cell r="AK40">
            <v>201526624</v>
          </cell>
          <cell r="AL40">
            <v>0</v>
          </cell>
          <cell r="AM40">
            <v>109689635</v>
          </cell>
          <cell r="AN40">
            <v>0</v>
          </cell>
          <cell r="AO40">
            <v>30311676</v>
          </cell>
          <cell r="AP40">
            <v>0</v>
          </cell>
          <cell r="AQ40">
            <v>164903521</v>
          </cell>
          <cell r="AR40">
            <v>0</v>
          </cell>
          <cell r="AS40">
            <v>134558002</v>
          </cell>
          <cell r="AT40">
            <v>0</v>
          </cell>
          <cell r="AU40">
            <v>107639941</v>
          </cell>
          <cell r="AV40">
            <v>0</v>
          </cell>
          <cell r="AW40">
            <v>0</v>
          </cell>
          <cell r="AX40">
            <v>3175457453</v>
          </cell>
        </row>
        <row r="41">
          <cell r="A41">
            <v>0</v>
          </cell>
          <cell r="B41">
            <v>0</v>
          </cell>
          <cell r="C41">
            <v>0</v>
          </cell>
          <cell r="D41" t="str">
            <v>INTERVENTORIA</v>
          </cell>
          <cell r="E41">
            <v>0</v>
          </cell>
          <cell r="F41">
            <v>7.0000000000000007E-2</v>
          </cell>
          <cell r="G41">
            <v>10360523</v>
          </cell>
          <cell r="H41">
            <v>7.0000000000000007E-2</v>
          </cell>
          <cell r="I41">
            <v>47293623</v>
          </cell>
          <cell r="J41">
            <v>7.0000000000000007E-2</v>
          </cell>
          <cell r="K41">
            <v>8091882</v>
          </cell>
          <cell r="L41">
            <v>7.0000000000000007E-2</v>
          </cell>
          <cell r="M41">
            <v>14438977</v>
          </cell>
          <cell r="N41">
            <v>7.0000000000000007E-2</v>
          </cell>
          <cell r="O41">
            <v>6582538</v>
          </cell>
          <cell r="P41">
            <v>7.0000000000000007E-2</v>
          </cell>
          <cell r="Q41">
            <v>5953265</v>
          </cell>
          <cell r="R41">
            <v>7.0000000000000007E-2</v>
          </cell>
          <cell r="S41">
            <v>7624434</v>
          </cell>
          <cell r="T41">
            <v>7.0000000000000007E-2</v>
          </cell>
          <cell r="U41">
            <v>17508113</v>
          </cell>
          <cell r="V41">
            <v>7.0000000000000007E-2</v>
          </cell>
          <cell r="W41">
            <v>2727773</v>
          </cell>
          <cell r="X41">
            <v>7.0000000000000007E-2</v>
          </cell>
          <cell r="Y41">
            <v>7915146</v>
          </cell>
          <cell r="Z41">
            <v>7.0000000000000007E-2</v>
          </cell>
          <cell r="AA41">
            <v>7022781</v>
          </cell>
          <cell r="AB41">
            <v>7.0000000000000007E-2</v>
          </cell>
          <cell r="AC41">
            <v>6242386</v>
          </cell>
          <cell r="AD41">
            <v>7.0000000000000007E-2</v>
          </cell>
          <cell r="AE41">
            <v>9966769</v>
          </cell>
          <cell r="AF41">
            <v>7.0000000000000007E-2</v>
          </cell>
          <cell r="AG41">
            <v>8985891</v>
          </cell>
          <cell r="AH41">
            <v>7.0000000000000007E-2</v>
          </cell>
          <cell r="AI41">
            <v>9163862</v>
          </cell>
          <cell r="AJ41">
            <v>7.0000000000000007E-2</v>
          </cell>
          <cell r="AK41">
            <v>14106864</v>
          </cell>
          <cell r="AL41">
            <v>7.0000000000000007E-2</v>
          </cell>
          <cell r="AM41">
            <v>7678274</v>
          </cell>
          <cell r="AN41">
            <v>7.0000000000000007E-2</v>
          </cell>
          <cell r="AO41">
            <v>2121817</v>
          </cell>
          <cell r="AP41">
            <v>7.0000000000000007E-2</v>
          </cell>
          <cell r="AQ41">
            <v>11543246</v>
          </cell>
          <cell r="AR41">
            <v>7.0000000000000007E-2</v>
          </cell>
          <cell r="AS41">
            <v>9419060</v>
          </cell>
          <cell r="AT41">
            <v>7.0000000000000007E-2</v>
          </cell>
          <cell r="AU41">
            <v>7534796</v>
          </cell>
          <cell r="AV41">
            <v>7.0000000000000007E-2</v>
          </cell>
          <cell r="AW41">
            <v>0</v>
          </cell>
          <cell r="AX41">
            <v>222282022</v>
          </cell>
        </row>
        <row r="42">
          <cell r="A42">
            <v>0</v>
          </cell>
          <cell r="B42">
            <v>0</v>
          </cell>
          <cell r="C42">
            <v>0</v>
          </cell>
          <cell r="D42" t="str">
            <v>TOTAL</v>
          </cell>
          <cell r="E42">
            <v>0</v>
          </cell>
          <cell r="F42">
            <v>0</v>
          </cell>
          <cell r="G42">
            <v>158367995</v>
          </cell>
          <cell r="H42">
            <v>0</v>
          </cell>
          <cell r="I42">
            <v>722916806</v>
          </cell>
          <cell r="J42">
            <v>0</v>
          </cell>
          <cell r="K42">
            <v>123690194</v>
          </cell>
          <cell r="L42">
            <v>0</v>
          </cell>
          <cell r="M42">
            <v>220710076</v>
          </cell>
          <cell r="N42">
            <v>0</v>
          </cell>
          <cell r="O42">
            <v>100618794</v>
          </cell>
          <cell r="P42">
            <v>0</v>
          </cell>
          <cell r="Q42">
            <v>90999907</v>
          </cell>
          <cell r="R42">
            <v>0</v>
          </cell>
          <cell r="S42">
            <v>116544920</v>
          </cell>
          <cell r="T42">
            <v>0</v>
          </cell>
          <cell r="U42">
            <v>267624018</v>
          </cell>
          <cell r="V42">
            <v>0</v>
          </cell>
          <cell r="W42">
            <v>41695958</v>
          </cell>
          <cell r="X42">
            <v>0</v>
          </cell>
          <cell r="Y42">
            <v>120988660</v>
          </cell>
          <cell r="Z42">
            <v>0</v>
          </cell>
          <cell r="AA42">
            <v>107348230</v>
          </cell>
          <cell r="AB42">
            <v>0</v>
          </cell>
          <cell r="AC42">
            <v>95419324</v>
          </cell>
          <cell r="AD42">
            <v>0</v>
          </cell>
          <cell r="AE42">
            <v>152349188</v>
          </cell>
          <cell r="AF42">
            <v>0</v>
          </cell>
          <cell r="AG42">
            <v>137355766</v>
          </cell>
          <cell r="AH42">
            <v>0</v>
          </cell>
          <cell r="AI42">
            <v>140076175</v>
          </cell>
          <cell r="AJ42">
            <v>0</v>
          </cell>
          <cell r="AK42">
            <v>215633488</v>
          </cell>
          <cell r="AL42">
            <v>0</v>
          </cell>
          <cell r="AM42">
            <v>117367909</v>
          </cell>
          <cell r="AN42">
            <v>0</v>
          </cell>
          <cell r="AO42">
            <v>32433493</v>
          </cell>
          <cell r="AP42">
            <v>0</v>
          </cell>
          <cell r="AQ42">
            <v>176446767</v>
          </cell>
          <cell r="AR42">
            <v>0</v>
          </cell>
          <cell r="AS42">
            <v>143977062</v>
          </cell>
          <cell r="AT42">
            <v>0</v>
          </cell>
          <cell r="AU42">
            <v>115174737</v>
          </cell>
          <cell r="AV42">
            <v>0</v>
          </cell>
          <cell r="AW42">
            <v>0</v>
          </cell>
          <cell r="AX42">
            <v>3397739475</v>
          </cell>
        </row>
        <row r="48">
          <cell r="E48" t="str">
            <v>TOTAL Y INTERVENTORIA</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X48">
            <v>0</v>
          </cell>
        </row>
        <row r="50">
          <cell r="AX50">
            <v>0</v>
          </cell>
        </row>
        <row r="51">
          <cell r="AV51">
            <v>0</v>
          </cell>
          <cell r="AW51">
            <v>0</v>
          </cell>
          <cell r="AX51">
            <v>0</v>
          </cell>
          <cell r="AY51">
            <v>0</v>
          </cell>
        </row>
        <row r="55">
          <cell r="B55" t="str">
            <v>ÍTEM</v>
          </cell>
          <cell r="C55" t="str">
            <v>DESCRIPCIÓN ACTIVIDAD</v>
          </cell>
          <cell r="D55" t="str">
            <v xml:space="preserve">UNIDAD </v>
          </cell>
          <cell r="E55" t="str">
            <v>COSTO TOTAL (Moneda $ Pesos)</v>
          </cell>
        </row>
        <row r="56">
          <cell r="B56" t="str">
            <v>201.8</v>
          </cell>
          <cell r="C56" t="str">
            <v>Demolición de pavimentos rígidos</v>
          </cell>
          <cell r="D56" t="str">
            <v>m2</v>
          </cell>
          <cell r="E56">
            <v>14977.16</v>
          </cell>
        </row>
        <row r="57">
          <cell r="B57" t="str">
            <v>201.9</v>
          </cell>
          <cell r="C57" t="str">
            <v>Demolición de pisos y andenes de concreto</v>
          </cell>
          <cell r="D57" t="str">
            <v>m2</v>
          </cell>
          <cell r="E57">
            <v>14636.56</v>
          </cell>
        </row>
        <row r="58">
          <cell r="B58" t="str">
            <v>201.10</v>
          </cell>
          <cell r="C58" t="str">
            <v>Demolición de bordillos de concreto</v>
          </cell>
          <cell r="D58" t="str">
            <v>m</v>
          </cell>
          <cell r="E58">
            <v>5650.26</v>
          </cell>
        </row>
        <row r="59">
          <cell r="B59" t="str">
            <v>210.2.2</v>
          </cell>
          <cell r="C59" t="str">
            <v>Excavación en material común de la explanación y canales</v>
          </cell>
          <cell r="D59" t="str">
            <v>m3</v>
          </cell>
          <cell r="E59">
            <v>11479.54</v>
          </cell>
        </row>
        <row r="60">
          <cell r="B60" t="str">
            <v>221.1</v>
          </cell>
          <cell r="C60" t="str">
            <v>Pedraplén compacto</v>
          </cell>
          <cell r="D60" t="str">
            <v>m3</v>
          </cell>
          <cell r="E60">
            <v>9944.94</v>
          </cell>
        </row>
        <row r="61">
          <cell r="B61" t="str">
            <v>230.1</v>
          </cell>
          <cell r="C61" t="str">
            <v>Mejoramiento de la subrasante con adición de materiales</v>
          </cell>
          <cell r="D61" t="str">
            <v>m3</v>
          </cell>
          <cell r="E61">
            <v>42095.98</v>
          </cell>
        </row>
        <row r="62">
          <cell r="B62" t="str">
            <v>232.1</v>
          </cell>
          <cell r="C62" t="str">
            <v xml:space="preserve">Geotextil para estabilización de la subrasante </v>
          </cell>
          <cell r="D62" t="str">
            <v>m2</v>
          </cell>
          <cell r="E62">
            <v>7370.01</v>
          </cell>
        </row>
        <row r="63">
          <cell r="B63" t="str">
            <v>320.1</v>
          </cell>
          <cell r="C63" t="str">
            <v>Sub-base granular clase a</v>
          </cell>
          <cell r="D63" t="str">
            <v>m3</v>
          </cell>
          <cell r="E63">
            <v>74709.63</v>
          </cell>
        </row>
        <row r="64">
          <cell r="B64" t="str">
            <v>500.1</v>
          </cell>
          <cell r="C64" t="str">
            <v>Pavimento de concreto hidráulico.</v>
          </cell>
          <cell r="D64" t="str">
            <v>m3</v>
          </cell>
          <cell r="E64">
            <v>612717.18000000005</v>
          </cell>
        </row>
        <row r="65">
          <cell r="B65" t="str">
            <v>600.1.1</v>
          </cell>
          <cell r="C65" t="str">
            <v>Excavaciones varias sin clasificar</v>
          </cell>
          <cell r="D65" t="str">
            <v>m3</v>
          </cell>
          <cell r="E65">
            <v>18676.759999999998</v>
          </cell>
        </row>
        <row r="66">
          <cell r="B66" t="str">
            <v>610.3</v>
          </cell>
          <cell r="C66" t="str">
            <v>Relleno para estructuras con material granular tipo sbg</v>
          </cell>
          <cell r="D66" t="str">
            <v>m3</v>
          </cell>
          <cell r="E66">
            <v>72782.95</v>
          </cell>
        </row>
        <row r="67">
          <cell r="B67" t="str">
            <v>610.5</v>
          </cell>
          <cell r="C67" t="str">
            <v>Rellenos con material filtrante</v>
          </cell>
          <cell r="D67" t="str">
            <v>m3</v>
          </cell>
          <cell r="E67">
            <v>73291.63</v>
          </cell>
        </row>
        <row r="68">
          <cell r="B68" t="str">
            <v>630.4</v>
          </cell>
          <cell r="C68" t="str">
            <v>Concreto resistencia 21 Mpa (d)</v>
          </cell>
          <cell r="D68" t="str">
            <v>m3</v>
          </cell>
          <cell r="E68">
            <v>508408.74</v>
          </cell>
        </row>
        <row r="69">
          <cell r="B69" t="str">
            <v>640.1</v>
          </cell>
          <cell r="C69" t="str">
            <v>Acero de refuerzo fy 4200  Mpa.</v>
          </cell>
          <cell r="D69" t="str">
            <v>kg</v>
          </cell>
          <cell r="E69">
            <v>4014.21</v>
          </cell>
        </row>
        <row r="70">
          <cell r="B70" t="str">
            <v>672.1</v>
          </cell>
          <cell r="C70" t="str">
            <v>Bordillo de concreto vaciado in situ; no incluye la preparación de la superficie de apoyo</v>
          </cell>
          <cell r="D70" t="str">
            <v>m</v>
          </cell>
          <cell r="E70">
            <v>32589.94</v>
          </cell>
        </row>
        <row r="71">
          <cell r="B71" t="str">
            <v>673.2</v>
          </cell>
          <cell r="C71" t="str">
            <v>Material granular drenante</v>
          </cell>
          <cell r="D71" t="str">
            <v>m3</v>
          </cell>
          <cell r="E71">
            <v>64114.38</v>
          </cell>
        </row>
        <row r="72">
          <cell r="B72" t="str">
            <v>900.2</v>
          </cell>
          <cell r="C72" t="str">
            <v>Transporte de materiales provenientes de la excavación de la explanación, canales y préstamos para distancias mayores de mil metros (1.000 m) metro cúbico-kilómetro.</v>
          </cell>
          <cell r="D72" t="str">
            <v>m3/km</v>
          </cell>
          <cell r="E72">
            <v>1621.95</v>
          </cell>
        </row>
      </sheetData>
      <sheetData sheetId="29"/>
      <sheetData sheetId="30"/>
      <sheetData sheetId="31"/>
      <sheetData sheetId="32"/>
      <sheetData sheetId="33"/>
      <sheetData sheetId="34"/>
      <sheetData sheetId="35"/>
      <sheetData sheetId="3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HOJA BASE"/>
      <sheetName val="\\Pc1\E\AMV-3005-2005\ADMON GRU"/>
      <sheetName val="Civil work"/>
      <sheetName val="LISTADO APU"/>
      <sheetName val="General"/>
      <sheetName val="BASE"/>
      <sheetName val="PRESUPUESTO "/>
      <sheetName val="Cuadrillas"/>
      <sheetName val="Equ"/>
      <sheetName val="Trans"/>
      <sheetName val="Mat"/>
      <sheetName val="Salarios"/>
      <sheetName val="Anal"/>
      <sheetName val="ITEMS"/>
      <sheetName val="Capitulos"/>
      <sheetName val="Maqui Equip"/>
      <sheetName val="calidad"/>
      <sheetName val="Hoja6"/>
      <sheetName val="APU_PART2"/>
      <sheetName val="A__P__U_2"/>
      <sheetName val="Analisis_de_Precios_Unitarios_2"/>
      <sheetName val="Análisis_de_precios"/>
      <sheetName val="APU_PART3"/>
      <sheetName val="A__P__U_3"/>
      <sheetName val="Analisis_de_Precios_Unitarios_3"/>
      <sheetName val="Análisis_de_precios1"/>
      <sheetName val="Index"/>
      <sheetName val="NPV Summary"/>
      <sheetName val="Equip Data"/>
      <sheetName val="Royalties"/>
      <sheetName val="Title"/>
      <sheetName val="1_Preliminares"/>
      <sheetName val="Insumos"/>
      <sheetName val="M.Obra"/>
      <sheetName val="COSTOS OFICINA"/>
      <sheetName val="COSTOS CAMPAMENTO"/>
      <sheetName val="ESTADO_RED"/>
      <sheetName val="GENERALIDADES_"/>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PERSONAL"/>
      <sheetName val="Personalizar"/>
      <sheetName val="Tablas"/>
      <sheetName val="ITEM"/>
      <sheetName val="FACTORES"/>
      <sheetName val="TOTALES"/>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__P__U_4"/>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Hoja1"/>
      <sheetName val="COT PANELES"/>
      <sheetName val="ESTUDIO MERCADEO"/>
      <sheetName val="PRESUPUESTO"/>
      <sheetName val="INTERVENTORIA"/>
      <sheetName val="AIU "/>
      <sheetName val="PTO CONTINGENCIA"/>
      <sheetName val="PTO PMA"/>
      <sheetName val="PTO PAPSO"/>
      <sheetName val="APU FOTOVOLTAICO"/>
      <sheetName val="1.1 "/>
      <sheetName val="1.2"/>
      <sheetName val="1.3"/>
      <sheetName val="1.4"/>
      <sheetName val="1.5"/>
      <sheetName val="2.1"/>
      <sheetName val="2.2"/>
      <sheetName val="2.3"/>
      <sheetName val="2.4"/>
      <sheetName val="3.1"/>
      <sheetName val="4.1"/>
      <sheetName val="4.2"/>
      <sheetName val="5.1"/>
      <sheetName val="6.1"/>
      <sheetName val="7.1"/>
      <sheetName val="7.2"/>
      <sheetName val="7.3"/>
      <sheetName val="7.4"/>
      <sheetName val="8.1"/>
      <sheetName val="9.1"/>
      <sheetName val="9.2"/>
      <sheetName val="9.3"/>
      <sheetName val="10.1"/>
      <sheetName val="10.2"/>
      <sheetName val="10.3"/>
      <sheetName val="11.1"/>
      <sheetName val="11.2"/>
      <sheetName val="12.1"/>
      <sheetName val="12.2"/>
      <sheetName val="13.1.1"/>
      <sheetName val="13.1.2"/>
      <sheetName val="13.1.3"/>
      <sheetName val="13.1.4"/>
      <sheetName val="13.1.5"/>
      <sheetName val="13.1.6"/>
      <sheetName val="13.1.7"/>
      <sheetName val="13.1.8"/>
      <sheetName val="13.1.9"/>
      <sheetName val="13.1.10"/>
      <sheetName val="13.1.11"/>
      <sheetName val="13.1.12"/>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4.1"/>
      <sheetName val="15.1.1"/>
      <sheetName val="15.1.2"/>
      <sheetName val="15.1.3"/>
      <sheetName val="15.1.4"/>
      <sheetName val="15.1.5"/>
      <sheetName val="15.1.6"/>
      <sheetName val="15.1.7"/>
      <sheetName val="15.1.8"/>
      <sheetName val="15.1.9"/>
      <sheetName val="15.1.10"/>
      <sheetName val="15.1.11"/>
      <sheetName val="15.1.12"/>
      <sheetName val="15.2.1"/>
      <sheetName val="15.2.2"/>
      <sheetName val="15.2.3"/>
      <sheetName val="15.2.4"/>
      <sheetName val="15.2.5"/>
      <sheetName val="15.2.6"/>
      <sheetName val="15.2.7"/>
      <sheetName val="15.2.8"/>
      <sheetName val="15.2.9"/>
      <sheetName val="15.2.10"/>
      <sheetName val="15.2.11"/>
      <sheetName val="15.2.12"/>
      <sheetName val="15.2.13"/>
      <sheetName val="15.2.14"/>
      <sheetName val="15.2.15"/>
      <sheetName val="15.2.16"/>
      <sheetName val="15.2.17"/>
      <sheetName val="15.2.18"/>
      <sheetName val="15.2.19"/>
      <sheetName val="15.2.20"/>
      <sheetName val="15.2.21"/>
      <sheetName val="15.2.22"/>
      <sheetName val="15.2.23"/>
      <sheetName val="15.2.24"/>
      <sheetName val="15.2.25"/>
      <sheetName val="16.1"/>
      <sheetName val="17.1"/>
      <sheetName val="17.2"/>
      <sheetName val="17.3"/>
      <sheetName val="18.1"/>
      <sheetName val="19.1"/>
      <sheetName val="19.2"/>
      <sheetName val="20.1"/>
      <sheetName val="21.1"/>
      <sheetName val="21.2"/>
      <sheetName val="22.1"/>
      <sheetName val="23.1"/>
      <sheetName val="24.1"/>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2.5)"/>
      <sheetName val="UNITARIO SILLA YEE 24X14 PULGAD"/>
    </sheetNames>
    <definedNames>
      <definedName name="DIRECTO" refersTo="#¡REF!"/>
      <definedName name="FES"/>
      <definedName name="INSUMO" refersTo="#¡REF!"/>
      <definedName name="ITEM" refersTo="#¡REF!"/>
      <definedName name="LG"/>
      <definedName name="PVT"/>
    </definedNames>
    <sheetDataSet>
      <sheetData sheetId="0"/>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 P. U."/>
      <sheetName val="AIU"/>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Ppto completo"/>
      <sheetName val="apu"/>
      <sheetName val="Auxiliares"/>
      <sheetName val="CO Teatro"/>
      <sheetName val="Insumos"/>
      <sheetName val="Workings"/>
      <sheetName val="Inputs-SUMMARY"/>
      <sheetName val="Tax"/>
      <sheetName val="Hoja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USME"/>
      <sheetName val="BOSA"/>
      <sheetName val="KENNEDY"/>
      <sheetName val="FONTIBON"/>
      <sheetName val="ENGATIVA"/>
      <sheetName val="SUBA"/>
      <sheetName val="MARTIRES"/>
      <sheetName val="PUENTE ARANDA"/>
      <sheetName val="RAFAEL URIBE"/>
      <sheetName val="CIUDAD BOLIVAR"/>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row r="1">
          <cell r="A1" t="str">
            <v>Int1</v>
          </cell>
        </row>
      </sheetData>
      <sheetData sheetId="15" refreshError="1"/>
      <sheetData sheetId="16" refreshError="1"/>
      <sheetData sheetId="17" refreshError="1"/>
      <sheetData sheetId="18"/>
      <sheetData sheetId="19"/>
      <sheetData sheetId="20"/>
      <sheetData sheetId="2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11"/>
      <sheetName val="Consolidado_T211"/>
      <sheetName val="Mz_Av_15-Tv_18_-_CN11"/>
      <sheetName val="Mz_Tv_18-Tv_19_-_CN11"/>
      <sheetName val="Mz_Tv_19-Tv_19A_-_CN11"/>
      <sheetName val="Mz_Tv_19A-Tv_20_-_CN11"/>
      <sheetName val="Mz_Tv_20-Tv_21_-_CN11"/>
      <sheetName val="Mz_Tv_21-Av_19_-_CN11"/>
      <sheetName val="Mz_Av_15-Tv_17_-_CS11"/>
      <sheetName val="Mz_Tv_17-Tv_19_-_CS11"/>
      <sheetName val="Mz_Tv_19-Tv_19A_-_CS11"/>
      <sheetName val="Mz_Tv_19A-Tv_20_-_CS11"/>
      <sheetName val="Mz_Tv_20-Tv_23_-_CS11"/>
      <sheetName val="Mz_Tv_23-Av_19_-_CS11"/>
      <sheetName val="Separador_T211"/>
      <sheetName val="TARIFAS_MINTRANSPORTE11"/>
      <sheetName val="TARIFAS_DIARIO_OF_200711"/>
      <sheetName val="COSTOS_OFICINA11"/>
      <sheetName val="COSTOS_CAMPAMENTO11"/>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TarifaMT_(2)1"/>
      <sheetName val="ANALISIS_PREV1"/>
      <sheetName val="CONSULTORÍA_1"/>
      <sheetName val="INTERVE_1"/>
      <sheetName val="SUPERV_1"/>
      <sheetName val="COSTEO_TOTAL_OBRA1"/>
      <sheetName val="Componente_minimo1"/>
      <sheetName val="Ensayos_Laboratorio1"/>
      <sheetName val="proyecc_desembol1"/>
      <sheetName val="PLAN_CAR-1"/>
      <sheetName val="F_M__VIA1"/>
      <sheetName val="TABLA_Honorarios1"/>
      <sheetName val="TarifaMT_(2)"/>
      <sheetName val="ANALISIS_PREV"/>
      <sheetName val="CONSULTORÍA_"/>
      <sheetName val="INTERVE_"/>
      <sheetName val="SUPERV_"/>
      <sheetName val="COSTEO_TOTAL_OBRA"/>
      <sheetName val="Componente_minimo"/>
      <sheetName val="Ensayos_Laboratorio"/>
      <sheetName val="proyecc_desembol"/>
      <sheetName val="PLAN_CAR-"/>
      <sheetName val="F_M__VIA"/>
      <sheetName val="TABLA_Honorarios"/>
      <sheetName val="TarifaMT_(2)2"/>
      <sheetName val="ANALISIS_PREV2"/>
      <sheetName val="CONSULTORÍA_2"/>
      <sheetName val="INTERVE_2"/>
      <sheetName val="SUPERV_2"/>
      <sheetName val="COSTEO_TOTAL_OBRA2"/>
      <sheetName val="Componente_minimo2"/>
      <sheetName val="Ensayos_Laboratorio2"/>
      <sheetName val="proyecc_desembol2"/>
      <sheetName val="PLAN_CAR-2"/>
      <sheetName val="F_M__VIA2"/>
      <sheetName val="TABLA_Honorarios2"/>
      <sheetName val="TarifaMT_(2)3"/>
      <sheetName val="ANALISIS_PREV3"/>
      <sheetName val="CONSULTORÍA_3"/>
      <sheetName val="INTERVE_3"/>
      <sheetName val="SUPERV_3"/>
      <sheetName val="COSTEO_TOTAL_OBRA3"/>
      <sheetName val="Componente_minimo3"/>
      <sheetName val="Ensayos_Laboratorio3"/>
      <sheetName val="proyecc_desembol3"/>
      <sheetName val="PLAN_CAR-3"/>
      <sheetName val="F_M__VIA3"/>
      <sheetName val="TABLA_Honorarios3"/>
      <sheetName val="TarifaMT_(2)4"/>
      <sheetName val="ANALISIS_PREV4"/>
      <sheetName val="CONSULTORÍA_4"/>
      <sheetName val="INTERVE_4"/>
      <sheetName val="SUPERV_4"/>
      <sheetName val="COSTEO_TOTAL_OBRA4"/>
      <sheetName val="Componente_minimo4"/>
      <sheetName val="Ensayos_Laboratorio4"/>
      <sheetName val="proyecc_desembol4"/>
      <sheetName val="PLAN_CAR-4"/>
      <sheetName val="F_M__VIA4"/>
      <sheetName val="TABLA_Honorarios4"/>
      <sheetName val="TarifaMT_(2)5"/>
      <sheetName val="ANALISIS_PREV5"/>
      <sheetName val="CONSULTORÍA_5"/>
      <sheetName val="INTERVE_5"/>
      <sheetName val="SUPERV_5"/>
      <sheetName val="COSTEO_TOTAL_OBRA5"/>
      <sheetName val="Componente_minimo5"/>
      <sheetName val="Ensayos_Laboratorio5"/>
      <sheetName val="proyecc_desembol5"/>
      <sheetName val="PLAN_CAR-5"/>
      <sheetName val="F_M__VIA5"/>
      <sheetName val="TABLA_Honorarios5"/>
      <sheetName val="TarifaMT_(2)10"/>
      <sheetName val="ANALISIS_PREV10"/>
      <sheetName val="CONSULTORÍA_10"/>
      <sheetName val="INTERVE_10"/>
      <sheetName val="SUPERV_10"/>
      <sheetName val="COSTEO_TOTAL_OBRA10"/>
      <sheetName val="Componente_minimo10"/>
      <sheetName val="Ensayos_Laboratorio10"/>
      <sheetName val="proyecc_desembol10"/>
      <sheetName val="PLAN_CAR-10"/>
      <sheetName val="F_M__VIA10"/>
      <sheetName val="TABLA_Honorarios10"/>
      <sheetName val="TarifaMT_(2)8"/>
      <sheetName val="ANALISIS_PREV8"/>
      <sheetName val="CONSULTORÍA_8"/>
      <sheetName val="INTERVE_8"/>
      <sheetName val="SUPERV_8"/>
      <sheetName val="COSTEO_TOTAL_OBRA8"/>
      <sheetName val="Componente_minimo8"/>
      <sheetName val="Ensayos_Laboratorio8"/>
      <sheetName val="proyecc_desembol8"/>
      <sheetName val="PLAN_CAR-8"/>
      <sheetName val="F_M__VIA8"/>
      <sheetName val="TABLA_Honorarios8"/>
      <sheetName val="TarifaMT_(2)6"/>
      <sheetName val="ANALISIS_PREV6"/>
      <sheetName val="CONSULTORÍA_6"/>
      <sheetName val="INTERVE_6"/>
      <sheetName val="SUPERV_6"/>
      <sheetName val="COSTEO_TOTAL_OBRA6"/>
      <sheetName val="Componente_minimo6"/>
      <sheetName val="Ensayos_Laboratorio6"/>
      <sheetName val="proyecc_desembol6"/>
      <sheetName val="PLAN_CAR-6"/>
      <sheetName val="F_M__VIA6"/>
      <sheetName val="TABLA_Honorarios6"/>
      <sheetName val="TarifaMT_(2)7"/>
      <sheetName val="ANALISIS_PREV7"/>
      <sheetName val="CONSULTORÍA_7"/>
      <sheetName val="INTERVE_7"/>
      <sheetName val="SUPERV_7"/>
      <sheetName val="COSTEO_TOTAL_OBRA7"/>
      <sheetName val="Componente_minimo7"/>
      <sheetName val="Ensayos_Laboratorio7"/>
      <sheetName val="proyecc_desembol7"/>
      <sheetName val="PLAN_CAR-7"/>
      <sheetName val="F_M__VIA7"/>
      <sheetName val="TABLA_Honorarios7"/>
      <sheetName val="TarifaMT_(2)9"/>
      <sheetName val="ANALISIS_PREV9"/>
      <sheetName val="CONSULTORÍA_9"/>
      <sheetName val="INTERVE_9"/>
      <sheetName val="SUPERV_9"/>
      <sheetName val="COSTEO_TOTAL_OBRA9"/>
      <sheetName val="Componente_minimo9"/>
      <sheetName val="Ensayos_Laboratorio9"/>
      <sheetName val="proyecc_desembol9"/>
      <sheetName val="PLAN_CAR-9"/>
      <sheetName val="F_M__VIA9"/>
      <sheetName val="TABLA_Honorarios9"/>
      <sheetName val="Equipo"/>
      <sheetName val="materiales"/>
      <sheetName val="ManoObra"/>
      <sheetName val="Distanc"/>
      <sheetName val="PORTADA"/>
      <sheetName val="macro"/>
      <sheetName val="OCUPACIÓN"/>
      <sheetName val="Hoja2"/>
      <sheetName val="Dat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sheetData sheetId="20">
        <row r="11">
          <cell r="G11">
            <v>1162336.32</v>
          </cell>
        </row>
      </sheetData>
      <sheetData sheetId="21">
        <row r="46">
          <cell r="H46">
            <v>6658336</v>
          </cell>
        </row>
      </sheetData>
      <sheetData sheetId="22">
        <row r="27">
          <cell r="G27">
            <v>8058900</v>
          </cell>
        </row>
      </sheetData>
      <sheetData sheetId="23">
        <row r="15">
          <cell r="G15">
            <v>6072000</v>
          </cell>
        </row>
      </sheetData>
      <sheetData sheetId="24">
        <row r="7">
          <cell r="D7" t="e">
            <v>#REF!</v>
          </cell>
        </row>
      </sheetData>
      <sheetData sheetId="25"/>
      <sheetData sheetId="26"/>
      <sheetData sheetId="27"/>
      <sheetData sheetId="28">
        <row r="23">
          <cell r="D23">
            <v>7264602</v>
          </cell>
        </row>
      </sheetData>
      <sheetData sheetId="29"/>
      <sheetData sheetId="30"/>
      <sheetData sheetId="31"/>
      <sheetData sheetId="32">
        <row r="11">
          <cell r="G11">
            <v>1162336.32</v>
          </cell>
        </row>
      </sheetData>
      <sheetData sheetId="33">
        <row r="46">
          <cell r="H46">
            <v>6658336</v>
          </cell>
        </row>
      </sheetData>
      <sheetData sheetId="34">
        <row r="27">
          <cell r="G27">
            <v>8058900</v>
          </cell>
        </row>
      </sheetData>
      <sheetData sheetId="35">
        <row r="15">
          <cell r="G15">
            <v>6072000</v>
          </cell>
        </row>
      </sheetData>
      <sheetData sheetId="36">
        <row r="7">
          <cell r="D7" t="e">
            <v>#REF!</v>
          </cell>
        </row>
      </sheetData>
      <sheetData sheetId="37"/>
      <sheetData sheetId="38"/>
      <sheetData sheetId="39"/>
      <sheetData sheetId="40">
        <row r="23">
          <cell r="D23">
            <v>7264602</v>
          </cell>
        </row>
      </sheetData>
      <sheetData sheetId="41"/>
      <sheetData sheetId="42"/>
      <sheetData sheetId="43"/>
      <sheetData sheetId="44">
        <row r="11">
          <cell r="G11">
            <v>1162336.32</v>
          </cell>
        </row>
      </sheetData>
      <sheetData sheetId="45">
        <row r="46">
          <cell r="H46">
            <v>6658336</v>
          </cell>
        </row>
      </sheetData>
      <sheetData sheetId="46">
        <row r="27">
          <cell r="G27">
            <v>8058900</v>
          </cell>
        </row>
      </sheetData>
      <sheetData sheetId="47">
        <row r="15">
          <cell r="G15">
            <v>6072000</v>
          </cell>
        </row>
      </sheetData>
      <sheetData sheetId="48">
        <row r="7">
          <cell r="D7" t="e">
            <v>#REF!</v>
          </cell>
        </row>
      </sheetData>
      <sheetData sheetId="49"/>
      <sheetData sheetId="50"/>
      <sheetData sheetId="51"/>
      <sheetData sheetId="52">
        <row r="23">
          <cell r="D23">
            <v>7264602</v>
          </cell>
        </row>
      </sheetData>
      <sheetData sheetId="53"/>
      <sheetData sheetId="54"/>
      <sheetData sheetId="55"/>
      <sheetData sheetId="56">
        <row r="11">
          <cell r="G11">
            <v>1162336.32</v>
          </cell>
        </row>
      </sheetData>
      <sheetData sheetId="57">
        <row r="46">
          <cell r="H46">
            <v>6658336</v>
          </cell>
        </row>
      </sheetData>
      <sheetData sheetId="58">
        <row r="27">
          <cell r="G27">
            <v>8058900</v>
          </cell>
        </row>
      </sheetData>
      <sheetData sheetId="59">
        <row r="15">
          <cell r="G15">
            <v>6072000</v>
          </cell>
        </row>
      </sheetData>
      <sheetData sheetId="60">
        <row r="7">
          <cell r="D7" t="e">
            <v>#REF!</v>
          </cell>
        </row>
      </sheetData>
      <sheetData sheetId="61"/>
      <sheetData sheetId="62"/>
      <sheetData sheetId="63"/>
      <sheetData sheetId="64">
        <row r="23">
          <cell r="D23">
            <v>7264602</v>
          </cell>
        </row>
      </sheetData>
      <sheetData sheetId="65"/>
      <sheetData sheetId="66"/>
      <sheetData sheetId="67"/>
      <sheetData sheetId="68">
        <row r="11">
          <cell r="G11">
            <v>1162336.32</v>
          </cell>
        </row>
      </sheetData>
      <sheetData sheetId="69">
        <row r="46">
          <cell r="H46">
            <v>6658336</v>
          </cell>
        </row>
      </sheetData>
      <sheetData sheetId="70">
        <row r="27">
          <cell r="G27">
            <v>8058900</v>
          </cell>
        </row>
      </sheetData>
      <sheetData sheetId="71">
        <row r="15">
          <cell r="G15">
            <v>6072000</v>
          </cell>
        </row>
      </sheetData>
      <sheetData sheetId="72">
        <row r="7">
          <cell r="D7" t="e">
            <v>#REF!</v>
          </cell>
        </row>
      </sheetData>
      <sheetData sheetId="73"/>
      <sheetData sheetId="74"/>
      <sheetData sheetId="75"/>
      <sheetData sheetId="76">
        <row r="23">
          <cell r="D23">
            <v>7264602</v>
          </cell>
        </row>
      </sheetData>
      <sheetData sheetId="77"/>
      <sheetData sheetId="78"/>
      <sheetData sheetId="79"/>
      <sheetData sheetId="80">
        <row r="11">
          <cell r="G11">
            <v>1162336.32</v>
          </cell>
        </row>
      </sheetData>
      <sheetData sheetId="81">
        <row r="46">
          <cell r="H46">
            <v>6658336</v>
          </cell>
        </row>
      </sheetData>
      <sheetData sheetId="82">
        <row r="27">
          <cell r="G27">
            <v>8058900</v>
          </cell>
        </row>
      </sheetData>
      <sheetData sheetId="83">
        <row r="15">
          <cell r="G15">
            <v>6072000</v>
          </cell>
        </row>
      </sheetData>
      <sheetData sheetId="84">
        <row r="7">
          <cell r="D7" t="e">
            <v>#REF!</v>
          </cell>
        </row>
      </sheetData>
      <sheetData sheetId="85"/>
      <sheetData sheetId="86"/>
      <sheetData sheetId="87"/>
      <sheetData sheetId="88">
        <row r="23">
          <cell r="D23">
            <v>7264602</v>
          </cell>
        </row>
      </sheetData>
      <sheetData sheetId="89"/>
      <sheetData sheetId="90"/>
      <sheetData sheetId="91"/>
      <sheetData sheetId="92">
        <row r="11">
          <cell r="G11">
            <v>1162336.32</v>
          </cell>
        </row>
      </sheetData>
      <sheetData sheetId="93">
        <row r="46">
          <cell r="H46">
            <v>6658336</v>
          </cell>
        </row>
      </sheetData>
      <sheetData sheetId="94">
        <row r="27">
          <cell r="G27">
            <v>8058900</v>
          </cell>
        </row>
      </sheetData>
      <sheetData sheetId="95">
        <row r="15">
          <cell r="G15">
            <v>6072000</v>
          </cell>
        </row>
      </sheetData>
      <sheetData sheetId="96">
        <row r="7">
          <cell r="D7" t="e">
            <v>#REF!</v>
          </cell>
        </row>
      </sheetData>
      <sheetData sheetId="97"/>
      <sheetData sheetId="98"/>
      <sheetData sheetId="99"/>
      <sheetData sheetId="100">
        <row r="23">
          <cell r="D23">
            <v>7264602</v>
          </cell>
        </row>
      </sheetData>
      <sheetData sheetId="101"/>
      <sheetData sheetId="102"/>
      <sheetData sheetId="103"/>
      <sheetData sheetId="104">
        <row r="11">
          <cell r="G11">
            <v>1162336.32</v>
          </cell>
        </row>
      </sheetData>
      <sheetData sheetId="105">
        <row r="46">
          <cell r="H46">
            <v>6658336</v>
          </cell>
        </row>
      </sheetData>
      <sheetData sheetId="106">
        <row r="27">
          <cell r="G27">
            <v>8058900</v>
          </cell>
        </row>
      </sheetData>
      <sheetData sheetId="107">
        <row r="15">
          <cell r="G15">
            <v>6072000</v>
          </cell>
        </row>
      </sheetData>
      <sheetData sheetId="108">
        <row r="7">
          <cell r="D7" t="e">
            <v>#REF!</v>
          </cell>
        </row>
      </sheetData>
      <sheetData sheetId="109"/>
      <sheetData sheetId="110"/>
      <sheetData sheetId="111"/>
      <sheetData sheetId="112">
        <row r="23">
          <cell r="D23">
            <v>7264602</v>
          </cell>
        </row>
      </sheetData>
      <sheetData sheetId="113"/>
      <sheetData sheetId="114"/>
      <sheetData sheetId="115"/>
      <sheetData sheetId="116">
        <row r="11">
          <cell r="G11">
            <v>1162336.32</v>
          </cell>
        </row>
      </sheetData>
      <sheetData sheetId="117">
        <row r="46">
          <cell r="H46">
            <v>6658336</v>
          </cell>
        </row>
      </sheetData>
      <sheetData sheetId="118">
        <row r="27">
          <cell r="G27">
            <v>8058900</v>
          </cell>
        </row>
      </sheetData>
      <sheetData sheetId="119">
        <row r="15">
          <cell r="G15">
            <v>6072000</v>
          </cell>
        </row>
      </sheetData>
      <sheetData sheetId="120">
        <row r="7">
          <cell r="D7" t="e">
            <v>#REF!</v>
          </cell>
        </row>
      </sheetData>
      <sheetData sheetId="121"/>
      <sheetData sheetId="122"/>
      <sheetData sheetId="123"/>
      <sheetData sheetId="124">
        <row r="23">
          <cell r="D23">
            <v>7264602</v>
          </cell>
        </row>
      </sheetData>
      <sheetData sheetId="125"/>
      <sheetData sheetId="126"/>
      <sheetData sheetId="127"/>
      <sheetData sheetId="128">
        <row r="11">
          <cell r="G11">
            <v>1162336.32</v>
          </cell>
        </row>
      </sheetData>
      <sheetData sheetId="129">
        <row r="46">
          <cell r="H46">
            <v>6658336</v>
          </cell>
        </row>
      </sheetData>
      <sheetData sheetId="130">
        <row r="27">
          <cell r="G27">
            <v>8058900</v>
          </cell>
        </row>
      </sheetData>
      <sheetData sheetId="131">
        <row r="15">
          <cell r="G15">
            <v>6072000</v>
          </cell>
        </row>
      </sheetData>
      <sheetData sheetId="132">
        <row r="7">
          <cell r="D7" t="e">
            <v>#REF!</v>
          </cell>
        </row>
      </sheetData>
      <sheetData sheetId="133"/>
      <sheetData sheetId="134"/>
      <sheetData sheetId="135"/>
      <sheetData sheetId="136">
        <row r="23">
          <cell r="D23">
            <v>7264602</v>
          </cell>
        </row>
      </sheetData>
      <sheetData sheetId="137"/>
      <sheetData sheetId="138"/>
      <sheetData sheetId="139"/>
      <sheetData sheetId="140">
        <row r="11">
          <cell r="G11">
            <v>1162336.32</v>
          </cell>
        </row>
      </sheetData>
      <sheetData sheetId="141">
        <row r="46">
          <cell r="H46">
            <v>6658336</v>
          </cell>
        </row>
      </sheetData>
      <sheetData sheetId="142">
        <row r="27">
          <cell r="G27">
            <v>8058900</v>
          </cell>
        </row>
      </sheetData>
      <sheetData sheetId="143">
        <row r="15">
          <cell r="G15">
            <v>6072000</v>
          </cell>
        </row>
      </sheetData>
      <sheetData sheetId="144">
        <row r="7">
          <cell r="D7" t="e">
            <v>#REF!</v>
          </cell>
        </row>
      </sheetData>
      <sheetData sheetId="145"/>
      <sheetData sheetId="146"/>
      <sheetData sheetId="147"/>
      <sheetData sheetId="148">
        <row r="23">
          <cell r="D23">
            <v>7264602</v>
          </cell>
        </row>
      </sheetData>
      <sheetData sheetId="149"/>
      <sheetData sheetId="150"/>
      <sheetData sheetId="151" refreshError="1"/>
      <sheetData sheetId="152" refreshError="1"/>
      <sheetData sheetId="153" refreshError="1"/>
      <sheetData sheetId="154" refreshError="1"/>
      <sheetData sheetId="155" refreshError="1"/>
      <sheetData sheetId="156">
        <row r="7">
          <cell r="D7" t="str">
            <v>ANTONIO</v>
          </cell>
        </row>
      </sheetData>
      <sheetData sheetId="157"/>
      <sheetData sheetId="158"/>
      <sheetData sheetId="15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 val="REF - Listas"/>
      <sheetName val="2008 Capital Budget"/>
      <sheetName val="unitario"/>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ITEMS"/>
    </sheetNames>
    <sheetDataSet>
      <sheetData sheetId="0" refreshError="1"/>
      <sheetData sheetId="1" refreshError="1"/>
      <sheetData sheetId="2" refreshError="1">
        <row r="24">
          <cell r="A24">
            <v>41</v>
          </cell>
          <cell r="B24" t="str">
            <v>C23</v>
          </cell>
          <cell r="C24" t="str">
            <v>C24</v>
          </cell>
          <cell r="G24"/>
          <cell r="J24"/>
          <cell r="K24"/>
          <cell r="L24"/>
          <cell r="M24"/>
          <cell r="N24"/>
          <cell r="O24"/>
          <cell r="P24"/>
          <cell r="Q24">
            <v>0.14000000000000001</v>
          </cell>
          <cell r="S24">
            <v>0.14000000000000001</v>
          </cell>
          <cell r="T24">
            <v>98</v>
          </cell>
          <cell r="U24">
            <v>55</v>
          </cell>
          <cell r="V24">
            <v>0.68799999999999994</v>
          </cell>
          <cell r="X24"/>
          <cell r="Y24"/>
          <cell r="AA24"/>
          <cell r="AB24"/>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cell r="BB24">
            <v>1E-3</v>
          </cell>
          <cell r="BC24">
            <v>0</v>
          </cell>
          <cell r="BD24">
            <v>0</v>
          </cell>
          <cell r="BE24">
            <v>1E-3</v>
          </cell>
          <cell r="BF24"/>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cell r="J25"/>
          <cell r="K25"/>
          <cell r="L25"/>
          <cell r="M25"/>
          <cell r="N25"/>
          <cell r="O25"/>
          <cell r="P25"/>
          <cell r="Q25">
            <v>0.06</v>
          </cell>
          <cell r="R25">
            <v>2.29</v>
          </cell>
          <cell r="S25">
            <v>2.4900000000000002</v>
          </cell>
          <cell r="T25">
            <v>98</v>
          </cell>
          <cell r="U25">
            <v>976</v>
          </cell>
          <cell r="V25">
            <v>0.68799999999999994</v>
          </cell>
          <cell r="X25">
            <v>0</v>
          </cell>
          <cell r="Y25"/>
          <cell r="AA25">
            <v>0</v>
          </cell>
          <cell r="AB25"/>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cell r="BH25"/>
          <cell r="BI25"/>
          <cell r="BJ25"/>
          <cell r="BK25"/>
          <cell r="BL25"/>
          <cell r="BM25"/>
          <cell r="BN25">
            <v>0.15</v>
          </cell>
          <cell r="BO25">
            <v>700.43299999999988</v>
          </cell>
          <cell r="BP25">
            <v>697.77299999999991</v>
          </cell>
          <cell r="BQ25">
            <v>700.63299999999992</v>
          </cell>
          <cell r="BR25">
            <v>697.97299999999996</v>
          </cell>
          <cell r="BS25">
            <v>701.923</v>
          </cell>
          <cell r="BT25">
            <v>699.173</v>
          </cell>
          <cell r="BU25"/>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cell r="J26"/>
          <cell r="K26"/>
          <cell r="L26"/>
          <cell r="M26"/>
          <cell r="N26"/>
          <cell r="O26"/>
          <cell r="P26"/>
          <cell r="S26">
            <v>2.4900000000000002</v>
          </cell>
          <cell r="T26">
            <v>98</v>
          </cell>
          <cell r="U26">
            <v>976</v>
          </cell>
          <cell r="V26">
            <v>0.68799999999999994</v>
          </cell>
          <cell r="X26">
            <v>0</v>
          </cell>
          <cell r="Y26"/>
          <cell r="AA26">
            <v>0</v>
          </cell>
          <cell r="AB26"/>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cell r="BH26"/>
          <cell r="BI26"/>
          <cell r="BJ26"/>
          <cell r="BK26"/>
          <cell r="BL26"/>
          <cell r="BM26"/>
          <cell r="BN26">
            <v>0.03</v>
          </cell>
          <cell r="BO26">
            <v>697.75299999999993</v>
          </cell>
          <cell r="BP26">
            <v>692.27299999999991</v>
          </cell>
          <cell r="BQ26">
            <v>697.95299999999997</v>
          </cell>
          <cell r="BR26">
            <v>692.47299999999996</v>
          </cell>
          <cell r="BS26">
            <v>699.173</v>
          </cell>
          <cell r="BT26">
            <v>693.673</v>
          </cell>
          <cell r="BU26"/>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cell r="J27"/>
          <cell r="K27"/>
          <cell r="L27"/>
          <cell r="M27"/>
          <cell r="N27"/>
          <cell r="O27"/>
          <cell r="P27"/>
          <cell r="R27">
            <v>1.82</v>
          </cell>
          <cell r="S27">
            <v>4.3100000000000005</v>
          </cell>
          <cell r="T27">
            <v>98</v>
          </cell>
          <cell r="U27">
            <v>1689</v>
          </cell>
          <cell r="V27">
            <v>0.68799999999999994</v>
          </cell>
          <cell r="X27">
            <v>0</v>
          </cell>
          <cell r="Y27"/>
          <cell r="AA27">
            <v>0</v>
          </cell>
          <cell r="AB27"/>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cell r="BH27"/>
          <cell r="BI27"/>
          <cell r="BJ27"/>
          <cell r="BK27"/>
          <cell r="BL27"/>
          <cell r="BM27"/>
          <cell r="BN27">
            <v>0.02</v>
          </cell>
          <cell r="BO27">
            <v>692.25299999999993</v>
          </cell>
          <cell r="BP27">
            <v>691.35299999999995</v>
          </cell>
          <cell r="BQ27">
            <v>692.45299999999997</v>
          </cell>
          <cell r="BR27">
            <v>691.553</v>
          </cell>
          <cell r="BS27">
            <v>693.673</v>
          </cell>
          <cell r="BT27">
            <v>692.75300000000016</v>
          </cell>
          <cell r="BU27"/>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cell r="J28"/>
          <cell r="K28"/>
          <cell r="L28"/>
          <cell r="M28"/>
          <cell r="N28"/>
          <cell r="O28"/>
          <cell r="P28"/>
          <cell r="S28">
            <v>4.3100000000000005</v>
          </cell>
          <cell r="T28">
            <v>98</v>
          </cell>
          <cell r="U28">
            <v>1689</v>
          </cell>
          <cell r="V28">
            <v>0.68799999999999994</v>
          </cell>
          <cell r="X28">
            <v>0</v>
          </cell>
          <cell r="Y28"/>
          <cell r="AA28">
            <v>0</v>
          </cell>
          <cell r="AB28"/>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cell r="J29"/>
          <cell r="K29"/>
          <cell r="L29"/>
          <cell r="M29"/>
          <cell r="N29"/>
          <cell r="O29"/>
          <cell r="P29"/>
          <cell r="S29">
            <v>4.3100000000000005</v>
          </cell>
          <cell r="T29">
            <v>98</v>
          </cell>
          <cell r="U29">
            <v>1689</v>
          </cell>
          <cell r="V29">
            <v>0.68799999999999994</v>
          </cell>
          <cell r="X29">
            <v>0</v>
          </cell>
          <cell r="Y29"/>
          <cell r="AA29">
            <v>0</v>
          </cell>
          <cell r="AB29"/>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cell r="BH29"/>
          <cell r="BI29"/>
          <cell r="BJ29"/>
          <cell r="BK29"/>
          <cell r="BL29"/>
          <cell r="BM29"/>
          <cell r="BN29">
            <v>0.11</v>
          </cell>
          <cell r="BO29">
            <v>687.76299999999992</v>
          </cell>
          <cell r="BP29">
            <v>686.9129999999999</v>
          </cell>
          <cell r="BQ29">
            <v>687.96299999999997</v>
          </cell>
          <cell r="BR29">
            <v>687.11299999999994</v>
          </cell>
          <cell r="BS29">
            <v>689.22299999999996</v>
          </cell>
          <cell r="BT29">
            <v>688.11300000000006</v>
          </cell>
          <cell r="BU29"/>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cell r="AA30">
            <v>0</v>
          </cell>
          <cell r="AB30"/>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cell r="AP30"/>
          <cell r="AQ30"/>
          <cell r="AR30"/>
          <cell r="AS30"/>
          <cell r="AT30">
            <v>0</v>
          </cell>
          <cell r="AU30"/>
          <cell r="AV30">
            <v>1.1671964236528531</v>
          </cell>
          <cell r="AW30">
            <v>185.63457031085673</v>
          </cell>
          <cell r="AX30"/>
          <cell r="AY30">
            <v>120.48880343979978</v>
          </cell>
          <cell r="AZ30" t="str">
            <v>46°26'13''</v>
          </cell>
          <cell r="BA30">
            <v>3.1081370028379447</v>
          </cell>
          <cell r="BB30"/>
          <cell r="BC30"/>
          <cell r="BD30"/>
          <cell r="BE30"/>
          <cell r="BF30">
            <v>0</v>
          </cell>
          <cell r="BG30">
            <v>0.83695201556002952</v>
          </cell>
          <cell r="BH30">
            <v>2.6666666666666665</v>
          </cell>
          <cell r="BI30">
            <v>1.2</v>
          </cell>
          <cell r="BJ30"/>
          <cell r="BK30"/>
          <cell r="BL30"/>
          <cell r="BM30">
            <v>1.1004840207873858</v>
          </cell>
          <cell r="BN30"/>
          <cell r="BO30">
            <v>686.87299999999993</v>
          </cell>
          <cell r="BP30">
            <v>686.51299999999992</v>
          </cell>
          <cell r="BQ30">
            <v>687.32299999999998</v>
          </cell>
          <cell r="BR30">
            <v>686.96299999999997</v>
          </cell>
          <cell r="BS30">
            <v>688.11300000000006</v>
          </cell>
          <cell r="BT30">
            <v>689.41300000000001</v>
          </cell>
          <cell r="BU30"/>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cell r="AA31">
            <v>0</v>
          </cell>
          <cell r="AB31"/>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cell r="AP31"/>
          <cell r="AQ31"/>
          <cell r="AR31"/>
          <cell r="AS31"/>
          <cell r="AT31">
            <v>0</v>
          </cell>
          <cell r="AU31"/>
          <cell r="AV31">
            <v>1.1671964236528531</v>
          </cell>
          <cell r="AW31">
            <v>185.63457031085673</v>
          </cell>
          <cell r="AX31"/>
          <cell r="AY31">
            <v>171.69793098169856</v>
          </cell>
          <cell r="AZ31" t="str">
            <v>51°12'33''</v>
          </cell>
          <cell r="BA31">
            <v>2.7823125836732552</v>
          </cell>
          <cell r="BB31"/>
          <cell r="BC31"/>
          <cell r="BD31"/>
          <cell r="BE31"/>
          <cell r="BF31">
            <v>0</v>
          </cell>
          <cell r="BG31">
            <v>0.83697043360582635</v>
          </cell>
          <cell r="BH31">
            <v>2.6666666666666665</v>
          </cell>
          <cell r="BI31">
            <v>1.2</v>
          </cell>
          <cell r="BJ31"/>
          <cell r="BK31"/>
          <cell r="BL31"/>
          <cell r="BM31">
            <v>1.1005158192416571</v>
          </cell>
          <cell r="BN31"/>
          <cell r="BO31">
            <v>686.51299999999992</v>
          </cell>
          <cell r="BP31">
            <v>686.47299999999996</v>
          </cell>
          <cell r="BQ31">
            <v>686.96299999999997</v>
          </cell>
          <cell r="BR31">
            <v>686.923</v>
          </cell>
          <cell r="BS31">
            <v>689.41300000000001</v>
          </cell>
          <cell r="BT31">
            <v>689.03300000000013</v>
          </cell>
          <cell r="BU31"/>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cell r="AA32">
            <v>0</v>
          </cell>
          <cell r="AB32"/>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cell r="AP32"/>
          <cell r="AQ32"/>
          <cell r="AR32"/>
          <cell r="AS32"/>
          <cell r="AT32">
            <v>0</v>
          </cell>
          <cell r="AU32"/>
          <cell r="AV32">
            <v>10.554935394568046</v>
          </cell>
          <cell r="AW32">
            <v>1678.6899419186741</v>
          </cell>
          <cell r="AX32"/>
          <cell r="AY32">
            <v>150.5004077340291</v>
          </cell>
          <cell r="AZ32" t="str">
            <v>21°11'51''</v>
          </cell>
          <cell r="BA32">
            <v>7.1254554098055687</v>
          </cell>
          <cell r="BB32"/>
          <cell r="BC32"/>
          <cell r="BD32"/>
          <cell r="BE32"/>
          <cell r="BF32">
            <v>0</v>
          </cell>
          <cell r="BG32"/>
          <cell r="BH32"/>
          <cell r="BI32"/>
          <cell r="BJ32"/>
          <cell r="BK32"/>
          <cell r="BL32"/>
          <cell r="BM32"/>
          <cell r="BN32">
            <v>0.1</v>
          </cell>
          <cell r="BO32">
            <v>686.37299999999993</v>
          </cell>
          <cell r="BP32">
            <v>684.2829999999999</v>
          </cell>
          <cell r="BQ32">
            <v>686.82299999999998</v>
          </cell>
          <cell r="BR32">
            <v>684.73299999999995</v>
          </cell>
          <cell r="BS32">
            <v>689.03300000000013</v>
          </cell>
          <cell r="BT32">
            <v>684.62300000000005</v>
          </cell>
          <cell r="BU32"/>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cell r="AA33">
            <v>0</v>
          </cell>
          <cell r="AB33"/>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cell r="AP33"/>
          <cell r="AQ33"/>
          <cell r="AR33"/>
          <cell r="AS33"/>
          <cell r="AT33">
            <v>0</v>
          </cell>
          <cell r="AU33"/>
          <cell r="AV33">
            <v>8.5185595128479807</v>
          </cell>
          <cell r="AW33">
            <v>1354.8183517269902</v>
          </cell>
          <cell r="AX33"/>
          <cell r="AY33">
            <v>150.4994376613574</v>
          </cell>
          <cell r="AZ33" t="str">
            <v>00°00'00''</v>
          </cell>
          <cell r="BA33">
            <v>1000</v>
          </cell>
          <cell r="BB33"/>
          <cell r="BC33"/>
          <cell r="BD33"/>
          <cell r="BE33"/>
          <cell r="BF33">
            <v>0</v>
          </cell>
          <cell r="BG33"/>
          <cell r="BH33"/>
          <cell r="BI33"/>
          <cell r="BJ33"/>
          <cell r="BK33"/>
          <cell r="BL33"/>
          <cell r="BM33"/>
          <cell r="BN33"/>
          <cell r="BO33">
            <v>683.88299999999992</v>
          </cell>
          <cell r="BP33">
            <v>682.83299999999997</v>
          </cell>
          <cell r="BQ33">
            <v>684.33299999999997</v>
          </cell>
          <cell r="BR33">
            <v>683.28300000000002</v>
          </cell>
          <cell r="BS33">
            <v>684.62300000000005</v>
          </cell>
          <cell r="BT33">
            <v>683.44299999999998</v>
          </cell>
          <cell r="BU33"/>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cell r="AA34">
            <v>0</v>
          </cell>
          <cell r="AB34"/>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cell r="AP34"/>
          <cell r="AQ34"/>
          <cell r="AR34"/>
          <cell r="AS34"/>
          <cell r="AT34">
            <v>0</v>
          </cell>
          <cell r="AU34"/>
          <cell r="AV34">
            <v>1.3129305471944275</v>
          </cell>
          <cell r="AW34">
            <v>208.81258118806932</v>
          </cell>
          <cell r="AX34"/>
          <cell r="AY34">
            <v>208.24170826422633</v>
          </cell>
          <cell r="AZ34" t="str">
            <v>57°44'32''</v>
          </cell>
          <cell r="BA34">
            <v>2.4182077430262381</v>
          </cell>
          <cell r="BB34"/>
          <cell r="BC34"/>
          <cell r="BD34"/>
          <cell r="BE34"/>
          <cell r="BF34">
            <v>0</v>
          </cell>
          <cell r="BG34">
            <v>0.87273757721530154</v>
          </cell>
          <cell r="BH34">
            <v>2.6666666666666665</v>
          </cell>
          <cell r="BI34">
            <v>1.2</v>
          </cell>
          <cell r="BJ34"/>
          <cell r="BK34"/>
          <cell r="BL34"/>
          <cell r="BM34">
            <v>1.1635873442743006</v>
          </cell>
          <cell r="BN34"/>
          <cell r="BO34">
            <v>683.00299999999993</v>
          </cell>
          <cell r="BP34">
            <v>682.60299999999995</v>
          </cell>
          <cell r="BQ34">
            <v>683.45299999999997</v>
          </cell>
          <cell r="BR34">
            <v>683.053</v>
          </cell>
          <cell r="BS34">
            <v>683.44299999999998</v>
          </cell>
          <cell r="BT34">
            <v>684.57300000000009</v>
          </cell>
          <cell r="BU34"/>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cell r="AA35">
            <v>0</v>
          </cell>
          <cell r="AB35"/>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cell r="AP35"/>
          <cell r="AQ35"/>
          <cell r="AR35"/>
          <cell r="AS35"/>
          <cell r="AT35">
            <v>0</v>
          </cell>
          <cell r="AU35"/>
          <cell r="AV35">
            <v>9.2051959495256561</v>
          </cell>
          <cell r="AW35">
            <v>3542.5745563108298</v>
          </cell>
          <cell r="AX35"/>
          <cell r="AY35">
            <v>114.73554446443033</v>
          </cell>
          <cell r="AZ35" t="str">
            <v>93°30'22''</v>
          </cell>
          <cell r="BA35">
            <v>1.0077907318737453</v>
          </cell>
          <cell r="BB35"/>
          <cell r="BC35"/>
          <cell r="BD35"/>
          <cell r="BE35"/>
          <cell r="BF35">
            <v>0</v>
          </cell>
          <cell r="BG35">
            <v>0.9343476434955017</v>
          </cell>
          <cell r="BH35">
            <v>2.1428571428571428</v>
          </cell>
          <cell r="BI35">
            <v>1.2</v>
          </cell>
          <cell r="BJ35"/>
          <cell r="BK35"/>
          <cell r="BL35"/>
          <cell r="BM35">
            <v>1.9886500545321404</v>
          </cell>
          <cell r="BN35"/>
          <cell r="BO35">
            <v>683.40299999999991</v>
          </cell>
          <cell r="BP35">
            <v>680.59299999999996</v>
          </cell>
          <cell r="BQ35">
            <v>684.10299999999995</v>
          </cell>
          <cell r="BR35">
            <v>681.29300000000001</v>
          </cell>
          <cell r="BS35">
            <v>684.57300000000009</v>
          </cell>
          <cell r="BT35">
            <v>679.55300000000011</v>
          </cell>
          <cell r="BU35"/>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cell r="AA36">
            <v>0</v>
          </cell>
          <cell r="AB36"/>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cell r="AP36"/>
          <cell r="AQ36"/>
          <cell r="AR36"/>
          <cell r="AS36"/>
          <cell r="AT36">
            <v>0</v>
          </cell>
          <cell r="AU36"/>
          <cell r="AV36">
            <v>10.915187647171557</v>
          </cell>
          <cell r="AW36">
            <v>4200.6564823012577</v>
          </cell>
          <cell r="AX36"/>
          <cell r="AY36">
            <v>114.73715898942989</v>
          </cell>
          <cell r="AZ36" t="str">
            <v>00°00'00''</v>
          </cell>
          <cell r="BA36">
            <v>1000</v>
          </cell>
          <cell r="BB36"/>
          <cell r="BC36"/>
          <cell r="BD36"/>
          <cell r="BE36"/>
          <cell r="BF36">
            <v>0</v>
          </cell>
          <cell r="BG36"/>
          <cell r="BH36"/>
          <cell r="BI36"/>
          <cell r="BJ36"/>
          <cell r="BK36"/>
          <cell r="BL36"/>
          <cell r="BM36"/>
          <cell r="BN36"/>
          <cell r="BO36">
            <v>680.59299999999996</v>
          </cell>
          <cell r="BP36">
            <v>676.18299999999999</v>
          </cell>
          <cell r="BQ36">
            <v>681.29300000000001</v>
          </cell>
          <cell r="BR36">
            <v>676.88300000000004</v>
          </cell>
          <cell r="BS36">
            <v>679.55300000000011</v>
          </cell>
          <cell r="BT36">
            <v>674.35300000000007</v>
          </cell>
          <cell r="BU36"/>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cell r="AA37">
            <v>0</v>
          </cell>
          <cell r="AB37"/>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cell r="AP37"/>
          <cell r="AQ37"/>
          <cell r="AR37"/>
          <cell r="AS37"/>
          <cell r="AT37">
            <v>0</v>
          </cell>
          <cell r="AU37"/>
          <cell r="AV37">
            <v>6.630265807271055</v>
          </cell>
          <cell r="AW37">
            <v>1874.6634916323314</v>
          </cell>
          <cell r="AX37"/>
          <cell r="AY37">
            <v>99.698075365859424</v>
          </cell>
          <cell r="AZ37" t="str">
            <v>15°02'21''</v>
          </cell>
          <cell r="BA37">
            <v>9.4697332935740395</v>
          </cell>
          <cell r="BB37"/>
          <cell r="BC37"/>
          <cell r="BD37"/>
          <cell r="BE37"/>
          <cell r="BF37">
            <v>0</v>
          </cell>
          <cell r="BG37"/>
          <cell r="BH37"/>
          <cell r="BI37"/>
          <cell r="BJ37"/>
          <cell r="BK37"/>
          <cell r="BL37"/>
          <cell r="BM37"/>
          <cell r="BN37"/>
          <cell r="BO37">
            <v>676.18299999999999</v>
          </cell>
          <cell r="BP37">
            <v>674.65300000000002</v>
          </cell>
          <cell r="BQ37">
            <v>676.78300000000002</v>
          </cell>
          <cell r="BR37">
            <v>675.25300000000004</v>
          </cell>
          <cell r="BS37">
            <v>674.35300000000007</v>
          </cell>
          <cell r="BT37">
            <v>672.02300000000014</v>
          </cell>
          <cell r="BU37"/>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cell r="G38"/>
          <cell r="J38"/>
          <cell r="K38"/>
          <cell r="L38"/>
          <cell r="M38"/>
          <cell r="N38"/>
          <cell r="O38"/>
          <cell r="P38"/>
          <cell r="S38"/>
          <cell r="U38"/>
          <cell r="X38">
            <v>0</v>
          </cell>
          <cell r="Y38"/>
          <cell r="AA38">
            <v>0</v>
          </cell>
          <cell r="AB38"/>
          <cell r="AC38"/>
          <cell r="AD38"/>
          <cell r="AE38"/>
          <cell r="AF38"/>
          <cell r="AG38"/>
          <cell r="AH38"/>
          <cell r="AI38"/>
          <cell r="AJ38">
            <v>1.74</v>
          </cell>
          <cell r="AK38">
            <v>12</v>
          </cell>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v>674.87300000000005</v>
          </cell>
          <cell r="BP38"/>
          <cell r="BQ38">
            <v>674.87300000000005</v>
          </cell>
          <cell r="BR38"/>
          <cell r="BS38"/>
          <cell r="BT38"/>
          <cell r="BU38"/>
          <cell r="BV38"/>
          <cell r="BW38"/>
          <cell r="BX38"/>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cell r="G39"/>
          <cell r="J39"/>
          <cell r="K39"/>
          <cell r="L39"/>
          <cell r="M39"/>
          <cell r="N39"/>
          <cell r="O39"/>
          <cell r="P39"/>
          <cell r="S39"/>
          <cell r="U39"/>
          <cell r="X39">
            <v>0</v>
          </cell>
          <cell r="Y39"/>
          <cell r="AA39">
            <v>0</v>
          </cell>
          <cell r="AB39"/>
          <cell r="AC39"/>
          <cell r="AD39"/>
          <cell r="AE39"/>
          <cell r="AF39"/>
          <cell r="AG39"/>
          <cell r="AH39"/>
          <cell r="AI39"/>
          <cell r="AJ39">
            <v>22.27</v>
          </cell>
          <cell r="AK39">
            <v>8</v>
          </cell>
          <cell r="AL39"/>
          <cell r="AM39"/>
          <cell r="AN39"/>
          <cell r="AO39"/>
          <cell r="AP39"/>
          <cell r="AQ39"/>
          <cell r="AR39"/>
          <cell r="AS39"/>
          <cell r="AT39"/>
          <cell r="AU39"/>
          <cell r="AV39"/>
          <cell r="AW39"/>
          <cell r="AX39"/>
          <cell r="AY39"/>
          <cell r="AZ39"/>
          <cell r="BA39"/>
          <cell r="BB39"/>
          <cell r="BC39"/>
          <cell r="BD39"/>
          <cell r="BE39"/>
          <cell r="BF39"/>
          <cell r="BG39"/>
          <cell r="BH39"/>
          <cell r="BI39"/>
          <cell r="BJ39"/>
          <cell r="BK39"/>
          <cell r="BL39"/>
          <cell r="BM39"/>
          <cell r="BN39"/>
          <cell r="BO39">
            <v>0</v>
          </cell>
          <cell r="BP39"/>
          <cell r="BQ39">
            <v>0</v>
          </cell>
          <cell r="BR39"/>
          <cell r="BS39"/>
          <cell r="BT39"/>
          <cell r="BU39"/>
          <cell r="BV39"/>
          <cell r="BW39"/>
          <cell r="BX39"/>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cell r="F40"/>
          <cell r="G40"/>
          <cell r="J40"/>
          <cell r="K40"/>
          <cell r="L40"/>
          <cell r="M40"/>
          <cell r="N40"/>
          <cell r="O40"/>
          <cell r="P40"/>
          <cell r="S40"/>
          <cell r="U40"/>
          <cell r="X40">
            <v>0</v>
          </cell>
          <cell r="Y40"/>
          <cell r="AA40">
            <v>0</v>
          </cell>
          <cell r="AB40"/>
          <cell r="AC40"/>
          <cell r="AD40"/>
          <cell r="AE40"/>
          <cell r="AF40"/>
          <cell r="AG40"/>
          <cell r="AH40"/>
          <cell r="AI40"/>
          <cell r="AJ40">
            <v>22.35</v>
          </cell>
          <cell r="AK40">
            <v>8</v>
          </cell>
          <cell r="AL40"/>
          <cell r="AM40"/>
          <cell r="AN40"/>
          <cell r="AO40"/>
          <cell r="AP40"/>
          <cell r="AQ40"/>
          <cell r="AR40"/>
          <cell r="AS40"/>
          <cell r="AT40"/>
          <cell r="AU40"/>
          <cell r="AV40"/>
          <cell r="AW40"/>
          <cell r="AX40"/>
          <cell r="AY40"/>
          <cell r="AZ40"/>
          <cell r="BA40"/>
          <cell r="BB40"/>
          <cell r="BC40"/>
          <cell r="BD40"/>
          <cell r="BE40"/>
          <cell r="BF40"/>
          <cell r="BG40"/>
          <cell r="BH40"/>
          <cell r="BI40"/>
          <cell r="BJ40"/>
          <cell r="BK40"/>
          <cell r="BL40"/>
          <cell r="BM40"/>
          <cell r="BN40"/>
          <cell r="BO40">
            <v>0</v>
          </cell>
          <cell r="BP40"/>
          <cell r="BQ40">
            <v>0</v>
          </cell>
          <cell r="BR40"/>
          <cell r="BS40"/>
          <cell r="BT40"/>
          <cell r="BU40"/>
          <cell r="BV40"/>
          <cell r="BW40"/>
          <cell r="BX40"/>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cell r="J41"/>
          <cell r="K41"/>
          <cell r="L41"/>
          <cell r="M41"/>
          <cell r="N41"/>
          <cell r="O41"/>
          <cell r="P41"/>
          <cell r="Q41">
            <v>0.4</v>
          </cell>
          <cell r="S41">
            <v>0.4</v>
          </cell>
          <cell r="T41">
            <v>98</v>
          </cell>
          <cell r="U41">
            <v>157</v>
          </cell>
          <cell r="V41">
            <v>0.68799999999999994</v>
          </cell>
          <cell r="X41"/>
          <cell r="Y41"/>
          <cell r="AA41"/>
          <cell r="AB41"/>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cell r="BB41">
            <v>1E-3</v>
          </cell>
          <cell r="BC41">
            <v>0</v>
          </cell>
          <cell r="BD41">
            <v>0</v>
          </cell>
          <cell r="BE41">
            <v>1E-3</v>
          </cell>
          <cell r="BF41"/>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cell r="J42"/>
          <cell r="K42"/>
          <cell r="L42"/>
          <cell r="M42"/>
          <cell r="N42"/>
          <cell r="O42"/>
          <cell r="P42"/>
          <cell r="S42">
            <v>0.4</v>
          </cell>
          <cell r="T42">
            <v>98</v>
          </cell>
          <cell r="U42">
            <v>157</v>
          </cell>
          <cell r="V42">
            <v>0.68799999999999994</v>
          </cell>
          <cell r="X42">
            <v>0</v>
          </cell>
          <cell r="Y42"/>
          <cell r="AA42">
            <v>0</v>
          </cell>
          <cell r="AB42"/>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cell r="BH42"/>
          <cell r="BI42"/>
          <cell r="BJ42"/>
          <cell r="BK42"/>
          <cell r="BL42"/>
          <cell r="BM42"/>
          <cell r="BN42">
            <v>0.03</v>
          </cell>
          <cell r="BO42">
            <v>698.82299999999987</v>
          </cell>
          <cell r="BP42">
            <v>695.51299999999992</v>
          </cell>
          <cell r="BQ42">
            <v>699.02299999999991</v>
          </cell>
          <cell r="BR42">
            <v>695.71299999999997</v>
          </cell>
          <cell r="BS42">
            <v>699.85300000000007</v>
          </cell>
          <cell r="BT42">
            <v>696.53300000000013</v>
          </cell>
          <cell r="BU42"/>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cell r="J43"/>
          <cell r="K43"/>
          <cell r="L43"/>
          <cell r="M43"/>
          <cell r="N43"/>
          <cell r="O43"/>
          <cell r="P43"/>
          <cell r="S43">
            <v>0.4</v>
          </cell>
          <cell r="T43">
            <v>98</v>
          </cell>
          <cell r="U43">
            <v>157</v>
          </cell>
          <cell r="V43">
            <v>0.68799999999999994</v>
          </cell>
          <cell r="X43">
            <v>0</v>
          </cell>
          <cell r="Y43"/>
          <cell r="AA43">
            <v>0</v>
          </cell>
          <cell r="AB43"/>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cell r="BH43"/>
          <cell r="BI43"/>
          <cell r="BJ43"/>
          <cell r="BK43"/>
          <cell r="BL43"/>
          <cell r="BM43"/>
          <cell r="BN43">
            <v>0.01</v>
          </cell>
          <cell r="BO43">
            <v>695.50299999999993</v>
          </cell>
          <cell r="BP43">
            <v>692.20299999999997</v>
          </cell>
          <cell r="BQ43">
            <v>695.70299999999997</v>
          </cell>
          <cell r="BR43">
            <v>692.40300000000002</v>
          </cell>
          <cell r="BS43">
            <v>696.53300000000013</v>
          </cell>
          <cell r="BT43">
            <v>693.23299999999995</v>
          </cell>
          <cell r="BU43"/>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cell r="J44"/>
          <cell r="K44"/>
          <cell r="L44"/>
          <cell r="M44"/>
          <cell r="N44"/>
          <cell r="O44"/>
          <cell r="P44"/>
          <cell r="S44">
            <v>0.4</v>
          </cell>
          <cell r="T44">
            <v>98</v>
          </cell>
          <cell r="U44">
            <v>157</v>
          </cell>
          <cell r="V44">
            <v>0.68799999999999994</v>
          </cell>
          <cell r="X44">
            <v>0</v>
          </cell>
          <cell r="Y44"/>
          <cell r="AA44">
            <v>0</v>
          </cell>
          <cell r="AB44"/>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cell r="BH44"/>
          <cell r="BI44"/>
          <cell r="BJ44"/>
          <cell r="BK44"/>
          <cell r="BL44"/>
          <cell r="BM44"/>
          <cell r="BN44">
            <v>0.01</v>
          </cell>
          <cell r="BO44">
            <v>692.19299999999998</v>
          </cell>
          <cell r="BP44">
            <v>691.69299999999998</v>
          </cell>
          <cell r="BQ44">
            <v>692.39300000000003</v>
          </cell>
          <cell r="BR44">
            <v>691.89300000000003</v>
          </cell>
          <cell r="BS44">
            <v>693.23299999999995</v>
          </cell>
          <cell r="BT44">
            <v>692.71299999999997</v>
          </cell>
          <cell r="BU44"/>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cell r="J45"/>
          <cell r="K45"/>
          <cell r="L45"/>
          <cell r="M45"/>
          <cell r="N45"/>
          <cell r="O45"/>
          <cell r="P45"/>
          <cell r="Q45">
            <v>0.37</v>
          </cell>
          <cell r="S45">
            <v>0.77</v>
          </cell>
          <cell r="T45">
            <v>98</v>
          </cell>
          <cell r="U45">
            <v>302</v>
          </cell>
          <cell r="V45">
            <v>0.68799999999999994</v>
          </cell>
          <cell r="X45">
            <v>0</v>
          </cell>
          <cell r="Y45"/>
          <cell r="AA45">
            <v>0</v>
          </cell>
          <cell r="AB45"/>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cell r="G46"/>
          <cell r="J46"/>
          <cell r="K46"/>
          <cell r="L46"/>
          <cell r="M46"/>
          <cell r="N46"/>
          <cell r="O46"/>
          <cell r="P46"/>
          <cell r="S46"/>
          <cell r="U46"/>
          <cell r="X46">
            <v>0</v>
          </cell>
          <cell r="Y46"/>
          <cell r="AA46">
            <v>0</v>
          </cell>
          <cell r="AB46"/>
          <cell r="AC46"/>
          <cell r="AD46"/>
          <cell r="AE46"/>
          <cell r="AF46"/>
          <cell r="AG46"/>
          <cell r="AH46"/>
          <cell r="AI46"/>
          <cell r="AJ46">
            <v>16.149999999999999</v>
          </cell>
          <cell r="AK46">
            <v>8</v>
          </cell>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v>691.31299999999999</v>
          </cell>
          <cell r="BP46"/>
          <cell r="BQ46">
            <v>691.31299999999999</v>
          </cell>
          <cell r="BR46"/>
          <cell r="BS46"/>
          <cell r="BT46"/>
          <cell r="BU46"/>
          <cell r="BV46"/>
          <cell r="BW46"/>
          <cell r="BX46"/>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cell r="F47"/>
          <cell r="G47"/>
          <cell r="J47"/>
          <cell r="K47"/>
          <cell r="L47"/>
          <cell r="M47"/>
          <cell r="N47"/>
          <cell r="O47"/>
          <cell r="P47"/>
          <cell r="S47"/>
          <cell r="U47"/>
          <cell r="X47">
            <v>0</v>
          </cell>
          <cell r="Y47"/>
          <cell r="AA47">
            <v>0</v>
          </cell>
          <cell r="AB47"/>
          <cell r="AC47"/>
          <cell r="AD47"/>
          <cell r="AE47"/>
          <cell r="AF47"/>
          <cell r="AG47"/>
          <cell r="AH47"/>
          <cell r="AI47"/>
          <cell r="AJ47">
            <v>2.12</v>
          </cell>
          <cell r="AK47">
            <v>8</v>
          </cell>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v>-0.09</v>
          </cell>
          <cell r="BP47"/>
          <cell r="BQ47">
            <v>-0.09</v>
          </cell>
          <cell r="BR47"/>
          <cell r="BS47"/>
          <cell r="BT47"/>
          <cell r="BU47"/>
          <cell r="BV47"/>
          <cell r="BW47"/>
          <cell r="BX47"/>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cell r="J48"/>
          <cell r="K48"/>
          <cell r="L48"/>
          <cell r="M48"/>
          <cell r="N48"/>
          <cell r="O48"/>
          <cell r="P48"/>
          <cell r="Q48">
            <v>0.06</v>
          </cell>
          <cell r="S48">
            <v>0.06</v>
          </cell>
          <cell r="T48">
            <v>98</v>
          </cell>
          <cell r="U48">
            <v>24</v>
          </cell>
          <cell r="V48">
            <v>0.68799999999999994</v>
          </cell>
          <cell r="X48"/>
          <cell r="Y48"/>
          <cell r="AA48"/>
          <cell r="AB48"/>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cell r="BB48">
            <v>1E-3</v>
          </cell>
          <cell r="BC48">
            <v>0</v>
          </cell>
          <cell r="BD48">
            <v>0</v>
          </cell>
          <cell r="BE48">
            <v>1E-3</v>
          </cell>
          <cell r="BF48"/>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cell r="J49"/>
          <cell r="K49"/>
          <cell r="L49"/>
          <cell r="M49"/>
          <cell r="N49"/>
          <cell r="O49"/>
          <cell r="P49"/>
          <cell r="Q49">
            <v>0.4</v>
          </cell>
          <cell r="S49">
            <v>0.46</v>
          </cell>
          <cell r="T49">
            <v>98</v>
          </cell>
          <cell r="U49">
            <v>181</v>
          </cell>
          <cell r="V49">
            <v>0.68799999999999994</v>
          </cell>
          <cell r="X49">
            <v>0</v>
          </cell>
          <cell r="Y49"/>
          <cell r="AA49">
            <v>0</v>
          </cell>
          <cell r="AB49"/>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cell r="BH49"/>
          <cell r="BI49"/>
          <cell r="BJ49"/>
          <cell r="BK49"/>
          <cell r="BL49"/>
          <cell r="BM49"/>
          <cell r="BN49">
            <v>0.05</v>
          </cell>
          <cell r="BO49">
            <v>734.20299999999997</v>
          </cell>
          <cell r="BP49">
            <v>723.38299999999992</v>
          </cell>
          <cell r="BQ49">
            <v>734.40300000000002</v>
          </cell>
          <cell r="BR49">
            <v>723.58299999999997</v>
          </cell>
          <cell r="BS49">
            <v>735.45299999999997</v>
          </cell>
          <cell r="BT49">
            <v>724.58300000000008</v>
          </cell>
          <cell r="BU49"/>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cell r="J50"/>
          <cell r="K50"/>
          <cell r="L50"/>
          <cell r="M50"/>
          <cell r="N50"/>
          <cell r="O50"/>
          <cell r="P50"/>
          <cell r="S50">
            <v>0.46</v>
          </cell>
          <cell r="T50">
            <v>98</v>
          </cell>
          <cell r="U50">
            <v>181</v>
          </cell>
          <cell r="V50">
            <v>0.68799999999999994</v>
          </cell>
          <cell r="X50">
            <v>0</v>
          </cell>
          <cell r="Y50"/>
          <cell r="AA50">
            <v>0</v>
          </cell>
          <cell r="AB50"/>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cell r="J51"/>
          <cell r="K51"/>
          <cell r="L51"/>
          <cell r="M51"/>
          <cell r="N51"/>
          <cell r="O51"/>
          <cell r="P51"/>
          <cell r="Q51">
            <v>0.55000000000000004</v>
          </cell>
          <cell r="S51">
            <v>1.01</v>
          </cell>
          <cell r="T51">
            <v>98</v>
          </cell>
          <cell r="U51">
            <v>397</v>
          </cell>
          <cell r="V51">
            <v>0.68799999999999994</v>
          </cell>
          <cell r="X51">
            <v>0</v>
          </cell>
          <cell r="Y51"/>
          <cell r="AA51">
            <v>0</v>
          </cell>
          <cell r="AB51"/>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cell r="G52"/>
          <cell r="J52"/>
          <cell r="L52"/>
          <cell r="M52"/>
          <cell r="N52"/>
          <cell r="O52"/>
          <cell r="P52"/>
          <cell r="S52"/>
          <cell r="U52"/>
          <cell r="X52">
            <v>0</v>
          </cell>
          <cell r="Y52"/>
          <cell r="AA52">
            <v>0</v>
          </cell>
          <cell r="AB52"/>
          <cell r="AC52"/>
          <cell r="AD52"/>
          <cell r="AE52"/>
          <cell r="AF52"/>
          <cell r="AG52"/>
          <cell r="AH52"/>
          <cell r="AI52"/>
          <cell r="AJ52">
            <v>0.02</v>
          </cell>
          <cell r="AK52">
            <v>30</v>
          </cell>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v>721.06299999999987</v>
          </cell>
          <cell r="BP52"/>
          <cell r="BQ52">
            <v>721.06299999999987</v>
          </cell>
          <cell r="BR52"/>
          <cell r="BS52"/>
          <cell r="BT52"/>
          <cell r="BU52"/>
          <cell r="BV52"/>
          <cell r="BW52"/>
          <cell r="BX52"/>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cell r="F53"/>
          <cell r="G53"/>
          <cell r="J53"/>
          <cell r="L53"/>
          <cell r="M53"/>
          <cell r="N53"/>
          <cell r="O53"/>
          <cell r="P53"/>
          <cell r="S53"/>
          <cell r="U53"/>
          <cell r="X53">
            <v>0</v>
          </cell>
          <cell r="Y53"/>
          <cell r="AA53">
            <v>0</v>
          </cell>
          <cell r="AB53"/>
          <cell r="AC53"/>
          <cell r="AD53"/>
          <cell r="AE53"/>
          <cell r="AF53"/>
          <cell r="AG53"/>
          <cell r="AH53"/>
          <cell r="AI53"/>
          <cell r="AJ53">
            <v>0.02</v>
          </cell>
          <cell r="AK53">
            <v>30</v>
          </cell>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v>0</v>
          </cell>
          <cell r="BP53"/>
          <cell r="BQ53">
            <v>0</v>
          </cell>
          <cell r="BR53"/>
          <cell r="BS53"/>
          <cell r="BT53"/>
          <cell r="BU53"/>
          <cell r="BV53"/>
          <cell r="BW53"/>
          <cell r="BX53"/>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cell r="J54"/>
          <cell r="L54"/>
          <cell r="M54"/>
          <cell r="N54"/>
          <cell r="O54"/>
          <cell r="P54"/>
          <cell r="Q54">
            <v>0.13</v>
          </cell>
          <cell r="S54">
            <v>0.13</v>
          </cell>
          <cell r="T54">
            <v>98</v>
          </cell>
          <cell r="U54">
            <v>51</v>
          </cell>
          <cell r="V54">
            <v>0.68799999999999994</v>
          </cell>
          <cell r="X54"/>
          <cell r="Y54"/>
          <cell r="AA54"/>
          <cell r="AB54"/>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cell r="BB54">
            <v>1E-3</v>
          </cell>
          <cell r="BC54">
            <v>0</v>
          </cell>
          <cell r="BD54">
            <v>0</v>
          </cell>
          <cell r="BE54">
            <v>1E-3</v>
          </cell>
          <cell r="BF54"/>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cell r="J55"/>
          <cell r="L55"/>
          <cell r="M55"/>
          <cell r="N55"/>
          <cell r="O55"/>
          <cell r="P55"/>
          <cell r="Q55">
            <v>0.09</v>
          </cell>
          <cell r="S55">
            <v>0.22</v>
          </cell>
          <cell r="U55">
            <v>51</v>
          </cell>
          <cell r="X55">
            <v>0</v>
          </cell>
          <cell r="Y55"/>
          <cell r="AA55">
            <v>0</v>
          </cell>
          <cell r="AB55"/>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cell r="BH55"/>
          <cell r="BI55"/>
          <cell r="BJ55"/>
          <cell r="BK55"/>
          <cell r="BL55"/>
          <cell r="BM55"/>
          <cell r="BN55">
            <v>0.01</v>
          </cell>
          <cell r="BO55">
            <v>719.68299999999988</v>
          </cell>
          <cell r="BP55">
            <v>718.44299999999987</v>
          </cell>
          <cell r="BQ55">
            <v>719.88299999999992</v>
          </cell>
          <cell r="BR55">
            <v>718.64299999999992</v>
          </cell>
          <cell r="BS55">
            <v>722.99299999999994</v>
          </cell>
          <cell r="BT55">
            <v>719.75300000000016</v>
          </cell>
          <cell r="BU55"/>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cell r="G56"/>
          <cell r="J56"/>
          <cell r="L56"/>
          <cell r="M56"/>
          <cell r="N56"/>
          <cell r="O56"/>
          <cell r="P56"/>
          <cell r="S56"/>
          <cell r="U56"/>
          <cell r="X56">
            <v>0</v>
          </cell>
          <cell r="Y56"/>
          <cell r="AA56">
            <v>0</v>
          </cell>
          <cell r="AB56"/>
          <cell r="AC56"/>
          <cell r="AD56"/>
          <cell r="AE56"/>
          <cell r="AF56"/>
          <cell r="AG56"/>
          <cell r="AH56"/>
          <cell r="AI56"/>
          <cell r="AJ56">
            <v>0.02</v>
          </cell>
          <cell r="AK56">
            <v>30</v>
          </cell>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v>718.44299999999987</v>
          </cell>
          <cell r="BP56"/>
          <cell r="BQ56">
            <v>718.44299999999987</v>
          </cell>
          <cell r="BR56"/>
          <cell r="BS56"/>
          <cell r="BT56"/>
          <cell r="BU56"/>
          <cell r="BV56"/>
          <cell r="BW56"/>
          <cell r="BX56"/>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cell r="G57"/>
          <cell r="J57"/>
          <cell r="L57"/>
          <cell r="M57"/>
          <cell r="N57"/>
          <cell r="O57"/>
          <cell r="P57"/>
          <cell r="S57"/>
          <cell r="U57"/>
          <cell r="X57">
            <v>0</v>
          </cell>
          <cell r="Y57"/>
          <cell r="AA57">
            <v>0</v>
          </cell>
          <cell r="AB57"/>
          <cell r="AC57"/>
          <cell r="AD57"/>
          <cell r="AE57"/>
          <cell r="AF57"/>
          <cell r="AG57"/>
          <cell r="AH57"/>
          <cell r="AI57"/>
          <cell r="AJ57">
            <v>0.02</v>
          </cell>
          <cell r="AK57">
            <v>30</v>
          </cell>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v>0</v>
          </cell>
          <cell r="BP57"/>
          <cell r="BQ57">
            <v>0</v>
          </cell>
          <cell r="BR57"/>
          <cell r="BS57"/>
          <cell r="BT57"/>
          <cell r="BU57"/>
          <cell r="BV57"/>
          <cell r="BW57"/>
          <cell r="BX57"/>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cell r="F58"/>
          <cell r="G58"/>
          <cell r="J58"/>
          <cell r="L58"/>
          <cell r="M58"/>
          <cell r="N58"/>
          <cell r="O58"/>
          <cell r="P58"/>
          <cell r="S58"/>
          <cell r="U58"/>
          <cell r="X58">
            <v>0</v>
          </cell>
          <cell r="Y58"/>
          <cell r="AA58">
            <v>0</v>
          </cell>
          <cell r="AB58"/>
          <cell r="AC58"/>
          <cell r="AD58"/>
          <cell r="AE58"/>
          <cell r="AF58"/>
          <cell r="AG58"/>
          <cell r="AH58"/>
          <cell r="AI58"/>
          <cell r="AJ58">
            <v>0.02</v>
          </cell>
          <cell r="AK58">
            <v>30</v>
          </cell>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v>0</v>
          </cell>
          <cell r="BP58"/>
          <cell r="BQ58">
            <v>0</v>
          </cell>
          <cell r="BR58"/>
          <cell r="BS58"/>
          <cell r="BT58"/>
          <cell r="BU58"/>
          <cell r="BV58"/>
          <cell r="BW58"/>
          <cell r="BX58"/>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cell r="K59">
            <v>0.11460125141746949</v>
          </cell>
          <cell r="L59">
            <v>0.11460125141746949</v>
          </cell>
          <cell r="M59">
            <v>3</v>
          </cell>
          <cell r="N59">
            <v>471.90281881227315</v>
          </cell>
          <cell r="O59">
            <v>0.63012548262548296</v>
          </cell>
          <cell r="P59">
            <v>930.73051325856159</v>
          </cell>
          <cell r="S59">
            <v>0</v>
          </cell>
          <cell r="U59"/>
          <cell r="X59"/>
          <cell r="Y59"/>
          <cell r="AA59"/>
          <cell r="AB59"/>
          <cell r="AC59"/>
          <cell r="AD59"/>
          <cell r="AE59"/>
          <cell r="AF59"/>
          <cell r="AG59"/>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cell r="BB59">
            <v>1E-3</v>
          </cell>
          <cell r="BC59">
            <v>0</v>
          </cell>
          <cell r="BD59">
            <v>0</v>
          </cell>
          <cell r="BE59">
            <v>1E-3</v>
          </cell>
          <cell r="BF59"/>
          <cell r="BG59">
            <v>1.0664386366702769</v>
          </cell>
          <cell r="BH59">
            <v>1.9999999999999996</v>
          </cell>
          <cell r="BI59">
            <v>1.3</v>
          </cell>
          <cell r="BJ59"/>
          <cell r="BK59"/>
          <cell r="BL59"/>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cell r="K60">
            <v>0.207825604811361</v>
          </cell>
          <cell r="L60">
            <v>3.2078256048113611</v>
          </cell>
          <cell r="M60">
            <v>3.2078256048113611</v>
          </cell>
          <cell r="N60">
            <v>467.36338090484503</v>
          </cell>
          <cell r="O60">
            <v>0.63583333333333336</v>
          </cell>
          <cell r="P60">
            <v>1349.4</v>
          </cell>
          <cell r="S60">
            <v>0</v>
          </cell>
          <cell r="U60"/>
          <cell r="X60">
            <v>0</v>
          </cell>
          <cell r="Y60"/>
          <cell r="AA60">
            <v>0</v>
          </cell>
          <cell r="AB60"/>
          <cell r="AC60"/>
          <cell r="AD60"/>
          <cell r="AE60"/>
          <cell r="AF60"/>
          <cell r="AG60"/>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cell r="BK60"/>
          <cell r="BL60"/>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cell r="K61">
            <v>6.9013978503485104E-2</v>
          </cell>
          <cell r="L61">
            <v>3.276839583314846</v>
          </cell>
          <cell r="M61">
            <v>3.276839583314846</v>
          </cell>
          <cell r="N61">
            <v>465.87382715726278</v>
          </cell>
          <cell r="O61">
            <v>0.6375000000000004</v>
          </cell>
          <cell r="P61">
            <v>1348.6250869773014</v>
          </cell>
          <cell r="S61">
            <v>0</v>
          </cell>
          <cell r="U61"/>
          <cell r="X61">
            <v>0</v>
          </cell>
          <cell r="Y61"/>
          <cell r="AA61">
            <v>0</v>
          </cell>
          <cell r="AB61"/>
          <cell r="AC61"/>
          <cell r="AD61"/>
          <cell r="AE61"/>
          <cell r="AF61"/>
          <cell r="AG61"/>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cell r="BH61"/>
          <cell r="BI61"/>
          <cell r="BJ61"/>
          <cell r="BK61"/>
          <cell r="BL61"/>
          <cell r="BM61"/>
          <cell r="BN61">
            <v>0.7</v>
          </cell>
          <cell r="BO61">
            <v>667.16300000000001</v>
          </cell>
          <cell r="BP61">
            <v>665.34299999999996</v>
          </cell>
          <cell r="BQ61">
            <v>667.76300000000003</v>
          </cell>
          <cell r="BR61">
            <v>665.94299999999998</v>
          </cell>
          <cell r="BS61">
            <v>669.34300000000007</v>
          </cell>
          <cell r="BT61">
            <v>666.94299999999998</v>
          </cell>
          <cell r="BU61"/>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cell r="K62">
            <v>6.9013978503485104E-2</v>
          </cell>
          <cell r="L62">
            <v>3.3458535618183309</v>
          </cell>
          <cell r="M62">
            <v>3.3458535618183309</v>
          </cell>
          <cell r="N62">
            <v>464.39306287061709</v>
          </cell>
          <cell r="O62">
            <v>0.63312529056252875</v>
          </cell>
          <cell r="P62">
            <v>1335.1132875976296</v>
          </cell>
          <cell r="S62">
            <v>0</v>
          </cell>
          <cell r="U62"/>
          <cell r="X62">
            <v>0</v>
          </cell>
          <cell r="Y62"/>
          <cell r="AA62">
            <v>0</v>
          </cell>
          <cell r="AB62"/>
          <cell r="AC62"/>
          <cell r="AD62"/>
          <cell r="AE62"/>
          <cell r="AF62"/>
          <cell r="AG62"/>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cell r="BH62"/>
          <cell r="BI62"/>
          <cell r="BJ62"/>
          <cell r="BK62"/>
          <cell r="BL62"/>
          <cell r="BM62"/>
          <cell r="BN62">
            <v>0.3</v>
          </cell>
          <cell r="BO62">
            <v>665.11300000000006</v>
          </cell>
          <cell r="BP62">
            <v>663.12300000000005</v>
          </cell>
          <cell r="BQ62">
            <v>665.71300000000008</v>
          </cell>
          <cell r="BR62">
            <v>663.72300000000007</v>
          </cell>
          <cell r="BS62">
            <v>666.94299999999998</v>
          </cell>
          <cell r="BT62">
            <v>664.52300000000014</v>
          </cell>
          <cell r="BU62"/>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cell r="K63">
            <v>6.9013978503485104E-2</v>
          </cell>
          <cell r="L63">
            <v>3.4148675403218158</v>
          </cell>
          <cell r="M63">
            <v>3.4148675403218158</v>
          </cell>
          <cell r="N63">
            <v>462.92101245913631</v>
          </cell>
          <cell r="O63">
            <v>0.66360108303249099</v>
          </cell>
          <cell r="P63">
            <v>1394.9438066942571</v>
          </cell>
          <cell r="S63">
            <v>0</v>
          </cell>
          <cell r="U63"/>
          <cell r="X63">
            <v>0</v>
          </cell>
          <cell r="Y63"/>
          <cell r="AA63">
            <v>0</v>
          </cell>
          <cell r="AB63"/>
          <cell r="AC63"/>
          <cell r="AD63"/>
          <cell r="AE63"/>
          <cell r="AF63"/>
          <cell r="AG63"/>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cell r="BK63"/>
          <cell r="BL63"/>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cell r="G64"/>
          <cell r="J64"/>
          <cell r="L64"/>
          <cell r="M64"/>
          <cell r="N64"/>
          <cell r="O64"/>
          <cell r="P64"/>
          <cell r="S64"/>
          <cell r="U64"/>
          <cell r="X64">
            <v>0</v>
          </cell>
          <cell r="Y64"/>
          <cell r="AA64">
            <v>0</v>
          </cell>
          <cell r="AB64"/>
          <cell r="AC64"/>
          <cell r="AD64"/>
          <cell r="AE64"/>
          <cell r="AF64"/>
          <cell r="AG64"/>
          <cell r="AH64"/>
          <cell r="AI64"/>
          <cell r="AJ64">
            <v>0.02</v>
          </cell>
          <cell r="AK64">
            <v>30</v>
          </cell>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v>662.77300000000002</v>
          </cell>
          <cell r="BP64"/>
          <cell r="BQ64">
            <v>662.77300000000002</v>
          </cell>
          <cell r="BR64"/>
          <cell r="BS64"/>
          <cell r="BT64"/>
          <cell r="BU64"/>
          <cell r="BV64"/>
          <cell r="BW64"/>
          <cell r="BX64"/>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cell r="F65"/>
          <cell r="G65"/>
          <cell r="J65"/>
          <cell r="L65"/>
          <cell r="M65"/>
          <cell r="N65"/>
          <cell r="O65"/>
          <cell r="P65"/>
          <cell r="S65"/>
          <cell r="U65"/>
          <cell r="X65">
            <v>0</v>
          </cell>
          <cell r="Y65"/>
          <cell r="AA65">
            <v>0</v>
          </cell>
          <cell r="AB65"/>
          <cell r="AC65"/>
          <cell r="AD65"/>
          <cell r="AE65"/>
          <cell r="AF65"/>
          <cell r="AG65"/>
          <cell r="AH65"/>
          <cell r="AI65"/>
          <cell r="AJ65">
            <v>0.02</v>
          </cell>
          <cell r="AK65">
            <v>30</v>
          </cell>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v>0</v>
          </cell>
          <cell r="BP65"/>
          <cell r="BQ65">
            <v>0</v>
          </cell>
          <cell r="BR65"/>
          <cell r="BS65"/>
          <cell r="BT65"/>
          <cell r="BU65"/>
          <cell r="BV65"/>
          <cell r="BW65"/>
          <cell r="BX65"/>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cell r="K66">
            <v>6.9013978503485104E-2</v>
          </cell>
          <cell r="L66">
            <v>6.9013978503485104E-2</v>
          </cell>
          <cell r="M66">
            <v>3</v>
          </cell>
          <cell r="N66">
            <v>471.90281881227315</v>
          </cell>
          <cell r="O66">
            <v>0.63517830045523482</v>
          </cell>
          <cell r="P66">
            <v>407.6497053891714</v>
          </cell>
          <cell r="S66">
            <v>0</v>
          </cell>
          <cell r="U66"/>
          <cell r="X66"/>
          <cell r="Y66"/>
          <cell r="AA66"/>
          <cell r="AB66"/>
          <cell r="AC66"/>
          <cell r="AD66"/>
          <cell r="AE66"/>
          <cell r="AF66"/>
          <cell r="AG66"/>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cell r="BB66">
            <v>1E-3</v>
          </cell>
          <cell r="BC66">
            <v>0</v>
          </cell>
          <cell r="BD66">
            <v>0</v>
          </cell>
          <cell r="BE66">
            <v>1E-3</v>
          </cell>
          <cell r="BF66"/>
          <cell r="BG66">
            <v>0.96081913019759546</v>
          </cell>
          <cell r="BH66">
            <v>2.6666666666666665</v>
          </cell>
          <cell r="BI66">
            <v>1.2</v>
          </cell>
          <cell r="BJ66"/>
          <cell r="BK66"/>
          <cell r="BL66"/>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cell r="AA12">
            <v>0</v>
          </cell>
          <cell r="AB12"/>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cell r="AA13">
            <v>0</v>
          </cell>
          <cell r="AB13"/>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cell r="BK13"/>
          <cell r="BL13"/>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cell r="AA14">
            <v>0</v>
          </cell>
          <cell r="AB14"/>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cell r="BH14"/>
          <cell r="BI14"/>
          <cell r="BJ14"/>
          <cell r="BK14"/>
          <cell r="BL14"/>
          <cell r="BM14"/>
          <cell r="BN14">
            <v>0.67</v>
          </cell>
          <cell r="BO14">
            <v>723.83299999999997</v>
          </cell>
          <cell r="BP14">
            <v>718.91300000000001</v>
          </cell>
          <cell r="BQ14">
            <v>724.28300000000002</v>
          </cell>
          <cell r="BR14">
            <v>719.36300000000006</v>
          </cell>
          <cell r="BS14">
            <v>726.10300000000007</v>
          </cell>
          <cell r="BT14">
            <v>720.88300000000004</v>
          </cell>
          <cell r="BU14"/>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cell r="AA15">
            <v>0</v>
          </cell>
          <cell r="AB15"/>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cell r="BH15"/>
          <cell r="BI15"/>
          <cell r="BJ15"/>
          <cell r="BK15"/>
          <cell r="BL15"/>
          <cell r="BM15"/>
          <cell r="BN15">
            <v>0.1</v>
          </cell>
          <cell r="BO15">
            <v>718.803</v>
          </cell>
          <cell r="BP15">
            <v>711.83299999999997</v>
          </cell>
          <cell r="BQ15">
            <v>719.25300000000004</v>
          </cell>
          <cell r="BR15">
            <v>712.28300000000002</v>
          </cell>
          <cell r="BS15">
            <v>720.88300000000004</v>
          </cell>
          <cell r="BT15">
            <v>713.70299999999997</v>
          </cell>
          <cell r="BU15"/>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cell r="AA16">
            <v>0</v>
          </cell>
          <cell r="AB16"/>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cell r="BH16"/>
          <cell r="BI16"/>
          <cell r="BJ16"/>
          <cell r="BK16"/>
          <cell r="BL16"/>
          <cell r="BM16"/>
          <cell r="BN16">
            <v>0.75</v>
          </cell>
          <cell r="BO16">
            <v>711.08299999999997</v>
          </cell>
          <cell r="BP16">
            <v>708.48299999999995</v>
          </cell>
          <cell r="BQ16">
            <v>711.53300000000002</v>
          </cell>
          <cell r="BR16">
            <v>708.93299999999999</v>
          </cell>
          <cell r="BS16">
            <v>713.70299999999997</v>
          </cell>
          <cell r="BT16">
            <v>710.13300000000004</v>
          </cell>
          <cell r="BU16"/>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cell r="AA17">
            <v>0</v>
          </cell>
          <cell r="AB17"/>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cell r="BK17"/>
          <cell r="BL17"/>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cell r="AA18">
            <v>0</v>
          </cell>
          <cell r="AB18"/>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cell r="BK18"/>
          <cell r="BL18"/>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cell r="AA19">
            <v>0</v>
          </cell>
          <cell r="AB19"/>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cell r="BH19"/>
          <cell r="BI19"/>
          <cell r="BJ19"/>
          <cell r="BK19"/>
          <cell r="BL19"/>
          <cell r="BM19"/>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cell r="AA20">
            <v>0</v>
          </cell>
          <cell r="AB20"/>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cell r="BH20"/>
          <cell r="BI20"/>
          <cell r="BJ20"/>
          <cell r="BK20"/>
          <cell r="BL20"/>
          <cell r="BM20"/>
          <cell r="BN20">
            <v>0.27</v>
          </cell>
          <cell r="BO20">
            <v>696.59299999999996</v>
          </cell>
          <cell r="BP20">
            <v>695.29300000000001</v>
          </cell>
          <cell r="BQ20">
            <v>697.04300000000001</v>
          </cell>
          <cell r="BR20">
            <v>695.74300000000005</v>
          </cell>
          <cell r="BS20">
            <v>702.74299999999994</v>
          </cell>
          <cell r="BT20">
            <v>698.83300000000008</v>
          </cell>
          <cell r="BU20"/>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cell r="AA21">
            <v>0</v>
          </cell>
          <cell r="AB21"/>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cell r="BH21"/>
          <cell r="BI21"/>
          <cell r="BJ21"/>
          <cell r="BK21"/>
          <cell r="BL21"/>
          <cell r="BM21"/>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cell r="AA22">
            <v>0</v>
          </cell>
          <cell r="AB22"/>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cell r="BK22"/>
          <cell r="BL22"/>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cell r="K23"/>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cell r="AA23">
            <v>0</v>
          </cell>
          <cell r="AB23"/>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cell r="BH23"/>
          <cell r="BI23"/>
          <cell r="BJ23"/>
          <cell r="BK23"/>
          <cell r="BL23"/>
          <cell r="BM23"/>
          <cell r="BN23">
            <v>0.4</v>
          </cell>
          <cell r="BO23">
            <v>687.23300000000006</v>
          </cell>
          <cell r="BP23">
            <v>687.05300000000011</v>
          </cell>
          <cell r="BQ23">
            <v>687.68300000000011</v>
          </cell>
          <cell r="BR23">
            <v>687.50300000000016</v>
          </cell>
          <cell r="BS23">
            <v>689.34300000000007</v>
          </cell>
          <cell r="BT23">
            <v>688.78700000000003</v>
          </cell>
          <cell r="BU23"/>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cell r="K24"/>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cell r="AA24">
            <v>0</v>
          </cell>
          <cell r="AB24"/>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cell r="BH24"/>
          <cell r="BI24"/>
          <cell r="BJ24"/>
          <cell r="BK24"/>
          <cell r="BL24"/>
          <cell r="BM24"/>
          <cell r="BN24">
            <v>0.08</v>
          </cell>
          <cell r="BO24">
            <v>686.97300000000007</v>
          </cell>
          <cell r="BP24">
            <v>686.61300000000006</v>
          </cell>
          <cell r="BQ24">
            <v>687.17300000000012</v>
          </cell>
          <cell r="BR24">
            <v>686.8130000000001</v>
          </cell>
          <cell r="BS24">
            <v>688.78700000000003</v>
          </cell>
          <cell r="BT24">
            <v>688.11300000000006</v>
          </cell>
          <cell r="BU24"/>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cell r="K25"/>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cell r="AA25">
            <v>0</v>
          </cell>
          <cell r="AB25"/>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cell r="K26"/>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cell r="AA26">
            <v>0</v>
          </cell>
          <cell r="AB26"/>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cell r="K27"/>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cell r="AA27">
            <v>0</v>
          </cell>
          <cell r="AB27"/>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cell r="K28"/>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cell r="AA28">
            <v>0</v>
          </cell>
          <cell r="AB28"/>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cell r="BH28"/>
          <cell r="BI28"/>
          <cell r="BJ28"/>
          <cell r="BK28"/>
          <cell r="BL28"/>
          <cell r="BM28"/>
          <cell r="BN28">
            <v>0.21</v>
          </cell>
          <cell r="BO28">
            <v>682.27300000000025</v>
          </cell>
          <cell r="BP28">
            <v>681.51300000000026</v>
          </cell>
          <cell r="BQ28">
            <v>682.7230000000003</v>
          </cell>
          <cell r="BR28">
            <v>681.96300000000031</v>
          </cell>
          <cell r="BS28">
            <v>684.62300000000005</v>
          </cell>
          <cell r="BT28">
            <v>683.44299999999998</v>
          </cell>
          <cell r="BU28"/>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cell r="K29"/>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cell r="AA29">
            <v>0</v>
          </cell>
          <cell r="AB29"/>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cell r="AA30">
            <v>0</v>
          </cell>
          <cell r="AB30"/>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cell r="BK30"/>
          <cell r="BL30"/>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cell r="AA31">
            <v>0</v>
          </cell>
          <cell r="AB31"/>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cell r="BH31"/>
          <cell r="BI31"/>
          <cell r="BJ31"/>
          <cell r="BK31"/>
          <cell r="BL31"/>
          <cell r="BM31"/>
          <cell r="BN31">
            <v>0.9</v>
          </cell>
          <cell r="BO31">
            <v>676.98300000000029</v>
          </cell>
          <cell r="BP31">
            <v>672.70300000000032</v>
          </cell>
          <cell r="BQ31">
            <v>677.68300000000033</v>
          </cell>
          <cell r="BR31">
            <v>673.40300000000036</v>
          </cell>
          <cell r="BS31">
            <v>679.55300000000011</v>
          </cell>
          <cell r="BT31">
            <v>674.35300000000007</v>
          </cell>
          <cell r="BU31"/>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cell r="AA32">
            <v>0</v>
          </cell>
          <cell r="AB32"/>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cell r="BH32"/>
          <cell r="BI32"/>
          <cell r="BJ32"/>
          <cell r="BK32"/>
          <cell r="BL32"/>
          <cell r="BM32"/>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cell r="AA33">
            <v>0</v>
          </cell>
          <cell r="AB33"/>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cell r="G34"/>
          <cell r="J34"/>
          <cell r="L34"/>
          <cell r="M34"/>
          <cell r="N34"/>
          <cell r="O34"/>
          <cell r="P34"/>
          <cell r="S34"/>
          <cell r="T34">
            <v>98</v>
          </cell>
          <cell r="U34"/>
          <cell r="V34">
            <v>0.68799999999999994</v>
          </cell>
          <cell r="X34">
            <v>0</v>
          </cell>
          <cell r="Y34"/>
          <cell r="AA34">
            <v>0</v>
          </cell>
          <cell r="AB34"/>
          <cell r="AC34"/>
          <cell r="AD34"/>
          <cell r="AE34"/>
          <cell r="AF34"/>
          <cell r="AG34"/>
          <cell r="AH34"/>
          <cell r="AI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v>670.05300000000022</v>
          </cell>
          <cell r="BP34"/>
          <cell r="BQ34">
            <v>670.05300000000022</v>
          </cell>
          <cell r="BR34"/>
          <cell r="BS34"/>
          <cell r="BT34"/>
          <cell r="BU34"/>
          <cell r="BV34"/>
          <cell r="BW34"/>
          <cell r="BX34"/>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cell r="F35"/>
          <cell r="G35"/>
          <cell r="J35"/>
          <cell r="L35"/>
          <cell r="M35"/>
          <cell r="N35"/>
          <cell r="O35"/>
          <cell r="P35"/>
          <cell r="S35"/>
          <cell r="T35">
            <v>98</v>
          </cell>
          <cell r="U35"/>
          <cell r="V35">
            <v>0.68799999999999994</v>
          </cell>
          <cell r="X35">
            <v>0</v>
          </cell>
          <cell r="Y35"/>
          <cell r="AA35">
            <v>0</v>
          </cell>
          <cell r="AB35"/>
          <cell r="AC35"/>
          <cell r="AD35"/>
          <cell r="AE35"/>
          <cell r="AF35"/>
          <cell r="AG35"/>
          <cell r="AH35"/>
          <cell r="AI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v>0</v>
          </cell>
          <cell r="BP35"/>
          <cell r="BQ35">
            <v>0</v>
          </cell>
          <cell r="BR35"/>
          <cell r="BS35"/>
          <cell r="BT35"/>
          <cell r="BU35"/>
          <cell r="BV35"/>
          <cell r="BW35"/>
          <cell r="BX35"/>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cell r="Y36"/>
          <cell r="AA36"/>
          <cell r="AB36"/>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cell r="BB36">
            <v>1E-3</v>
          </cell>
          <cell r="BC36">
            <v>0</v>
          </cell>
          <cell r="BD36">
            <v>0</v>
          </cell>
          <cell r="BE36">
            <v>1E-3</v>
          </cell>
          <cell r="BF36"/>
          <cell r="BG36">
            <v>1.3992256904642315</v>
          </cell>
          <cell r="BH36">
            <v>3.4285714285714279</v>
          </cell>
          <cell r="BI36">
            <v>1.2</v>
          </cell>
          <cell r="BJ36"/>
          <cell r="BK36"/>
          <cell r="BL36"/>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cell r="G37"/>
          <cell r="J37"/>
          <cell r="L37"/>
          <cell r="M37"/>
          <cell r="N37"/>
          <cell r="O37"/>
          <cell r="P37"/>
          <cell r="S37"/>
          <cell r="X37">
            <v>0</v>
          </cell>
          <cell r="Y37"/>
          <cell r="AA37">
            <v>0</v>
          </cell>
          <cell r="AB37"/>
          <cell r="AC37"/>
          <cell r="AD37"/>
          <cell r="AE37"/>
          <cell r="AF37"/>
          <cell r="AG37"/>
          <cell r="AH37"/>
          <cell r="AI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v>731.01300000000015</v>
          </cell>
          <cell r="BP37"/>
          <cell r="BQ37">
            <v>731.01300000000015</v>
          </cell>
          <cell r="BR37"/>
          <cell r="BS37"/>
          <cell r="BT37"/>
          <cell r="BU37"/>
          <cell r="BV37"/>
          <cell r="BW37"/>
          <cell r="BX37"/>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cell r="F38"/>
          <cell r="G38"/>
          <cell r="J38"/>
          <cell r="K38"/>
          <cell r="L38"/>
          <cell r="M38"/>
          <cell r="N38"/>
          <cell r="O38"/>
          <cell r="P38"/>
          <cell r="S38"/>
          <cell r="U38"/>
          <cell r="X38">
            <v>0</v>
          </cell>
          <cell r="Y38"/>
          <cell r="AA38">
            <v>0</v>
          </cell>
          <cell r="AB38"/>
          <cell r="AC38"/>
          <cell r="AD38"/>
          <cell r="AE38"/>
          <cell r="AF38"/>
          <cell r="AG38"/>
          <cell r="AH38"/>
          <cell r="AI38"/>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v>0</v>
          </cell>
          <cell r="BP38"/>
          <cell r="BQ38">
            <v>0</v>
          </cell>
          <cell r="BR38"/>
          <cell r="BS38"/>
          <cell r="BT38"/>
          <cell r="BU38"/>
          <cell r="BV38"/>
          <cell r="BW38"/>
          <cell r="BX38"/>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cell r="K39"/>
          <cell r="L39">
            <v>3.72</v>
          </cell>
          <cell r="M39">
            <v>3.72</v>
          </cell>
          <cell r="N39">
            <v>456.51514969634218</v>
          </cell>
          <cell r="O39">
            <v>0.63097305389221547</v>
          </cell>
          <cell r="P39">
            <v>449.35606271706217</v>
          </cell>
          <cell r="Q39">
            <v>0.08</v>
          </cell>
          <cell r="R39">
            <v>1.46</v>
          </cell>
          <cell r="S39">
            <v>1.54</v>
          </cell>
          <cell r="U39">
            <v>0</v>
          </cell>
          <cell r="V39">
            <v>0.68799999999999994</v>
          </cell>
          <cell r="X39"/>
          <cell r="Y39"/>
          <cell r="AA39"/>
          <cell r="AB39"/>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cell r="BB39">
            <v>1E-3</v>
          </cell>
          <cell r="BC39">
            <v>0</v>
          </cell>
          <cell r="BD39">
            <v>0</v>
          </cell>
          <cell r="BE39">
            <v>1E-3</v>
          </cell>
          <cell r="BF39"/>
          <cell r="BG39">
            <v>1.0634840016004636</v>
          </cell>
          <cell r="BH39">
            <v>2.6666666666666665</v>
          </cell>
          <cell r="BI39">
            <v>1.2</v>
          </cell>
          <cell r="BJ39"/>
          <cell r="BK39"/>
          <cell r="BL39"/>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cell r="K40"/>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cell r="AA40">
            <v>0</v>
          </cell>
          <cell r="AB40"/>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cell r="BK40"/>
          <cell r="BL40"/>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cell r="F41"/>
          <cell r="G41"/>
          <cell r="J41"/>
          <cell r="K41"/>
          <cell r="L41"/>
          <cell r="M41"/>
          <cell r="N41"/>
          <cell r="O41"/>
          <cell r="P41"/>
          <cell r="S41"/>
          <cell r="U41"/>
          <cell r="X41">
            <v>0</v>
          </cell>
          <cell r="Y41"/>
          <cell r="AA41">
            <v>0</v>
          </cell>
          <cell r="AB41"/>
          <cell r="AC41"/>
          <cell r="AD41"/>
          <cell r="AE41"/>
          <cell r="AF41"/>
          <cell r="AG41"/>
          <cell r="AH41"/>
          <cell r="AI41"/>
          <cell r="AL41"/>
          <cell r="AM41"/>
          <cell r="AN41"/>
          <cell r="AO41"/>
          <cell r="AP41"/>
          <cell r="AQ41"/>
          <cell r="AR41"/>
          <cell r="AS41"/>
          <cell r="AT41"/>
          <cell r="AU41"/>
          <cell r="AV41"/>
          <cell r="AW41"/>
          <cell r="AX41"/>
          <cell r="AY41"/>
          <cell r="AZ41"/>
          <cell r="BA41"/>
          <cell r="BB41"/>
          <cell r="BC41"/>
          <cell r="BD41"/>
          <cell r="BE41"/>
          <cell r="BF41"/>
          <cell r="BG41"/>
          <cell r="BH41"/>
          <cell r="BI41"/>
          <cell r="BJ41"/>
          <cell r="BK41"/>
          <cell r="BL41"/>
          <cell r="BM41"/>
          <cell r="BN41"/>
          <cell r="BO41">
            <v>707.60299999999995</v>
          </cell>
          <cell r="BP41"/>
          <cell r="BQ41">
            <v>707.60299999999995</v>
          </cell>
          <cell r="BR41"/>
          <cell r="BS41"/>
          <cell r="BT41"/>
          <cell r="BU41"/>
          <cell r="BV41"/>
          <cell r="BW41"/>
          <cell r="BX41"/>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cell r="K42"/>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cell r="Y42"/>
          <cell r="AA42"/>
          <cell r="AB42"/>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cell r="BB42">
            <v>1E-3</v>
          </cell>
          <cell r="BC42">
            <v>0</v>
          </cell>
          <cell r="BD42">
            <v>0</v>
          </cell>
          <cell r="BE42">
            <v>1E-3</v>
          </cell>
          <cell r="BF42"/>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cell r="K43"/>
          <cell r="L43">
            <v>4.6541116427098697</v>
          </cell>
          <cell r="M43">
            <v>4.6541116427098697</v>
          </cell>
          <cell r="N43">
            <v>437.8905648792479</v>
          </cell>
          <cell r="O43">
            <v>0.62915394402035474</v>
          </cell>
          <cell r="P43">
            <v>120.73273186182797</v>
          </cell>
          <cell r="S43">
            <v>12.92</v>
          </cell>
          <cell r="U43">
            <v>0</v>
          </cell>
          <cell r="X43">
            <v>0</v>
          </cell>
          <cell r="Y43"/>
          <cell r="AA43">
            <v>0</v>
          </cell>
          <cell r="AB43"/>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cell r="BD43"/>
          <cell r="BE43"/>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cell r="G44"/>
          <cell r="J44"/>
          <cell r="K44"/>
          <cell r="L44"/>
          <cell r="M44"/>
          <cell r="N44"/>
          <cell r="O44"/>
          <cell r="P44"/>
          <cell r="S44"/>
          <cell r="U44"/>
          <cell r="X44">
            <v>0</v>
          </cell>
          <cell r="Y44"/>
          <cell r="AA44">
            <v>0</v>
          </cell>
          <cell r="AB44"/>
          <cell r="AC44"/>
          <cell r="AD44"/>
          <cell r="AE44"/>
          <cell r="AF44"/>
          <cell r="AG44"/>
          <cell r="AH44"/>
          <cell r="AI44"/>
          <cell r="AL44"/>
          <cell r="AM44"/>
          <cell r="AN44"/>
          <cell r="AO44"/>
          <cell r="AP44"/>
          <cell r="AQ44"/>
          <cell r="AR44"/>
          <cell r="AS44"/>
          <cell r="AT44"/>
          <cell r="AU44"/>
          <cell r="AV44"/>
          <cell r="AW44"/>
          <cell r="AX44"/>
          <cell r="AY44"/>
          <cell r="AZ44"/>
          <cell r="BA44"/>
          <cell r="BB44"/>
          <cell r="BC44"/>
          <cell r="BD44"/>
          <cell r="BE44"/>
          <cell r="BF44"/>
          <cell r="BG44"/>
          <cell r="BH44"/>
          <cell r="BI44"/>
          <cell r="BJ44"/>
          <cell r="BK44"/>
          <cell r="BL44"/>
          <cell r="BM44"/>
          <cell r="BN44"/>
          <cell r="BO44">
            <v>681.12300000000027</v>
          </cell>
          <cell r="BP44"/>
          <cell r="BQ44">
            <v>681.12300000000027</v>
          </cell>
          <cell r="BR44"/>
          <cell r="BS44"/>
          <cell r="BT44"/>
          <cell r="BU44"/>
          <cell r="BV44"/>
          <cell r="BW44"/>
          <cell r="BX44"/>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cell r="G45"/>
          <cell r="J45"/>
          <cell r="K45"/>
          <cell r="L45"/>
          <cell r="M45"/>
          <cell r="N45"/>
          <cell r="O45"/>
          <cell r="P45"/>
          <cell r="S45"/>
          <cell r="U45"/>
          <cell r="X45">
            <v>0</v>
          </cell>
          <cell r="Y45"/>
          <cell r="AA45">
            <v>0</v>
          </cell>
          <cell r="AB45"/>
          <cell r="AC45"/>
          <cell r="AD45"/>
          <cell r="AE45"/>
          <cell r="AF45"/>
          <cell r="AG45"/>
          <cell r="AH45"/>
          <cell r="AI45"/>
          <cell r="AL45"/>
          <cell r="AM45"/>
          <cell r="AN45"/>
          <cell r="AO45"/>
          <cell r="AP45"/>
          <cell r="AQ45"/>
          <cell r="AR45"/>
          <cell r="AS45"/>
          <cell r="AT45"/>
          <cell r="AU45"/>
          <cell r="AV45"/>
          <cell r="AW45"/>
          <cell r="AX45"/>
          <cell r="AY45"/>
          <cell r="BA45"/>
          <cell r="BB45"/>
          <cell r="BC45"/>
          <cell r="BD45"/>
          <cell r="BE45"/>
          <cell r="BF45"/>
          <cell r="BG45"/>
          <cell r="BH45"/>
          <cell r="BI45"/>
          <cell r="BJ45"/>
          <cell r="BK45"/>
          <cell r="BL45"/>
          <cell r="BM45"/>
          <cell r="BN45"/>
          <cell r="BO45">
            <v>0</v>
          </cell>
          <cell r="BP45"/>
          <cell r="BQ45">
            <v>0</v>
          </cell>
          <cell r="BR45"/>
          <cell r="BS45"/>
          <cell r="BT45"/>
          <cell r="BU45"/>
          <cell r="BV45"/>
          <cell r="BW45"/>
          <cell r="BX45"/>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cell r="G46"/>
          <cell r="J46"/>
          <cell r="K46"/>
          <cell r="L46"/>
          <cell r="M46"/>
          <cell r="N46"/>
          <cell r="O46"/>
          <cell r="P46"/>
          <cell r="S46"/>
          <cell r="U46"/>
          <cell r="X46">
            <v>0</v>
          </cell>
          <cell r="Y46"/>
          <cell r="AA46">
            <v>0</v>
          </cell>
          <cell r="AB46"/>
          <cell r="AC46"/>
          <cell r="AD46"/>
          <cell r="AE46"/>
          <cell r="AF46"/>
          <cell r="AG46"/>
          <cell r="AH46"/>
          <cell r="AI46"/>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v>0</v>
          </cell>
          <cell r="BP46"/>
          <cell r="BQ46">
            <v>0</v>
          </cell>
          <cell r="BR46"/>
          <cell r="BS46"/>
          <cell r="BT46"/>
          <cell r="BU46"/>
          <cell r="BV46"/>
          <cell r="BW46"/>
          <cell r="BX46"/>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cell r="G47"/>
          <cell r="J47"/>
          <cell r="L47"/>
          <cell r="M47"/>
          <cell r="N47"/>
          <cell r="O47"/>
          <cell r="P47"/>
          <cell r="S47"/>
          <cell r="U47"/>
          <cell r="X47">
            <v>0</v>
          </cell>
          <cell r="Y47"/>
          <cell r="AA47">
            <v>0</v>
          </cell>
          <cell r="AB47"/>
          <cell r="AC47"/>
          <cell r="AD47"/>
          <cell r="AE47"/>
          <cell r="AF47"/>
          <cell r="AG47"/>
          <cell r="AH47"/>
          <cell r="AI47"/>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v>0</v>
          </cell>
          <cell r="BP47"/>
          <cell r="BQ47">
            <v>0</v>
          </cell>
          <cell r="BR47"/>
          <cell r="BS47"/>
          <cell r="BT47"/>
          <cell r="BU47"/>
          <cell r="BV47"/>
          <cell r="BW47"/>
          <cell r="BX47"/>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cell r="G48"/>
          <cell r="H48" t="b">
            <v>0</v>
          </cell>
          <cell r="I48">
            <v>0</v>
          </cell>
          <cell r="J48"/>
          <cell r="K48">
            <v>0</v>
          </cell>
          <cell r="L48"/>
          <cell r="M48"/>
          <cell r="N48"/>
          <cell r="O48"/>
          <cell r="P48"/>
          <cell r="Q48">
            <v>0</v>
          </cell>
          <cell r="R48" t="b">
            <v>1</v>
          </cell>
          <cell r="S48"/>
          <cell r="T48">
            <v>0</v>
          </cell>
          <cell r="U48"/>
          <cell r="V48">
            <v>0</v>
          </cell>
          <cell r="W48">
            <v>0</v>
          </cell>
          <cell r="X48">
            <v>0</v>
          </cell>
          <cell r="Y48"/>
          <cell r="Z48" t="b">
            <v>1</v>
          </cell>
          <cell r="AA48">
            <v>0</v>
          </cell>
          <cell r="AB48"/>
          <cell r="AC48"/>
          <cell r="AD48"/>
          <cell r="AE48"/>
          <cell r="AF48"/>
          <cell r="AG48"/>
          <cell r="AH48"/>
          <cell r="AI48"/>
          <cell r="AJ48">
            <v>4.170511198008438E-67</v>
          </cell>
          <cell r="AK48" t="str">
            <v>M. DE O. PREPARACIÓN MEZCLAS</v>
          </cell>
          <cell r="AL48"/>
          <cell r="AM48"/>
          <cell r="AN48"/>
          <cell r="AO48"/>
          <cell r="AP48"/>
          <cell r="AQ48"/>
          <cell r="AR48"/>
          <cell r="AS48"/>
          <cell r="AT48"/>
          <cell r="AU48"/>
          <cell r="AV48"/>
          <cell r="AW48"/>
          <cell r="AX48"/>
          <cell r="AY48"/>
          <cell r="AZ48"/>
          <cell r="BA48"/>
          <cell r="BB48"/>
          <cell r="BC48"/>
          <cell r="BD48"/>
          <cell r="BE48"/>
          <cell r="BF48"/>
          <cell r="BG48"/>
          <cell r="BH48"/>
          <cell r="BI48"/>
          <cell r="BJ48"/>
          <cell r="BK48"/>
          <cell r="BL48"/>
          <cell r="BM48"/>
          <cell r="BN48"/>
          <cell r="BO48">
            <v>0</v>
          </cell>
          <cell r="BP48"/>
          <cell r="BQ48">
            <v>0</v>
          </cell>
          <cell r="BR48"/>
          <cell r="BS48"/>
          <cell r="BT48"/>
          <cell r="BU48"/>
          <cell r="BV48"/>
          <cell r="BW48"/>
          <cell r="BX48"/>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cell r="G49"/>
          <cell r="J49"/>
          <cell r="L49"/>
          <cell r="M49"/>
          <cell r="N49"/>
          <cell r="O49"/>
          <cell r="P49"/>
          <cell r="S49"/>
          <cell r="U49"/>
          <cell r="X49">
            <v>0</v>
          </cell>
          <cell r="Y49"/>
          <cell r="AA49">
            <v>0</v>
          </cell>
          <cell r="AB49"/>
          <cell r="AC49"/>
          <cell r="AD49"/>
          <cell r="AE49"/>
          <cell r="AF49"/>
          <cell r="AG49"/>
          <cell r="AH49"/>
          <cell r="AI49"/>
          <cell r="AL49"/>
          <cell r="AM49"/>
          <cell r="AN49"/>
          <cell r="AO49"/>
          <cell r="AP49"/>
          <cell r="AQ49"/>
          <cell r="AR49"/>
          <cell r="AS49"/>
          <cell r="AT49"/>
          <cell r="AU49"/>
          <cell r="AV49"/>
          <cell r="AW49"/>
          <cell r="AX49"/>
          <cell r="AY49"/>
          <cell r="AZ49"/>
          <cell r="BA49"/>
          <cell r="BB49"/>
          <cell r="BC49"/>
          <cell r="BD49"/>
          <cell r="BE49"/>
          <cell r="BF49"/>
          <cell r="BG49"/>
          <cell r="BH49"/>
          <cell r="BI49"/>
          <cell r="BJ49"/>
          <cell r="BK49"/>
          <cell r="BL49"/>
          <cell r="BM49"/>
          <cell r="BN49"/>
          <cell r="BO49">
            <v>0</v>
          </cell>
          <cell r="BP49"/>
          <cell r="BQ49">
            <v>0</v>
          </cell>
          <cell r="BR49"/>
          <cell r="BS49"/>
          <cell r="BT49"/>
          <cell r="BU49"/>
          <cell r="BV49"/>
          <cell r="BW49"/>
          <cell r="BX49"/>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cell r="G50"/>
          <cell r="J50"/>
          <cell r="L50"/>
          <cell r="M50"/>
          <cell r="N50"/>
          <cell r="O50"/>
          <cell r="P50"/>
          <cell r="S50"/>
          <cell r="U50"/>
          <cell r="X50">
            <v>0</v>
          </cell>
          <cell r="Y50"/>
          <cell r="AA50">
            <v>0</v>
          </cell>
          <cell r="AB50"/>
          <cell r="AC50"/>
          <cell r="AD50"/>
          <cell r="AE50"/>
          <cell r="AF50"/>
          <cell r="AG50"/>
          <cell r="AH50"/>
          <cell r="AI50"/>
          <cell r="AL50"/>
          <cell r="AM50"/>
          <cell r="AN50"/>
          <cell r="AO50"/>
          <cell r="AP50"/>
          <cell r="AQ50"/>
          <cell r="AR50"/>
          <cell r="AS50"/>
          <cell r="AT50"/>
          <cell r="AU50"/>
          <cell r="AV50"/>
          <cell r="AW50"/>
          <cell r="AX50"/>
          <cell r="AY50"/>
          <cell r="AZ50"/>
          <cell r="BA50"/>
          <cell r="BB50"/>
          <cell r="BC50"/>
          <cell r="BD50"/>
          <cell r="BE50"/>
          <cell r="BF50"/>
          <cell r="BG50"/>
          <cell r="BH50"/>
          <cell r="BI50"/>
          <cell r="BJ50"/>
          <cell r="BK50"/>
          <cell r="BL50"/>
          <cell r="BM50"/>
          <cell r="BN50"/>
          <cell r="BO50">
            <v>0</v>
          </cell>
          <cell r="BP50"/>
          <cell r="BQ50">
            <v>0</v>
          </cell>
          <cell r="BR50"/>
          <cell r="BS50"/>
          <cell r="BT50"/>
          <cell r="BU50"/>
          <cell r="BV50"/>
          <cell r="BW50"/>
          <cell r="BX50"/>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cell r="G51"/>
          <cell r="J51"/>
          <cell r="L51"/>
          <cell r="M51"/>
          <cell r="N51"/>
          <cell r="O51"/>
          <cell r="P51"/>
          <cell r="S51"/>
          <cell r="U51"/>
          <cell r="X51">
            <v>0</v>
          </cell>
          <cell r="Y51"/>
          <cell r="AA51">
            <v>0</v>
          </cell>
          <cell r="AB51"/>
          <cell r="AC51"/>
          <cell r="AD51"/>
          <cell r="AE51"/>
          <cell r="AF51"/>
          <cell r="AG51"/>
          <cell r="AH51"/>
          <cell r="AI51"/>
          <cell r="AL51"/>
          <cell r="AM51"/>
          <cell r="AN51"/>
          <cell r="AO51"/>
          <cell r="AP51"/>
          <cell r="AQ51"/>
          <cell r="AR51"/>
          <cell r="AS51"/>
          <cell r="AT51"/>
          <cell r="AU51"/>
          <cell r="AV51"/>
          <cell r="AW51"/>
          <cell r="AX51"/>
          <cell r="AY51"/>
          <cell r="BA51"/>
          <cell r="BB51"/>
          <cell r="BC51"/>
          <cell r="BD51"/>
          <cell r="BE51"/>
          <cell r="BF51"/>
          <cell r="BG51"/>
          <cell r="BH51"/>
          <cell r="BI51"/>
          <cell r="BJ51"/>
          <cell r="BK51"/>
          <cell r="BL51"/>
          <cell r="BM51"/>
          <cell r="BN51"/>
          <cell r="BO51">
            <v>0</v>
          </cell>
          <cell r="BP51"/>
          <cell r="BQ51">
            <v>0</v>
          </cell>
          <cell r="BR51"/>
          <cell r="BS51"/>
          <cell r="BT51"/>
          <cell r="BU51"/>
          <cell r="BV51"/>
          <cell r="BW51"/>
          <cell r="BX51"/>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cell r="G52"/>
          <cell r="J52"/>
          <cell r="L52"/>
          <cell r="M52"/>
          <cell r="N52"/>
          <cell r="O52"/>
          <cell r="P52"/>
          <cell r="S52"/>
          <cell r="U52"/>
          <cell r="X52">
            <v>0</v>
          </cell>
          <cell r="Y52"/>
          <cell r="AA52">
            <v>0</v>
          </cell>
          <cell r="AB52"/>
          <cell r="AC52"/>
          <cell r="AD52"/>
          <cell r="AE52"/>
          <cell r="AF52"/>
          <cell r="AG52"/>
          <cell r="AH52"/>
          <cell r="AI52"/>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v>0</v>
          </cell>
          <cell r="BP52"/>
          <cell r="BQ52">
            <v>0</v>
          </cell>
          <cell r="BR52"/>
          <cell r="BS52"/>
          <cell r="BT52"/>
          <cell r="BU52"/>
          <cell r="BV52"/>
          <cell r="BW52"/>
          <cell r="BX52"/>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cell r="G53"/>
          <cell r="J53"/>
          <cell r="L53"/>
          <cell r="M53"/>
          <cell r="N53"/>
          <cell r="O53"/>
          <cell r="P53"/>
          <cell r="S53"/>
          <cell r="U53"/>
          <cell r="X53">
            <v>0</v>
          </cell>
          <cell r="Y53"/>
          <cell r="AA53">
            <v>0</v>
          </cell>
          <cell r="AB53"/>
          <cell r="AC53"/>
          <cell r="AD53"/>
          <cell r="AE53"/>
          <cell r="AF53"/>
          <cell r="AG53"/>
          <cell r="AH53"/>
          <cell r="AI53"/>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v>0</v>
          </cell>
          <cell r="BP53"/>
          <cell r="BQ53">
            <v>0</v>
          </cell>
          <cell r="BR53"/>
          <cell r="BS53"/>
          <cell r="BT53"/>
          <cell r="BU53"/>
          <cell r="BV53"/>
          <cell r="BW53"/>
          <cell r="BX53"/>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cell r="G54"/>
          <cell r="J54"/>
          <cell r="L54"/>
          <cell r="M54"/>
          <cell r="N54"/>
          <cell r="O54"/>
          <cell r="P54"/>
          <cell r="S54"/>
          <cell r="U54"/>
          <cell r="X54">
            <v>0</v>
          </cell>
          <cell r="Y54"/>
          <cell r="AA54">
            <v>0</v>
          </cell>
          <cell r="AB54"/>
          <cell r="AC54"/>
          <cell r="AD54"/>
          <cell r="AE54"/>
          <cell r="AF54"/>
          <cell r="AG54"/>
          <cell r="AH54"/>
          <cell r="AI54"/>
          <cell r="AL54"/>
          <cell r="AM54"/>
          <cell r="AN54"/>
          <cell r="AO54"/>
          <cell r="AP54"/>
          <cell r="AQ54"/>
          <cell r="AR54"/>
          <cell r="AS54"/>
          <cell r="AT54"/>
          <cell r="AU54"/>
          <cell r="AV54"/>
          <cell r="AW54"/>
          <cell r="AX54"/>
          <cell r="AY54"/>
          <cell r="AZ54"/>
          <cell r="BA54"/>
          <cell r="BB54"/>
          <cell r="BC54"/>
          <cell r="BD54"/>
          <cell r="BE54"/>
          <cell r="BF54"/>
          <cell r="BG54"/>
          <cell r="BH54"/>
          <cell r="BI54"/>
          <cell r="BJ54"/>
          <cell r="BK54"/>
          <cell r="BL54"/>
          <cell r="BM54"/>
          <cell r="BN54"/>
          <cell r="BO54">
            <v>0</v>
          </cell>
          <cell r="BP54"/>
          <cell r="BQ54">
            <v>0</v>
          </cell>
          <cell r="BR54"/>
          <cell r="BS54"/>
          <cell r="BT54"/>
          <cell r="BU54"/>
          <cell r="BV54"/>
          <cell r="BW54"/>
          <cell r="BX54"/>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cell r="G55"/>
          <cell r="J55"/>
          <cell r="L55"/>
          <cell r="M55"/>
          <cell r="N55"/>
          <cell r="O55"/>
          <cell r="P55"/>
          <cell r="S55"/>
          <cell r="U55"/>
          <cell r="X55">
            <v>0</v>
          </cell>
          <cell r="Y55"/>
          <cell r="AA55">
            <v>0</v>
          </cell>
          <cell r="AB55"/>
          <cell r="AC55"/>
          <cell r="AD55"/>
          <cell r="AE55"/>
          <cell r="AF55"/>
          <cell r="AG55"/>
          <cell r="AH55"/>
          <cell r="AI55"/>
          <cell r="AL55"/>
          <cell r="AM55"/>
          <cell r="AN55"/>
          <cell r="AO55"/>
          <cell r="AP55"/>
          <cell r="AQ55"/>
          <cell r="AR55"/>
          <cell r="AS55"/>
          <cell r="AT55"/>
          <cell r="AU55"/>
          <cell r="AV55"/>
          <cell r="AW55"/>
          <cell r="AX55"/>
          <cell r="AY55"/>
          <cell r="AZ55"/>
          <cell r="BA55"/>
          <cell r="BB55"/>
          <cell r="BC55"/>
          <cell r="BD55"/>
          <cell r="BE55"/>
          <cell r="BF55"/>
          <cell r="BG55"/>
          <cell r="BH55"/>
          <cell r="BI55"/>
          <cell r="BJ55"/>
          <cell r="BK55"/>
          <cell r="BL55"/>
          <cell r="BM55"/>
          <cell r="BN55"/>
          <cell r="BO55">
            <v>0</v>
          </cell>
          <cell r="BP55"/>
          <cell r="BQ55">
            <v>0</v>
          </cell>
          <cell r="BR55"/>
          <cell r="BS55"/>
          <cell r="BT55"/>
          <cell r="BU55"/>
          <cell r="BV55"/>
          <cell r="BW55"/>
          <cell r="BX55"/>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cell r="G56"/>
          <cell r="J56"/>
          <cell r="L56"/>
          <cell r="M56"/>
          <cell r="N56"/>
          <cell r="O56"/>
          <cell r="P56"/>
          <cell r="S56"/>
          <cell r="U56"/>
          <cell r="X56">
            <v>0</v>
          </cell>
          <cell r="Y56"/>
          <cell r="AA56">
            <v>0</v>
          </cell>
          <cell r="AB56"/>
          <cell r="AC56"/>
          <cell r="AD56"/>
          <cell r="AE56"/>
          <cell r="AF56"/>
          <cell r="AG56"/>
          <cell r="AH56"/>
          <cell r="AI56"/>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v>0</v>
          </cell>
          <cell r="BP56"/>
          <cell r="BQ56">
            <v>0</v>
          </cell>
          <cell r="BR56"/>
          <cell r="BS56"/>
          <cell r="BT56"/>
          <cell r="BU56"/>
          <cell r="BV56"/>
          <cell r="BW56"/>
          <cell r="BX56"/>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cell r="G57"/>
          <cell r="J57"/>
          <cell r="L57"/>
          <cell r="M57"/>
          <cell r="N57"/>
          <cell r="O57"/>
          <cell r="P57"/>
          <cell r="S57"/>
          <cell r="U57"/>
          <cell r="X57">
            <v>0</v>
          </cell>
          <cell r="Y57"/>
          <cell r="AA57">
            <v>0</v>
          </cell>
          <cell r="AB57"/>
          <cell r="AC57"/>
          <cell r="AD57"/>
          <cell r="AE57"/>
          <cell r="AF57"/>
          <cell r="AG57"/>
          <cell r="AH57"/>
          <cell r="AI57"/>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v>0</v>
          </cell>
          <cell r="BP57"/>
          <cell r="BQ57">
            <v>0</v>
          </cell>
          <cell r="BR57"/>
          <cell r="BS57"/>
          <cell r="BT57"/>
          <cell r="BU57"/>
          <cell r="BV57"/>
          <cell r="BW57"/>
          <cell r="BX57"/>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cell r="G58"/>
          <cell r="J58"/>
          <cell r="L58"/>
          <cell r="M58"/>
          <cell r="N58"/>
          <cell r="O58"/>
          <cell r="P58"/>
          <cell r="S58"/>
          <cell r="U58"/>
          <cell r="X58">
            <v>0</v>
          </cell>
          <cell r="Y58"/>
          <cell r="AA58">
            <v>0</v>
          </cell>
          <cell r="AB58"/>
          <cell r="AC58"/>
          <cell r="AD58"/>
          <cell r="AE58"/>
          <cell r="AF58"/>
          <cell r="AG58"/>
          <cell r="AH58"/>
          <cell r="AI58"/>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v>0</v>
          </cell>
          <cell r="BP58"/>
          <cell r="BQ58">
            <v>0</v>
          </cell>
          <cell r="BR58"/>
          <cell r="BS58"/>
          <cell r="BT58"/>
          <cell r="BU58"/>
          <cell r="BV58"/>
          <cell r="BW58"/>
          <cell r="BX58"/>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cell r="G59"/>
          <cell r="J59"/>
          <cell r="L59"/>
          <cell r="M59"/>
          <cell r="N59"/>
          <cell r="O59"/>
          <cell r="P59"/>
          <cell r="S59"/>
          <cell r="U59"/>
          <cell r="X59">
            <v>0</v>
          </cell>
          <cell r="Y59"/>
          <cell r="AA59">
            <v>0</v>
          </cell>
          <cell r="AB59"/>
          <cell r="AC59"/>
          <cell r="AD59"/>
          <cell r="AE59"/>
          <cell r="AF59"/>
          <cell r="AG59"/>
          <cell r="AH59"/>
          <cell r="AI59"/>
          <cell r="AL59"/>
          <cell r="AM59"/>
          <cell r="AN59"/>
          <cell r="AO59"/>
          <cell r="AP59"/>
          <cell r="AQ59"/>
          <cell r="AR59"/>
          <cell r="AS59"/>
          <cell r="AT59"/>
          <cell r="AU59"/>
          <cell r="AV59"/>
          <cell r="AW59"/>
          <cell r="AX59"/>
          <cell r="AY59"/>
          <cell r="AZ59"/>
          <cell r="BA59"/>
          <cell r="BB59"/>
          <cell r="BC59"/>
          <cell r="BD59"/>
          <cell r="BE59"/>
          <cell r="BF59"/>
          <cell r="BG59"/>
          <cell r="BH59"/>
          <cell r="BI59"/>
          <cell r="BJ59"/>
          <cell r="BK59"/>
          <cell r="BL59"/>
          <cell r="BM59"/>
          <cell r="BN59"/>
          <cell r="BO59">
            <v>0</v>
          </cell>
          <cell r="BP59"/>
          <cell r="BQ59">
            <v>0</v>
          </cell>
          <cell r="BR59"/>
          <cell r="BS59"/>
          <cell r="BT59"/>
          <cell r="BU59"/>
          <cell r="BV59"/>
          <cell r="BW59"/>
          <cell r="BX59"/>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cell r="G60"/>
          <cell r="J60"/>
          <cell r="L60"/>
          <cell r="M60"/>
          <cell r="N60"/>
          <cell r="O60"/>
          <cell r="P60"/>
          <cell r="S60"/>
          <cell r="U60"/>
          <cell r="X60">
            <v>0</v>
          </cell>
          <cell r="Y60"/>
          <cell r="AA60">
            <v>0</v>
          </cell>
          <cell r="AB60"/>
          <cell r="AC60"/>
          <cell r="AD60"/>
          <cell r="AE60"/>
          <cell r="AF60"/>
          <cell r="AG60"/>
          <cell r="AH60"/>
          <cell r="AI60"/>
          <cell r="AL60"/>
          <cell r="AM60"/>
          <cell r="AN60"/>
          <cell r="AO60"/>
          <cell r="AP60"/>
          <cell r="AQ60"/>
          <cell r="AR60"/>
          <cell r="AS60"/>
          <cell r="AT60"/>
          <cell r="AU60"/>
          <cell r="AV60"/>
          <cell r="AW60"/>
          <cell r="AX60"/>
          <cell r="AY60"/>
          <cell r="AZ60"/>
          <cell r="BA60"/>
          <cell r="BB60"/>
          <cell r="BC60"/>
          <cell r="BD60"/>
          <cell r="BE60"/>
          <cell r="BF60"/>
          <cell r="BG60"/>
          <cell r="BH60"/>
          <cell r="BI60"/>
          <cell r="BJ60"/>
          <cell r="BK60"/>
          <cell r="BL60"/>
          <cell r="BM60"/>
          <cell r="BN60"/>
          <cell r="BO60">
            <v>0</v>
          </cell>
          <cell r="BP60"/>
          <cell r="BQ60">
            <v>0</v>
          </cell>
          <cell r="BR60"/>
          <cell r="BS60"/>
          <cell r="BT60"/>
          <cell r="BU60"/>
          <cell r="BV60"/>
          <cell r="BW60"/>
          <cell r="BX60"/>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cell r="G61"/>
          <cell r="J61"/>
          <cell r="L61"/>
          <cell r="M61"/>
          <cell r="N61"/>
          <cell r="O61"/>
          <cell r="P61"/>
          <cell r="S61"/>
          <cell r="U61"/>
          <cell r="X61">
            <v>0</v>
          </cell>
          <cell r="Y61"/>
          <cell r="AA61">
            <v>0</v>
          </cell>
          <cell r="AB61"/>
          <cell r="AC61"/>
          <cell r="AD61"/>
          <cell r="AE61"/>
          <cell r="AF61"/>
          <cell r="AG61"/>
          <cell r="AH61"/>
          <cell r="AI61"/>
          <cell r="AL61"/>
          <cell r="AM61"/>
          <cell r="AN61"/>
          <cell r="AO61"/>
          <cell r="AP61"/>
          <cell r="AQ61"/>
          <cell r="AR61"/>
          <cell r="AS61"/>
          <cell r="AT61"/>
          <cell r="AU61"/>
          <cell r="AV61"/>
          <cell r="AW61"/>
          <cell r="AX61"/>
          <cell r="AY61"/>
          <cell r="AZ61"/>
          <cell r="BA61"/>
          <cell r="BB61"/>
          <cell r="BC61"/>
          <cell r="BD61"/>
          <cell r="BE61"/>
          <cell r="BF61"/>
          <cell r="BG61"/>
          <cell r="BH61"/>
          <cell r="BI61"/>
          <cell r="BJ61"/>
          <cell r="BK61"/>
          <cell r="BL61"/>
          <cell r="BM61"/>
          <cell r="BN61"/>
          <cell r="BO61">
            <v>0</v>
          </cell>
          <cell r="BP61"/>
          <cell r="BQ61">
            <v>0</v>
          </cell>
          <cell r="BR61"/>
          <cell r="BS61"/>
          <cell r="BT61"/>
          <cell r="BU61"/>
          <cell r="BV61"/>
          <cell r="BW61"/>
          <cell r="BX61"/>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cell r="G62"/>
          <cell r="J62"/>
          <cell r="L62"/>
          <cell r="M62"/>
          <cell r="N62"/>
          <cell r="O62"/>
          <cell r="P62"/>
          <cell r="S62"/>
          <cell r="U62"/>
          <cell r="X62">
            <v>0</v>
          </cell>
          <cell r="Y62"/>
          <cell r="AA62">
            <v>0</v>
          </cell>
          <cell r="AB62"/>
          <cell r="AC62"/>
          <cell r="AD62"/>
          <cell r="AE62"/>
          <cell r="AF62"/>
          <cell r="AG62"/>
          <cell r="AH62"/>
          <cell r="AI62"/>
          <cell r="AL62"/>
          <cell r="AM62"/>
          <cell r="AN62"/>
          <cell r="AO62"/>
          <cell r="AP62"/>
          <cell r="AQ62"/>
          <cell r="AR62"/>
          <cell r="AS62"/>
          <cell r="AT62"/>
          <cell r="AU62"/>
          <cell r="AV62"/>
          <cell r="AW62"/>
          <cell r="AX62"/>
          <cell r="AY62"/>
          <cell r="AZ62"/>
          <cell r="BA62"/>
          <cell r="BB62"/>
          <cell r="BC62"/>
          <cell r="BD62"/>
          <cell r="BE62"/>
          <cell r="BF62"/>
          <cell r="BG62"/>
          <cell r="BH62"/>
          <cell r="BI62"/>
          <cell r="BJ62"/>
          <cell r="BK62"/>
          <cell r="BL62"/>
          <cell r="BM62"/>
          <cell r="BN62"/>
          <cell r="BO62">
            <v>0</v>
          </cell>
          <cell r="BP62"/>
          <cell r="BQ62">
            <v>0</v>
          </cell>
          <cell r="BR62"/>
          <cell r="BS62"/>
          <cell r="BT62"/>
          <cell r="BU62"/>
          <cell r="BV62"/>
          <cell r="BW62"/>
          <cell r="BX62"/>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cell r="G63"/>
          <cell r="J63"/>
          <cell r="L63"/>
          <cell r="M63"/>
          <cell r="N63"/>
          <cell r="O63"/>
          <cell r="P63"/>
          <cell r="S63"/>
          <cell r="U63"/>
          <cell r="X63">
            <v>0</v>
          </cell>
          <cell r="Y63"/>
          <cell r="AA63">
            <v>0</v>
          </cell>
          <cell r="AB63"/>
          <cell r="AC63"/>
          <cell r="AD63"/>
          <cell r="AE63"/>
          <cell r="AF63"/>
          <cell r="AG63"/>
          <cell r="AH63"/>
          <cell r="AI63"/>
          <cell r="AL63"/>
          <cell r="AM63"/>
          <cell r="AN63"/>
          <cell r="AO63"/>
          <cell r="AP63"/>
          <cell r="AQ63"/>
          <cell r="AR63"/>
          <cell r="AS63"/>
          <cell r="AT63"/>
          <cell r="AU63"/>
          <cell r="AV63"/>
          <cell r="AW63"/>
          <cell r="AX63"/>
          <cell r="AY63"/>
          <cell r="AZ63"/>
          <cell r="BA63"/>
          <cell r="BB63"/>
          <cell r="BC63"/>
          <cell r="BD63"/>
          <cell r="BE63"/>
          <cell r="BF63"/>
          <cell r="BG63"/>
          <cell r="BH63"/>
          <cell r="BI63"/>
          <cell r="BJ63"/>
          <cell r="BK63"/>
          <cell r="BL63"/>
          <cell r="BM63"/>
          <cell r="BN63"/>
          <cell r="BO63">
            <v>0</v>
          </cell>
          <cell r="BP63"/>
          <cell r="BQ63">
            <v>0</v>
          </cell>
          <cell r="BR63"/>
          <cell r="BS63"/>
          <cell r="BT63"/>
          <cell r="BU63"/>
          <cell r="BV63"/>
          <cell r="BW63"/>
          <cell r="BX63"/>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cell r="G64"/>
          <cell r="J64"/>
          <cell r="L64"/>
          <cell r="M64"/>
          <cell r="N64"/>
          <cell r="O64"/>
          <cell r="P64"/>
          <cell r="S64"/>
          <cell r="U64"/>
          <cell r="X64">
            <v>0</v>
          </cell>
          <cell r="Y64"/>
          <cell r="AA64">
            <v>0</v>
          </cell>
          <cell r="AB64"/>
          <cell r="AC64"/>
          <cell r="AD64"/>
          <cell r="AE64"/>
          <cell r="AF64"/>
          <cell r="AG64"/>
          <cell r="AH64"/>
          <cell r="AI64"/>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v>0</v>
          </cell>
          <cell r="BP64"/>
          <cell r="BQ64">
            <v>0</v>
          </cell>
          <cell r="BR64"/>
          <cell r="BS64"/>
          <cell r="BT64"/>
          <cell r="BU64"/>
          <cell r="BV64"/>
          <cell r="BW64"/>
          <cell r="BX64"/>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cell r="G65"/>
          <cell r="J65"/>
          <cell r="L65"/>
          <cell r="M65"/>
          <cell r="N65"/>
          <cell r="O65"/>
          <cell r="P65"/>
          <cell r="S65"/>
          <cell r="U65"/>
          <cell r="X65">
            <v>0</v>
          </cell>
          <cell r="Y65"/>
          <cell r="AA65">
            <v>0</v>
          </cell>
          <cell r="AB65"/>
          <cell r="AC65"/>
          <cell r="AD65"/>
          <cell r="AE65"/>
          <cell r="AF65"/>
          <cell r="AG65"/>
          <cell r="AH65"/>
          <cell r="AI65"/>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v>0</v>
          </cell>
          <cell r="BP65"/>
          <cell r="BQ65">
            <v>0</v>
          </cell>
          <cell r="BR65"/>
          <cell r="BS65"/>
          <cell r="BT65"/>
          <cell r="BU65"/>
          <cell r="BV65"/>
          <cell r="BW65"/>
          <cell r="BX65"/>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cell r="G66"/>
          <cell r="J66"/>
          <cell r="L66"/>
          <cell r="M66"/>
          <cell r="N66"/>
          <cell r="O66"/>
          <cell r="P66"/>
          <cell r="S66"/>
          <cell r="U66"/>
          <cell r="X66">
            <v>0</v>
          </cell>
          <cell r="Y66"/>
          <cell r="AA66">
            <v>0</v>
          </cell>
          <cell r="AB66"/>
          <cell r="AC66"/>
          <cell r="AD66"/>
          <cell r="AE66"/>
          <cell r="AF66"/>
          <cell r="AG66"/>
          <cell r="AH66"/>
          <cell r="AI66"/>
          <cell r="AL66"/>
          <cell r="AM66"/>
          <cell r="AN66"/>
          <cell r="AO66"/>
          <cell r="AP66"/>
          <cell r="AQ66"/>
          <cell r="AR66"/>
          <cell r="AS66"/>
          <cell r="AT66"/>
          <cell r="AU66"/>
          <cell r="AV66"/>
          <cell r="AW66"/>
          <cell r="AX66"/>
          <cell r="AY66"/>
          <cell r="AZ66"/>
          <cell r="BA66"/>
          <cell r="BB66"/>
          <cell r="BC66"/>
          <cell r="BD66"/>
          <cell r="BE66"/>
          <cell r="BF66"/>
          <cell r="BG66"/>
          <cell r="BH66"/>
          <cell r="BI66"/>
          <cell r="BJ66"/>
          <cell r="BK66"/>
          <cell r="BL66"/>
          <cell r="BM66"/>
          <cell r="BN66"/>
          <cell r="BO66">
            <v>0</v>
          </cell>
          <cell r="BP66"/>
          <cell r="BQ66">
            <v>0</v>
          </cell>
          <cell r="BR66"/>
          <cell r="BS66"/>
          <cell r="BT66"/>
          <cell r="BU66"/>
          <cell r="BV66"/>
          <cell r="BW66"/>
          <cell r="BX66"/>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cell r="G67"/>
          <cell r="J67"/>
          <cell r="L67"/>
          <cell r="M67"/>
          <cell r="N67"/>
          <cell r="O67"/>
          <cell r="P67"/>
          <cell r="S67"/>
          <cell r="U67"/>
          <cell r="X67">
            <v>0</v>
          </cell>
          <cell r="Y67"/>
          <cell r="AA67">
            <v>0</v>
          </cell>
          <cell r="AB67"/>
          <cell r="AC67"/>
          <cell r="AD67"/>
          <cell r="AE67"/>
          <cell r="AF67"/>
          <cell r="AG67"/>
          <cell r="AH67"/>
          <cell r="AI67"/>
          <cell r="AL67"/>
          <cell r="AM67"/>
          <cell r="AN67"/>
          <cell r="AO67"/>
          <cell r="AP67"/>
          <cell r="AQ67"/>
          <cell r="AR67"/>
          <cell r="AS67"/>
          <cell r="AT67"/>
          <cell r="AU67"/>
          <cell r="AV67"/>
          <cell r="AW67"/>
          <cell r="AX67"/>
          <cell r="AY67"/>
          <cell r="AZ67"/>
          <cell r="BA67"/>
          <cell r="BB67"/>
          <cell r="BC67"/>
          <cell r="BD67"/>
          <cell r="BE67"/>
          <cell r="BF67"/>
          <cell r="BG67"/>
          <cell r="BH67"/>
          <cell r="BI67"/>
          <cell r="BJ67"/>
          <cell r="BK67"/>
          <cell r="BL67"/>
          <cell r="BM67"/>
          <cell r="BN67"/>
          <cell r="BO67">
            <v>0</v>
          </cell>
          <cell r="BP67"/>
          <cell r="BQ67">
            <v>0</v>
          </cell>
          <cell r="BR67"/>
          <cell r="BS67"/>
          <cell r="BT67"/>
          <cell r="BU67"/>
          <cell r="BV67"/>
          <cell r="BW67"/>
          <cell r="BX67"/>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cell r="G68"/>
          <cell r="J68"/>
          <cell r="L68"/>
          <cell r="M68"/>
          <cell r="N68"/>
          <cell r="O68"/>
          <cell r="P68"/>
          <cell r="S68"/>
          <cell r="U68"/>
          <cell r="X68">
            <v>0</v>
          </cell>
          <cell r="Y68"/>
          <cell r="AA68">
            <v>0</v>
          </cell>
          <cell r="AB68"/>
          <cell r="AC68"/>
          <cell r="AD68"/>
          <cell r="AE68"/>
          <cell r="AF68"/>
          <cell r="AG68"/>
          <cell r="AH68"/>
          <cell r="AI68"/>
          <cell r="AL68"/>
          <cell r="AM68"/>
          <cell r="AN68"/>
          <cell r="AO68"/>
          <cell r="AP68"/>
          <cell r="AQ68"/>
          <cell r="AR68"/>
          <cell r="AS68"/>
          <cell r="AT68"/>
          <cell r="AU68"/>
          <cell r="AV68"/>
          <cell r="AW68"/>
          <cell r="AX68"/>
          <cell r="AY68"/>
          <cell r="AZ68"/>
          <cell r="BA68"/>
          <cell r="BB68"/>
          <cell r="BC68"/>
          <cell r="BD68"/>
          <cell r="BE68"/>
          <cell r="BF68"/>
          <cell r="BG68"/>
          <cell r="BH68"/>
          <cell r="BI68"/>
          <cell r="BJ68"/>
          <cell r="BK68"/>
          <cell r="BL68"/>
          <cell r="BM68"/>
          <cell r="BN68"/>
          <cell r="BO68">
            <v>0</v>
          </cell>
          <cell r="BP68"/>
          <cell r="BQ68">
            <v>0</v>
          </cell>
          <cell r="BR68"/>
          <cell r="BS68"/>
          <cell r="BT68"/>
          <cell r="BU68"/>
          <cell r="BV68"/>
          <cell r="BW68"/>
          <cell r="BX68"/>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cell r="G69"/>
          <cell r="J69"/>
          <cell r="L69"/>
          <cell r="M69"/>
          <cell r="N69"/>
          <cell r="O69"/>
          <cell r="P69"/>
          <cell r="S69"/>
          <cell r="U69"/>
          <cell r="X69">
            <v>0</v>
          </cell>
          <cell r="Y69"/>
          <cell r="AA69">
            <v>0</v>
          </cell>
          <cell r="AB69"/>
          <cell r="AC69"/>
          <cell r="AD69"/>
          <cell r="AE69"/>
          <cell r="AF69"/>
          <cell r="AG69"/>
          <cell r="AH69"/>
          <cell r="AI69"/>
          <cell r="AL69"/>
          <cell r="AM69"/>
          <cell r="AN69"/>
          <cell r="AO69"/>
          <cell r="AP69"/>
          <cell r="AQ69"/>
          <cell r="AR69"/>
          <cell r="AS69"/>
          <cell r="AT69"/>
          <cell r="AU69"/>
          <cell r="AV69"/>
          <cell r="AW69"/>
          <cell r="AX69"/>
          <cell r="AY69"/>
          <cell r="AZ69"/>
          <cell r="BA69"/>
          <cell r="BB69"/>
          <cell r="BC69"/>
          <cell r="BD69"/>
          <cell r="BE69"/>
          <cell r="BF69"/>
          <cell r="BG69"/>
          <cell r="BH69"/>
          <cell r="BI69"/>
          <cell r="BJ69"/>
          <cell r="BK69"/>
          <cell r="BL69"/>
          <cell r="BM69"/>
          <cell r="BN69"/>
          <cell r="BO69">
            <v>0</v>
          </cell>
          <cell r="BP69"/>
          <cell r="BQ69">
            <v>0</v>
          </cell>
          <cell r="BR69"/>
          <cell r="BS69"/>
          <cell r="BT69"/>
          <cell r="BU69"/>
          <cell r="BV69"/>
          <cell r="BW69"/>
          <cell r="BX69"/>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cell r="G70"/>
          <cell r="J70"/>
          <cell r="L70"/>
          <cell r="M70"/>
          <cell r="N70"/>
          <cell r="O70"/>
          <cell r="P70"/>
          <cell r="S70"/>
          <cell r="U70"/>
          <cell r="X70">
            <v>0</v>
          </cell>
          <cell r="Y70"/>
          <cell r="AA70">
            <v>0</v>
          </cell>
          <cell r="AB70"/>
          <cell r="AC70"/>
          <cell r="AD70"/>
          <cell r="AE70"/>
          <cell r="AF70"/>
          <cell r="AG70"/>
          <cell r="AH70"/>
          <cell r="AI70"/>
          <cell r="AL70"/>
          <cell r="AM70"/>
          <cell r="AN70"/>
          <cell r="AO70"/>
          <cell r="AP70"/>
          <cell r="AQ70"/>
          <cell r="AR70"/>
          <cell r="AS70"/>
          <cell r="AT70"/>
          <cell r="AU70"/>
          <cell r="AV70"/>
          <cell r="AW70"/>
          <cell r="AX70"/>
          <cell r="AY70"/>
          <cell r="AZ70"/>
          <cell r="BA70"/>
          <cell r="BB70"/>
          <cell r="BC70"/>
          <cell r="BD70"/>
          <cell r="BE70"/>
          <cell r="BF70"/>
          <cell r="BG70"/>
          <cell r="BH70"/>
          <cell r="BI70"/>
          <cell r="BJ70"/>
          <cell r="BK70"/>
          <cell r="BL70"/>
          <cell r="BM70"/>
          <cell r="BN70"/>
          <cell r="BO70">
            <v>0</v>
          </cell>
          <cell r="BP70"/>
          <cell r="BQ70">
            <v>0</v>
          </cell>
          <cell r="BR70"/>
          <cell r="BS70"/>
          <cell r="BT70"/>
          <cell r="BU70"/>
          <cell r="BV70"/>
          <cell r="BW70"/>
          <cell r="BX70"/>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cell r="G71"/>
          <cell r="J71"/>
          <cell r="L71"/>
          <cell r="M71"/>
          <cell r="N71"/>
          <cell r="O71"/>
          <cell r="P71"/>
          <cell r="S71"/>
          <cell r="U71"/>
          <cell r="X71">
            <v>0</v>
          </cell>
          <cell r="Y71"/>
          <cell r="AA71">
            <v>0</v>
          </cell>
          <cell r="AB71"/>
          <cell r="AC71"/>
          <cell r="AD71"/>
          <cell r="AE71"/>
          <cell r="AF71"/>
          <cell r="AG71"/>
          <cell r="AH71"/>
          <cell r="AI71"/>
          <cell r="AL71"/>
          <cell r="AM71"/>
          <cell r="AN71"/>
          <cell r="AO71"/>
          <cell r="AP71"/>
          <cell r="AQ71"/>
          <cell r="AR71"/>
          <cell r="AS71"/>
          <cell r="AT71"/>
          <cell r="AU71"/>
          <cell r="AV71"/>
          <cell r="AW71"/>
          <cell r="AX71"/>
          <cell r="AY71"/>
          <cell r="AZ71"/>
          <cell r="BA71"/>
          <cell r="BB71"/>
          <cell r="BC71"/>
          <cell r="BD71"/>
          <cell r="BE71"/>
          <cell r="BF71"/>
          <cell r="BG71"/>
          <cell r="BH71"/>
          <cell r="BI71"/>
          <cell r="BJ71"/>
          <cell r="BK71"/>
          <cell r="BL71"/>
          <cell r="BM71"/>
          <cell r="BN71"/>
          <cell r="BO71">
            <v>0</v>
          </cell>
          <cell r="BP71"/>
          <cell r="BQ71">
            <v>0</v>
          </cell>
          <cell r="BR71"/>
          <cell r="BS71"/>
          <cell r="BT71"/>
          <cell r="BU71"/>
          <cell r="BV71"/>
          <cell r="BW71"/>
          <cell r="BX71"/>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EPANET"/>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cell r="G12"/>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cell r="G15"/>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cell r="G19"/>
          <cell r="H19">
            <v>5.5555555555555552E-2</v>
          </cell>
        </row>
        <row r="20">
          <cell r="A20" t="str">
            <v>INSTALACIONES ACUEDUCTO</v>
          </cell>
          <cell r="B20">
            <v>2</v>
          </cell>
          <cell r="C20">
            <v>22</v>
          </cell>
          <cell r="E20">
            <v>0</v>
          </cell>
          <cell r="F20"/>
          <cell r="G20"/>
          <cell r="H20">
            <v>0.91666666666666663</v>
          </cell>
        </row>
        <row r="21">
          <cell r="A21" t="str">
            <v>MEDIDORES 1/2 Y 1"</v>
          </cell>
          <cell r="B21">
            <v>1</v>
          </cell>
          <cell r="C21">
            <v>1</v>
          </cell>
          <cell r="E21">
            <v>0</v>
          </cell>
          <cell r="F21"/>
          <cell r="G21"/>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cell r="G23"/>
          <cell r="H23">
            <v>0.72727272727272729</v>
          </cell>
        </row>
        <row r="24">
          <cell r="A24" t="str">
            <v>OBRAS ACCESORIAS INSTALACIONES</v>
          </cell>
          <cell r="B24">
            <v>405</v>
          </cell>
          <cell r="C24">
            <v>0</v>
          </cell>
          <cell r="E24">
            <v>0</v>
          </cell>
          <cell r="F24"/>
          <cell r="G24"/>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cell r="G26"/>
          <cell r="H26">
            <v>4.5454545454545456E-2</v>
          </cell>
        </row>
        <row r="27">
          <cell r="A27" t="str">
            <v>REFERENCIACIÓN ACUEDUCTO</v>
          </cell>
          <cell r="B27">
            <v>7</v>
          </cell>
          <cell r="C27">
            <v>5</v>
          </cell>
          <cell r="E27">
            <v>0</v>
          </cell>
          <cell r="F27"/>
          <cell r="G27"/>
          <cell r="H27">
            <v>0.41666666666666669</v>
          </cell>
        </row>
        <row r="28">
          <cell r="F28"/>
          <cell r="G28"/>
          <cell r="H28"/>
        </row>
        <row r="29">
          <cell r="F29"/>
          <cell r="G29"/>
          <cell r="H29"/>
        </row>
        <row r="30">
          <cell r="F30"/>
          <cell r="G30"/>
          <cell r="H30"/>
        </row>
        <row r="31">
          <cell r="F31"/>
          <cell r="G31"/>
          <cell r="H31"/>
        </row>
        <row r="32">
          <cell r="F32"/>
          <cell r="G32"/>
          <cell r="H32"/>
        </row>
        <row r="33">
          <cell r="A33" t="str">
            <v>Total general</v>
          </cell>
          <cell r="B33">
            <v>1603</v>
          </cell>
          <cell r="C33">
            <v>643</v>
          </cell>
          <cell r="F33"/>
          <cell r="G33"/>
          <cell r="H33">
            <v>0.28628673196794302</v>
          </cell>
        </row>
        <row r="34">
          <cell r="F34"/>
          <cell r="G34"/>
          <cell r="H34"/>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cell r="G36"/>
          <cell r="H36">
            <v>0</v>
          </cell>
        </row>
        <row r="37">
          <cell r="A37" t="str">
            <v>CASAS SIN AGUA</v>
          </cell>
          <cell r="B37">
            <v>0</v>
          </cell>
          <cell r="C37">
            <v>1</v>
          </cell>
          <cell r="F37"/>
          <cell r="G37"/>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cell r="G39"/>
          <cell r="H39">
            <v>0</v>
          </cell>
        </row>
        <row r="40">
          <cell r="A40" t="str">
            <v>FRAUDES</v>
          </cell>
          <cell r="B40">
            <v>2</v>
          </cell>
          <cell r="C40">
            <v>0</v>
          </cell>
          <cell r="F40"/>
          <cell r="G40"/>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cell r="G47"/>
          <cell r="H47">
            <v>0</v>
          </cell>
        </row>
        <row r="48">
          <cell r="F48"/>
          <cell r="G48"/>
          <cell r="H48"/>
        </row>
        <row r="49">
          <cell r="F49"/>
          <cell r="G49"/>
          <cell r="H49"/>
        </row>
        <row r="51">
          <cell r="A51" t="str">
            <v>Total general</v>
          </cell>
          <cell r="B51">
            <v>1561</v>
          </cell>
          <cell r="C51">
            <v>26</v>
          </cell>
          <cell r="F51"/>
          <cell r="G51"/>
          <cell r="H51">
            <v>1.6383112791430371E-2</v>
          </cell>
        </row>
      </sheetData>
      <sheetData sheetId="1" refreshError="1">
        <row r="12">
          <cell r="A12" t="str">
            <v>CAMBIO ACOMETIDAS CONTRATO</v>
          </cell>
          <cell r="B12">
            <v>3</v>
          </cell>
          <cell r="C12">
            <v>14</v>
          </cell>
          <cell r="E12">
            <v>0</v>
          </cell>
          <cell r="F12"/>
          <cell r="G12"/>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cell r="G15"/>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cell r="G19"/>
          <cell r="H19">
            <v>0.21052631578947367</v>
          </cell>
        </row>
        <row r="20">
          <cell r="A20" t="str">
            <v>INSTALACIONES ACUEDUCTO</v>
          </cell>
          <cell r="B20">
            <v>1</v>
          </cell>
          <cell r="C20">
            <v>55</v>
          </cell>
          <cell r="E20">
            <v>0</v>
          </cell>
          <cell r="F20"/>
          <cell r="G20"/>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cell r="G22"/>
          <cell r="H22">
            <v>0.8</v>
          </cell>
        </row>
        <row r="23">
          <cell r="A23" t="str">
            <v>OBRAS ACCESORIAS INSTALACIONES</v>
          </cell>
          <cell r="B23">
            <v>415</v>
          </cell>
          <cell r="C23">
            <v>0</v>
          </cell>
          <cell r="E23">
            <v>0</v>
          </cell>
          <cell r="F23"/>
          <cell r="G23"/>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cell r="G25"/>
          <cell r="H25">
            <v>0</v>
          </cell>
        </row>
        <row r="26">
          <cell r="A26" t="str">
            <v>REFERENCIACIÓN ACUEDUCTO</v>
          </cell>
          <cell r="B26">
            <v>12</v>
          </cell>
          <cell r="C26">
            <v>4</v>
          </cell>
          <cell r="E26">
            <v>0</v>
          </cell>
          <cell r="F26"/>
          <cell r="G26"/>
          <cell r="H26">
            <v>0.25</v>
          </cell>
        </row>
        <row r="27">
          <cell r="F27"/>
          <cell r="G27"/>
          <cell r="H27"/>
        </row>
        <row r="28">
          <cell r="F28"/>
          <cell r="G28"/>
          <cell r="H28"/>
        </row>
        <row r="29">
          <cell r="F29"/>
          <cell r="G29"/>
          <cell r="H29"/>
        </row>
        <row r="30">
          <cell r="F30"/>
          <cell r="G30"/>
          <cell r="H30"/>
        </row>
        <row r="31">
          <cell r="F31"/>
          <cell r="G31"/>
          <cell r="H31"/>
        </row>
        <row r="32">
          <cell r="F32"/>
          <cell r="G32"/>
          <cell r="H32"/>
        </row>
        <row r="33">
          <cell r="A33" t="str">
            <v>Total general</v>
          </cell>
          <cell r="B33">
            <v>1972</v>
          </cell>
          <cell r="C33">
            <v>677</v>
          </cell>
          <cell r="F33"/>
          <cell r="G33"/>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cell r="G36"/>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cell r="G38"/>
          <cell r="H38">
            <v>0</v>
          </cell>
        </row>
        <row r="39">
          <cell r="A39" t="str">
            <v>FRAUDES</v>
          </cell>
          <cell r="B39">
            <v>5</v>
          </cell>
          <cell r="C39">
            <v>0</v>
          </cell>
          <cell r="F39"/>
          <cell r="G39"/>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cell r="G46"/>
          <cell r="H46">
            <v>0</v>
          </cell>
        </row>
        <row r="47">
          <cell r="F47"/>
          <cell r="G47"/>
          <cell r="H47"/>
        </row>
        <row r="48">
          <cell r="F48"/>
          <cell r="G48"/>
          <cell r="H48"/>
        </row>
        <row r="49">
          <cell r="F49"/>
          <cell r="G49"/>
          <cell r="H49"/>
        </row>
        <row r="51">
          <cell r="A51" t="str">
            <v>Total general</v>
          </cell>
          <cell r="B51">
            <v>1681</v>
          </cell>
          <cell r="C51">
            <v>5</v>
          </cell>
          <cell r="F51"/>
          <cell r="G51"/>
          <cell r="H51">
            <v>2.9655990510083037E-3</v>
          </cell>
        </row>
      </sheetData>
      <sheetData sheetId="2" refreshError="1">
        <row r="12">
          <cell r="A12" t="str">
            <v>CAMBIO ACOMETIDAS CONTRATO</v>
          </cell>
          <cell r="B12">
            <v>9</v>
          </cell>
          <cell r="C12">
            <v>8</v>
          </cell>
          <cell r="E12">
            <v>0</v>
          </cell>
          <cell r="F12"/>
          <cell r="G12"/>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cell r="G15"/>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cell r="G19"/>
          <cell r="H19">
            <v>0.48648648648648651</v>
          </cell>
        </row>
        <row r="20">
          <cell r="A20" t="str">
            <v>INSTALACIONES ACUEDUCTO</v>
          </cell>
          <cell r="B20">
            <v>6</v>
          </cell>
          <cell r="C20">
            <v>50</v>
          </cell>
          <cell r="E20">
            <v>0</v>
          </cell>
          <cell r="F20"/>
          <cell r="G20"/>
          <cell r="H20">
            <v>0.8928571428571429</v>
          </cell>
        </row>
        <row r="21">
          <cell r="A21" t="str">
            <v>MEDIDORES 1/2 Y 1"</v>
          </cell>
          <cell r="B21">
            <v>1</v>
          </cell>
          <cell r="C21">
            <v>22</v>
          </cell>
          <cell r="E21">
            <v>0</v>
          </cell>
          <cell r="F21"/>
          <cell r="G21"/>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cell r="G23"/>
          <cell r="H23">
            <v>1</v>
          </cell>
        </row>
        <row r="24">
          <cell r="A24" t="str">
            <v>OBRAS ACCESORIAS INSTALACIONES</v>
          </cell>
          <cell r="B24">
            <v>635</v>
          </cell>
          <cell r="C24">
            <v>0</v>
          </cell>
          <cell r="E24">
            <v>0</v>
          </cell>
          <cell r="F24"/>
          <cell r="G24"/>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cell r="G26"/>
          <cell r="H26">
            <v>0.83333333333333337</v>
          </cell>
        </row>
        <row r="27">
          <cell r="A27" t="str">
            <v>REFERENCIACIÓN ACUEDUCTO</v>
          </cell>
          <cell r="B27">
            <v>3</v>
          </cell>
          <cell r="C27">
            <v>2</v>
          </cell>
          <cell r="E27">
            <v>0</v>
          </cell>
          <cell r="F27"/>
          <cell r="G27"/>
          <cell r="H27">
            <v>0.4</v>
          </cell>
        </row>
        <row r="28">
          <cell r="A28" t="str">
            <v>REVISIÓN  POSTERIOR  FRAUDES</v>
          </cell>
          <cell r="B28">
            <v>1</v>
          </cell>
          <cell r="C28">
            <v>0</v>
          </cell>
          <cell r="E28">
            <v>0</v>
          </cell>
          <cell r="F28"/>
          <cell r="G28"/>
          <cell r="H28">
            <v>0</v>
          </cell>
        </row>
        <row r="29">
          <cell r="F29"/>
          <cell r="G29"/>
          <cell r="H29"/>
        </row>
        <row r="30">
          <cell r="F30"/>
          <cell r="G30"/>
          <cell r="H30"/>
        </row>
        <row r="31">
          <cell r="F31"/>
          <cell r="G31"/>
          <cell r="H31"/>
        </row>
        <row r="32">
          <cell r="F32"/>
          <cell r="G32"/>
          <cell r="H32"/>
        </row>
        <row r="33">
          <cell r="A33" t="str">
            <v>Total general</v>
          </cell>
          <cell r="B33">
            <v>2428</v>
          </cell>
          <cell r="C33">
            <v>675</v>
          </cell>
          <cell r="F33"/>
          <cell r="G33"/>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cell r="G36"/>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cell r="G38"/>
          <cell r="H38">
            <v>0</v>
          </cell>
        </row>
        <row r="39">
          <cell r="A39" t="str">
            <v>ESCOMBROS DAÑOS ACUEDUCTO</v>
          </cell>
          <cell r="B39">
            <v>3</v>
          </cell>
          <cell r="C39">
            <v>0</v>
          </cell>
          <cell r="F39"/>
          <cell r="G39"/>
          <cell r="H39">
            <v>0</v>
          </cell>
        </row>
        <row r="40">
          <cell r="A40" t="str">
            <v>FRAUDES</v>
          </cell>
          <cell r="B40">
            <v>2</v>
          </cell>
          <cell r="C40">
            <v>1</v>
          </cell>
          <cell r="F40"/>
          <cell r="G40"/>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cell r="G47"/>
          <cell r="H47">
            <v>0</v>
          </cell>
        </row>
        <row r="48">
          <cell r="A48" t="str">
            <v>REFERENCIACIÓN ACUEDUCTO</v>
          </cell>
          <cell r="B48">
            <v>1</v>
          </cell>
          <cell r="C48">
            <v>0</v>
          </cell>
          <cell r="F48"/>
          <cell r="G48"/>
          <cell r="H48">
            <v>0</v>
          </cell>
        </row>
        <row r="49">
          <cell r="F49"/>
          <cell r="G49"/>
          <cell r="H49"/>
        </row>
        <row r="51">
          <cell r="A51" t="str">
            <v>Total general</v>
          </cell>
          <cell r="B51">
            <v>1360</v>
          </cell>
          <cell r="C51">
            <v>110</v>
          </cell>
          <cell r="F51"/>
          <cell r="G51"/>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cell r="G14"/>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cell r="G18"/>
          <cell r="H18">
            <v>0.61538461538461542</v>
          </cell>
        </row>
        <row r="19">
          <cell r="A19" t="str">
            <v>INSTALACIONES ACUEDUCTO</v>
          </cell>
          <cell r="B19">
            <v>5</v>
          </cell>
          <cell r="C19">
            <v>81</v>
          </cell>
          <cell r="F19"/>
          <cell r="G19"/>
          <cell r="H19">
            <v>0.94186046511627908</v>
          </cell>
        </row>
        <row r="20">
          <cell r="A20" t="str">
            <v>INSTALACIONES ALCANTARILLADO</v>
          </cell>
          <cell r="B20">
            <v>5</v>
          </cell>
          <cell r="C20">
            <v>0</v>
          </cell>
          <cell r="F20"/>
          <cell r="G20"/>
          <cell r="H20">
            <v>0</v>
          </cell>
        </row>
        <row r="21">
          <cell r="A21" t="str">
            <v>MEDIDORES 1/2 Y 1"</v>
          </cell>
          <cell r="B21">
            <v>19</v>
          </cell>
          <cell r="C21">
            <v>16</v>
          </cell>
          <cell r="F21"/>
          <cell r="G21"/>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cell r="G23"/>
          <cell r="H23">
            <v>0</v>
          </cell>
        </row>
        <row r="24">
          <cell r="A24" t="str">
            <v>OBRAS ACCESORIAS INSTALACIONES</v>
          </cell>
          <cell r="B24">
            <v>653</v>
          </cell>
          <cell r="C24">
            <v>0</v>
          </cell>
          <cell r="F24"/>
          <cell r="G24"/>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cell r="G26"/>
          <cell r="H26">
            <v>0.56880733944954132</v>
          </cell>
        </row>
        <row r="27">
          <cell r="A27" t="str">
            <v>REFERENCIACIÓN ACUEDUCTO</v>
          </cell>
          <cell r="B27">
            <v>3</v>
          </cell>
          <cell r="C27">
            <v>3</v>
          </cell>
          <cell r="F27"/>
          <cell r="G27"/>
          <cell r="H27">
            <v>0.5</v>
          </cell>
        </row>
        <row r="28">
          <cell r="A28" t="str">
            <v>REPARACION CAJAS DE MEDIDORES</v>
          </cell>
          <cell r="B28">
            <v>1</v>
          </cell>
          <cell r="C28">
            <v>19</v>
          </cell>
          <cell r="F28"/>
          <cell r="G28"/>
          <cell r="H28">
            <v>0.95</v>
          </cell>
        </row>
        <row r="29">
          <cell r="A29" t="str">
            <v>RETIRO MEDIDOR</v>
          </cell>
          <cell r="B29">
            <v>113</v>
          </cell>
          <cell r="C29">
            <v>65</v>
          </cell>
          <cell r="F29"/>
          <cell r="G29"/>
          <cell r="H29">
            <v>0.3651685393258427</v>
          </cell>
        </row>
        <row r="30">
          <cell r="A30" t="str">
            <v>TAPONADAS</v>
          </cell>
          <cell r="B30">
            <v>1</v>
          </cell>
          <cell r="C30">
            <v>7</v>
          </cell>
          <cell r="F30"/>
          <cell r="G30"/>
          <cell r="H30">
            <v>0.875</v>
          </cell>
        </row>
        <row r="31">
          <cell r="A31" t="str">
            <v>TRASLADO MEDIDOR</v>
          </cell>
          <cell r="B31">
            <v>0</v>
          </cell>
          <cell r="C31">
            <v>6</v>
          </cell>
          <cell r="F31"/>
          <cell r="G31"/>
          <cell r="H31">
            <v>1</v>
          </cell>
        </row>
        <row r="32">
          <cell r="F32"/>
          <cell r="G32"/>
          <cell r="H32"/>
        </row>
        <row r="33">
          <cell r="A33" t="str">
            <v>Total general</v>
          </cell>
          <cell r="B33">
            <v>2526</v>
          </cell>
          <cell r="C33">
            <v>1351</v>
          </cell>
          <cell r="F33"/>
          <cell r="G33"/>
          <cell r="H33">
            <v>0.34846530822801136</v>
          </cell>
        </row>
        <row r="34">
          <cell r="F34"/>
          <cell r="G34"/>
          <cell r="H34"/>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cell r="G14"/>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cell r="G18"/>
          <cell r="H18">
            <v>0.24731182795698925</v>
          </cell>
        </row>
        <row r="19">
          <cell r="A19" t="str">
            <v>INSTALACIONES ACUEDUCTO</v>
          </cell>
          <cell r="B19">
            <v>13</v>
          </cell>
          <cell r="C19">
            <v>39</v>
          </cell>
          <cell r="F19"/>
          <cell r="G19"/>
          <cell r="H19">
            <v>0.75</v>
          </cell>
        </row>
        <row r="20">
          <cell r="A20" t="str">
            <v>INSTALACIONES ALCANTARILLADO</v>
          </cell>
          <cell r="B20">
            <v>3</v>
          </cell>
          <cell r="C20">
            <v>3</v>
          </cell>
          <cell r="F20"/>
          <cell r="G20"/>
          <cell r="H20">
            <v>0.5</v>
          </cell>
        </row>
        <row r="21">
          <cell r="A21" t="str">
            <v>MEDIDORES 1/2 Y 1"</v>
          </cell>
          <cell r="B21">
            <v>7</v>
          </cell>
          <cell r="C21">
            <v>18</v>
          </cell>
          <cell r="F21"/>
          <cell r="G21"/>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cell r="G23"/>
          <cell r="H23">
            <v>0.875</v>
          </cell>
        </row>
        <row r="24">
          <cell r="A24" t="str">
            <v>OBRAS ACCESORIAS INSTALACIONES</v>
          </cell>
          <cell r="B24">
            <v>544</v>
          </cell>
          <cell r="C24">
            <v>1</v>
          </cell>
          <cell r="F24"/>
          <cell r="G24"/>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cell r="G26"/>
          <cell r="H26">
            <v>7.1428571428571425E-2</v>
          </cell>
        </row>
        <row r="27">
          <cell r="A27" t="str">
            <v>REFERENCIACIÓN ACUEDUCTO</v>
          </cell>
          <cell r="B27">
            <v>1</v>
          </cell>
          <cell r="C27">
            <v>0</v>
          </cell>
          <cell r="F27"/>
          <cell r="G27"/>
          <cell r="H27">
            <v>0</v>
          </cell>
        </row>
        <row r="28">
          <cell r="A28" t="str">
            <v>REPARACION CAJAS DE MEDIDORES</v>
          </cell>
          <cell r="B28">
            <v>1</v>
          </cell>
          <cell r="C28">
            <v>6</v>
          </cell>
          <cell r="F28"/>
          <cell r="G28"/>
          <cell r="H28">
            <v>0.8571428571428571</v>
          </cell>
        </row>
        <row r="29">
          <cell r="A29" t="str">
            <v>RETIRO MEDIDOR</v>
          </cell>
          <cell r="B29">
            <v>121</v>
          </cell>
          <cell r="C29">
            <v>52</v>
          </cell>
          <cell r="F29"/>
          <cell r="G29"/>
          <cell r="H29">
            <v>0.30057803468208094</v>
          </cell>
        </row>
        <row r="30">
          <cell r="A30" t="str">
            <v>TAPONADAS</v>
          </cell>
          <cell r="B30">
            <v>2</v>
          </cell>
          <cell r="C30">
            <v>20</v>
          </cell>
          <cell r="F30"/>
          <cell r="G30"/>
          <cell r="H30">
            <v>0.90909090909090906</v>
          </cell>
        </row>
        <row r="31">
          <cell r="A31" t="str">
            <v>TRASLADO MEDIDOR</v>
          </cell>
          <cell r="B31">
            <v>1</v>
          </cell>
          <cell r="C31">
            <v>0</v>
          </cell>
          <cell r="F31"/>
          <cell r="G31"/>
          <cell r="H31">
            <v>0</v>
          </cell>
        </row>
        <row r="32">
          <cell r="F32"/>
          <cell r="G32"/>
          <cell r="H32"/>
        </row>
        <row r="33">
          <cell r="A33" t="str">
            <v>Total general</v>
          </cell>
          <cell r="B33">
            <v>2620</v>
          </cell>
          <cell r="C33">
            <v>1527</v>
          </cell>
          <cell r="F33"/>
          <cell r="G33"/>
          <cell r="H33">
            <v>0.36821798890764407</v>
          </cell>
        </row>
        <row r="34">
          <cell r="F34"/>
          <cell r="G34"/>
          <cell r="H34"/>
        </row>
      </sheetData>
      <sheetData sheetId="2" refreshError="1">
        <row r="12">
          <cell r="A12" t="str">
            <v>CAMBIO ACOMETIDAS CONTRATO</v>
          </cell>
          <cell r="B12">
            <v>2</v>
          </cell>
          <cell r="C12">
            <v>5</v>
          </cell>
          <cell r="D12">
            <v>1</v>
          </cell>
          <cell r="E12">
            <v>46</v>
          </cell>
          <cell r="F12"/>
          <cell r="G12"/>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cell r="G15"/>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cell r="G19"/>
          <cell r="H19">
            <v>0.35</v>
          </cell>
        </row>
        <row r="20">
          <cell r="A20" t="str">
            <v>INSTALACIONES ACUEDUCTO</v>
          </cell>
          <cell r="B20">
            <v>48</v>
          </cell>
          <cell r="C20">
            <v>104</v>
          </cell>
          <cell r="F20"/>
          <cell r="G20"/>
          <cell r="H20">
            <v>0.68421052631578949</v>
          </cell>
        </row>
        <row r="21">
          <cell r="A21" t="str">
            <v>INSTALACIONES ALCANTARILLADO</v>
          </cell>
          <cell r="B21">
            <v>8</v>
          </cell>
          <cell r="C21">
            <v>0</v>
          </cell>
          <cell r="F21"/>
          <cell r="G21"/>
          <cell r="H21">
            <v>0</v>
          </cell>
        </row>
        <row r="22">
          <cell r="A22" t="str">
            <v>MEDIDORES 1/2 Y 1"</v>
          </cell>
          <cell r="B22">
            <v>3</v>
          </cell>
          <cell r="C22">
            <v>4</v>
          </cell>
          <cell r="D22">
            <v>1</v>
          </cell>
          <cell r="E22">
            <v>62</v>
          </cell>
          <cell r="F22"/>
          <cell r="G22"/>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cell r="G24"/>
          <cell r="H24">
            <v>0.85185185185185186</v>
          </cell>
        </row>
        <row r="25">
          <cell r="A25" t="str">
            <v>OBRAS ACCESORIAS INSTALACIONES</v>
          </cell>
          <cell r="B25">
            <v>1107</v>
          </cell>
          <cell r="C25">
            <v>0</v>
          </cell>
          <cell r="D25">
            <v>1</v>
          </cell>
          <cell r="E25">
            <v>20</v>
          </cell>
          <cell r="F25"/>
          <cell r="G25"/>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cell r="G27"/>
          <cell r="H27">
            <v>1.5873015873015872E-2</v>
          </cell>
        </row>
        <row r="28">
          <cell r="A28" t="str">
            <v>REFERENCIACIÓN ACUEDUCTO</v>
          </cell>
          <cell r="B28">
            <v>1</v>
          </cell>
          <cell r="C28">
            <v>3</v>
          </cell>
          <cell r="F28"/>
          <cell r="G28"/>
          <cell r="H28">
            <v>0.75</v>
          </cell>
        </row>
        <row r="29">
          <cell r="A29" t="str">
            <v>TRASLADO MEDIDOR</v>
          </cell>
          <cell r="B29">
            <v>1</v>
          </cell>
          <cell r="C29">
            <v>0</v>
          </cell>
          <cell r="F29"/>
          <cell r="G29"/>
          <cell r="H29">
            <v>0</v>
          </cell>
        </row>
        <row r="30">
          <cell r="A30" t="str">
            <v>TAPONADAS</v>
          </cell>
          <cell r="B30">
            <v>2</v>
          </cell>
          <cell r="C30">
            <v>20</v>
          </cell>
          <cell r="F30"/>
          <cell r="G30"/>
          <cell r="H30"/>
        </row>
        <row r="31">
          <cell r="A31" t="str">
            <v>Total general</v>
          </cell>
          <cell r="B31">
            <v>3020</v>
          </cell>
          <cell r="C31">
            <v>1257</v>
          </cell>
          <cell r="F31"/>
          <cell r="G31"/>
          <cell r="H31">
            <v>0.29389759176993219</v>
          </cell>
        </row>
        <row r="32">
          <cell r="F32"/>
          <cell r="G32"/>
          <cell r="H32"/>
        </row>
      </sheetData>
      <sheetData sheetId="3" refreshError="1">
        <row r="12">
          <cell r="A12" t="str">
            <v>CAMBIO ACOMETIDAS CONTRATO</v>
          </cell>
          <cell r="B12">
            <v>6</v>
          </cell>
          <cell r="C12">
            <v>4</v>
          </cell>
          <cell r="D12">
            <v>1</v>
          </cell>
          <cell r="E12">
            <v>46</v>
          </cell>
          <cell r="F12"/>
          <cell r="G12"/>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cell r="G15"/>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cell r="G19"/>
          <cell r="H19">
            <v>0.27777777777777779</v>
          </cell>
        </row>
        <row r="20">
          <cell r="A20" t="str">
            <v>INSTALACIONES ACUEDUCTO</v>
          </cell>
          <cell r="B20">
            <v>27</v>
          </cell>
          <cell r="C20">
            <v>42</v>
          </cell>
          <cell r="F20"/>
          <cell r="G20"/>
          <cell r="H20">
            <v>0.60869565217391308</v>
          </cell>
        </row>
        <row r="21">
          <cell r="A21" t="str">
            <v>MEDIDORES 1/2 Y 1"</v>
          </cell>
          <cell r="B21">
            <v>8</v>
          </cell>
          <cell r="C21">
            <v>1</v>
          </cell>
          <cell r="F21"/>
          <cell r="G21"/>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cell r="G23"/>
          <cell r="H23">
            <v>0.64</v>
          </cell>
        </row>
        <row r="24">
          <cell r="A24" t="str">
            <v>OBRAS ACCESORIAS INSTALACIONES</v>
          </cell>
          <cell r="B24">
            <v>1223</v>
          </cell>
          <cell r="C24">
            <v>0</v>
          </cell>
          <cell r="F24"/>
          <cell r="G24"/>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cell r="G26"/>
          <cell r="H26">
            <v>0.19540229885057472</v>
          </cell>
        </row>
        <row r="27">
          <cell r="A27" t="str">
            <v>REFERENCIACIÓN ACUEDUCTO</v>
          </cell>
          <cell r="B27">
            <v>1</v>
          </cell>
          <cell r="C27">
            <v>0</v>
          </cell>
          <cell r="F27"/>
          <cell r="G27"/>
          <cell r="H27"/>
        </row>
        <row r="28">
          <cell r="A28" t="str">
            <v>Total general</v>
          </cell>
          <cell r="B28">
            <v>3006</v>
          </cell>
          <cell r="C28">
            <v>1085</v>
          </cell>
          <cell r="F28"/>
          <cell r="G28"/>
          <cell r="H28">
            <v>0.26521632852603277</v>
          </cell>
        </row>
        <row r="29">
          <cell r="A29" t="str">
            <v>RETIRO MEDIDOR</v>
          </cell>
          <cell r="B29">
            <v>121</v>
          </cell>
          <cell r="C29">
            <v>52</v>
          </cell>
          <cell r="F29"/>
          <cell r="G29"/>
          <cell r="H29"/>
        </row>
      </sheetData>
      <sheetData sheetId="4" refreshError="1">
        <row r="12">
          <cell r="A12" t="str">
            <v>CAMBIO ACOMETIDAS CONTRATO</v>
          </cell>
          <cell r="B12">
            <v>3</v>
          </cell>
          <cell r="C12">
            <v>2</v>
          </cell>
          <cell r="F12"/>
          <cell r="G12"/>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cell r="G15"/>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cell r="G19"/>
          <cell r="H19">
            <v>0.26666666666666666</v>
          </cell>
        </row>
        <row r="20">
          <cell r="A20" t="str">
            <v>INSTALACIONES ACUEDUCTO</v>
          </cell>
          <cell r="B20">
            <v>6</v>
          </cell>
          <cell r="C20">
            <v>73</v>
          </cell>
          <cell r="F20"/>
          <cell r="G20"/>
          <cell r="H20">
            <v>0.92405063291139244</v>
          </cell>
        </row>
        <row r="21">
          <cell r="A21" t="str">
            <v>MEDIDORES 1/2 Y 1"</v>
          </cell>
          <cell r="B21">
            <v>2</v>
          </cell>
          <cell r="C21">
            <v>3</v>
          </cell>
          <cell r="F21"/>
          <cell r="G21"/>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cell r="G23"/>
          <cell r="H23">
            <v>2.3255813953488372E-2</v>
          </cell>
        </row>
        <row r="24">
          <cell r="A24" t="str">
            <v>OBRAS ACCESORIAS INSTALACIONES</v>
          </cell>
          <cell r="B24">
            <v>927</v>
          </cell>
          <cell r="C24">
            <v>0</v>
          </cell>
          <cell r="F24"/>
          <cell r="G24"/>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cell r="G26"/>
          <cell r="H26">
            <v>0.16853932584269662</v>
          </cell>
        </row>
        <row r="27">
          <cell r="A27" t="str">
            <v>REFERENCIACIÓN ACUEDUCTO</v>
          </cell>
          <cell r="B27">
            <v>0</v>
          </cell>
          <cell r="C27">
            <v>3</v>
          </cell>
          <cell r="F27"/>
          <cell r="G27"/>
          <cell r="H27">
            <v>1</v>
          </cell>
        </row>
        <row r="28">
          <cell r="A28" t="str">
            <v>#N/A</v>
          </cell>
          <cell r="B28">
            <v>3</v>
          </cell>
          <cell r="C28">
            <v>1</v>
          </cell>
          <cell r="F28"/>
          <cell r="G28"/>
          <cell r="H28"/>
        </row>
        <row r="29">
          <cell r="A29" t="str">
            <v>Total general</v>
          </cell>
          <cell r="B29">
            <v>2679</v>
          </cell>
          <cell r="C29">
            <v>1006</v>
          </cell>
          <cell r="F29"/>
          <cell r="G29"/>
          <cell r="H29">
            <v>0.2729986431478969</v>
          </cell>
        </row>
        <row r="30">
          <cell r="F30"/>
          <cell r="G30"/>
          <cell r="H30"/>
        </row>
      </sheetData>
      <sheetData sheetId="5" refreshError="1">
        <row r="12">
          <cell r="A12" t="str">
            <v>CAMBIO ACOMETIDAS CONTRATO</v>
          </cell>
          <cell r="B12">
            <v>8</v>
          </cell>
          <cell r="C12">
            <v>8</v>
          </cell>
          <cell r="F12"/>
          <cell r="G12"/>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cell r="G15"/>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cell r="G19"/>
          <cell r="H19">
            <v>0.17948717948717949</v>
          </cell>
        </row>
        <row r="20">
          <cell r="A20" t="str">
            <v>INSTALACIONES ACUEDUCTO</v>
          </cell>
          <cell r="B20">
            <v>4</v>
          </cell>
          <cell r="C20">
            <v>91</v>
          </cell>
          <cell r="F20"/>
          <cell r="G20"/>
          <cell r="H20">
            <v>0.95789473684210524</v>
          </cell>
        </row>
        <row r="21">
          <cell r="A21" t="str">
            <v>MEDIDORES 1/2 Y 1"</v>
          </cell>
          <cell r="B21">
            <v>2</v>
          </cell>
          <cell r="C21">
            <v>3</v>
          </cell>
          <cell r="F21"/>
          <cell r="G21"/>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cell r="G23"/>
          <cell r="H23">
            <v>0.70967741935483875</v>
          </cell>
        </row>
        <row r="24">
          <cell r="A24" t="str">
            <v>OBRAS ACCESORIAS INSTALACIONES</v>
          </cell>
          <cell r="B24">
            <v>1132</v>
          </cell>
          <cell r="C24">
            <v>0</v>
          </cell>
          <cell r="F24"/>
          <cell r="G24"/>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cell r="G26"/>
          <cell r="H26">
            <v>0.1206896551724138</v>
          </cell>
        </row>
        <row r="27">
          <cell r="A27" t="str">
            <v>SECTOR SIN AGUA</v>
          </cell>
          <cell r="B27">
            <v>0</v>
          </cell>
          <cell r="C27">
            <v>1</v>
          </cell>
          <cell r="F27"/>
          <cell r="G27"/>
          <cell r="H27">
            <v>1</v>
          </cell>
        </row>
        <row r="28">
          <cell r="A28" t="str">
            <v>#N/A</v>
          </cell>
          <cell r="B28">
            <v>3</v>
          </cell>
          <cell r="C28">
            <v>1</v>
          </cell>
          <cell r="F28"/>
          <cell r="G28"/>
          <cell r="H28">
            <v>0.25</v>
          </cell>
        </row>
        <row r="29">
          <cell r="A29" t="str">
            <v>Total general</v>
          </cell>
          <cell r="B29">
            <v>2679</v>
          </cell>
          <cell r="C29">
            <v>1006</v>
          </cell>
          <cell r="F29"/>
          <cell r="G29"/>
          <cell r="H29"/>
        </row>
        <row r="30">
          <cell r="F30"/>
          <cell r="G30"/>
          <cell r="H30"/>
        </row>
        <row r="31">
          <cell r="F31"/>
          <cell r="G31"/>
          <cell r="H31"/>
        </row>
        <row r="32">
          <cell r="F32"/>
          <cell r="G32"/>
          <cell r="H32"/>
        </row>
        <row r="33">
          <cell r="A33" t="str">
            <v>Total general</v>
          </cell>
          <cell r="B33">
            <v>3125</v>
          </cell>
          <cell r="C33">
            <v>1542</v>
          </cell>
          <cell r="F33"/>
          <cell r="G33"/>
          <cell r="H33">
            <v>0.33040497107349476</v>
          </cell>
        </row>
        <row r="34">
          <cell r="F34"/>
          <cell r="G34"/>
          <cell r="H34"/>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Insumos"/>
      <sheetName val="Análisis Unitarios"/>
      <sheetName val="EQUIPO"/>
      <sheetName val="MATERIAL"/>
      <sheetName val="EQUIPOS"/>
      <sheetName val="TRANSPORTE"/>
      <sheetName val="INS"/>
    </sheetNames>
    <sheetDataSet>
      <sheetData sheetId="0" refreshError="1"/>
      <sheetData sheetId="1" refreshError="1">
        <row r="63">
          <cell r="A63">
            <v>1</v>
          </cell>
          <cell r="B63" t="str">
            <v>Vibrocompactador manual (rana)</v>
          </cell>
          <cell r="C63" t="str">
            <v>Día</v>
          </cell>
          <cell r="D63">
            <v>12300</v>
          </cell>
        </row>
        <row r="64">
          <cell r="A64">
            <v>2</v>
          </cell>
          <cell r="B64" t="str">
            <v>Bomba de evacuación Aguas</v>
          </cell>
          <cell r="C64" t="str">
            <v>Día</v>
          </cell>
          <cell r="D64">
            <v>15000</v>
          </cell>
        </row>
        <row r="65">
          <cell r="A65">
            <v>3</v>
          </cell>
          <cell r="B65" t="str">
            <v>Equipo completo topografía</v>
          </cell>
          <cell r="C65" t="str">
            <v>Día</v>
          </cell>
          <cell r="D65">
            <v>22000</v>
          </cell>
        </row>
        <row r="66">
          <cell r="A66">
            <v>4</v>
          </cell>
          <cell r="B66" t="str">
            <v>Mezcladora de concreto gasolina 9 pies³</v>
          </cell>
          <cell r="C66" t="str">
            <v>Día</v>
          </cell>
          <cell r="D66">
            <v>21600</v>
          </cell>
        </row>
        <row r="67">
          <cell r="A67">
            <v>5</v>
          </cell>
          <cell r="B67" t="str">
            <v>Vibrador a gasolina para concreto</v>
          </cell>
          <cell r="C67" t="str">
            <v>Día</v>
          </cell>
          <cell r="D67">
            <v>17300</v>
          </cell>
        </row>
        <row r="68">
          <cell r="A68">
            <v>6</v>
          </cell>
          <cell r="B68" t="str">
            <v>Vibrocompactador rodillo metálico</v>
          </cell>
          <cell r="C68" t="str">
            <v>Día</v>
          </cell>
          <cell r="D68">
            <v>35000</v>
          </cell>
        </row>
        <row r="69">
          <cell r="A69">
            <v>7</v>
          </cell>
          <cell r="B69" t="str">
            <v>Formaleta metálica para barandas</v>
          </cell>
          <cell r="C69" t="str">
            <v>ml</v>
          </cell>
          <cell r="D69">
            <v>70000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S DEF ANTERIOR"/>
      <sheetName val="PRES DEF"/>
      <sheetName val="CANTIDADES"/>
      <sheetName val="Concr"/>
      <sheetName val="APUS CONCRET-MORT"/>
      <sheetName val="1.1"/>
      <sheetName val="1.2"/>
      <sheetName val="1.2 (2)"/>
      <sheetName val="2.1"/>
      <sheetName val="19"/>
      <sheetName val="2.2"/>
      <sheetName val="3.1"/>
      <sheetName val="4.1"/>
      <sheetName val="4.2"/>
      <sheetName val="4.3"/>
      <sheetName val="4.4"/>
      <sheetName val="4.5"/>
      <sheetName val="4.6"/>
      <sheetName val="4.7"/>
      <sheetName val="4.8"/>
      <sheetName val="4.9"/>
      <sheetName val="4.10"/>
      <sheetName val="4,11"/>
      <sheetName val="4.11"/>
      <sheetName val="4.12"/>
      <sheetName val="4.13"/>
      <sheetName val="4.14"/>
      <sheetName val="4.15"/>
      <sheetName val="5.1"/>
      <sheetName val="5,2 (2)"/>
      <sheetName val="5,1"/>
      <sheetName val="5,2"/>
      <sheetName val="5,3"/>
      <sheetName val="5.4"/>
      <sheetName val="5.5"/>
      <sheetName val="5.6"/>
      <sheetName val="5,7"/>
      <sheetName val="5.8"/>
      <sheetName val="6.1"/>
      <sheetName val="6.2"/>
      <sheetName val="6.3"/>
      <sheetName val="6.4"/>
      <sheetName val="6.5"/>
      <sheetName val="6.6"/>
      <sheetName val="6.7"/>
      <sheetName val="5,4"/>
      <sheetName val="APUS  ELECTRICOS"/>
      <sheetName val="MAT.CON"/>
      <sheetName val="EQUIPOS"/>
      <sheetName val="TRANSPORTE"/>
      <sheetName val="SALARIOS HH"/>
      <sheetName val="LISTADOS"/>
      <sheetName val="DATOS"/>
      <sheetName val="MUnicipios"/>
      <sheetName val="Salarios"/>
      <sheetName val="Hoja1"/>
      <sheetName val="CRONOGRAMA Y FLUJO"/>
    </sheetNames>
    <sheetDataSet>
      <sheetData sheetId="0">
        <row r="19">
          <cell r="C19" t="str">
            <v>WILLIAM FERNELL MACIAS BLANCO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5">
          <cell r="B5">
            <v>0</v>
          </cell>
          <cell r="C5">
            <v>0</v>
          </cell>
          <cell r="D5">
            <v>0</v>
          </cell>
        </row>
        <row r="6">
          <cell r="B6" t="str">
            <v>ACARREO LIBRE</v>
          </cell>
          <cell r="C6" t="str">
            <v xml:space="preserve">CONSTRUCCION DE CANCHAS SINTETICAS EN LOS SECTORES RURALES ESCUELA PALMARITO Y ESCUELA AGUA BUENA EN EL MUNICIPIO DE CONFINES SANTANDER </v>
          </cell>
          <cell r="D6">
            <v>2300</v>
          </cell>
        </row>
        <row r="7">
          <cell r="B7" t="str">
            <v>ACERO A37</v>
          </cell>
          <cell r="C7" t="str">
            <v>KG</v>
          </cell>
          <cell r="D7">
            <v>3200</v>
          </cell>
        </row>
        <row r="8">
          <cell r="B8" t="str">
            <v>ACERO PDR60</v>
          </cell>
          <cell r="C8" t="str">
            <v>KG</v>
          </cell>
          <cell r="D8">
            <v>3693</v>
          </cell>
        </row>
        <row r="9">
          <cell r="B9" t="str">
            <v>AGUA</v>
          </cell>
          <cell r="C9" t="str">
            <v>LTR</v>
          </cell>
          <cell r="D9">
            <v>10</v>
          </cell>
        </row>
        <row r="10">
          <cell r="B10" t="str">
            <v>ALAMBRE GALVANIZADO</v>
          </cell>
          <cell r="C10" t="str">
            <v>KG</v>
          </cell>
          <cell r="D10">
            <v>3500</v>
          </cell>
        </row>
        <row r="11">
          <cell r="B11" t="str">
            <v>ALAMBRE NEGRO</v>
          </cell>
          <cell r="C11" t="str">
            <v>KG</v>
          </cell>
          <cell r="D11">
            <v>3170</v>
          </cell>
        </row>
        <row r="12">
          <cell r="B12" t="str">
            <v>ANTICORROSIVO (PINTURA)</v>
          </cell>
          <cell r="C12" t="str">
            <v>GAL</v>
          </cell>
          <cell r="D12">
            <v>102790</v>
          </cell>
        </row>
        <row r="13">
          <cell r="B13" t="str">
            <v>ARENA DE PEÑA</v>
          </cell>
          <cell r="C13" t="str">
            <v>M3</v>
          </cell>
          <cell r="D13">
            <v>45000</v>
          </cell>
        </row>
        <row r="14">
          <cell r="B14" t="str">
            <v>ARENA DE RIO</v>
          </cell>
          <cell r="C14" t="str">
            <v>M3</v>
          </cell>
          <cell r="D14">
            <v>40000</v>
          </cell>
        </row>
        <row r="15">
          <cell r="B15" t="str">
            <v>MATERIAL FILTRANTE</v>
          </cell>
          <cell r="C15" t="str">
            <v>M3</v>
          </cell>
          <cell r="D15">
            <v>29000</v>
          </cell>
        </row>
        <row r="16">
          <cell r="B16" t="str">
            <v>CEMENTO BLANCO</v>
          </cell>
          <cell r="C16" t="str">
            <v>KG</v>
          </cell>
          <cell r="D16">
            <v>760</v>
          </cell>
        </row>
        <row r="17">
          <cell r="B17" t="str">
            <v>CEMENTO GRIS</v>
          </cell>
          <cell r="C17" t="str">
            <v>KG</v>
          </cell>
          <cell r="D17">
            <v>600</v>
          </cell>
        </row>
        <row r="18">
          <cell r="B18" t="str">
            <v>CONCRETO 1500 PSI TRITURADO FINO</v>
          </cell>
          <cell r="C18" t="str">
            <v>M3</v>
          </cell>
          <cell r="D18">
            <v>486489.55</v>
          </cell>
        </row>
        <row r="19">
          <cell r="B19" t="str">
            <v>CONCRETO 2000 PSI TRITURADO FINO</v>
          </cell>
          <cell r="C19" t="str">
            <v>M3</v>
          </cell>
          <cell r="D19">
            <v>502650</v>
          </cell>
        </row>
        <row r="20">
          <cell r="B20" t="str">
            <v>CONCRETO 2500 PSI TRITURADO FINO</v>
          </cell>
          <cell r="C20" t="str">
            <v>M3</v>
          </cell>
          <cell r="D20">
            <v>545919.80000000005</v>
          </cell>
        </row>
        <row r="21">
          <cell r="B21" t="str">
            <v>CONCRETO 2500 PSI TRITURADO FINO IMPERMEAB.</v>
          </cell>
          <cell r="C21" t="str">
            <v>M3</v>
          </cell>
          <cell r="D21">
            <v>589713.1</v>
          </cell>
        </row>
        <row r="22">
          <cell r="B22" t="str">
            <v>CONCRETO 3000 PSI TRITURADO FINO</v>
          </cell>
          <cell r="C22" t="str">
            <v>M3</v>
          </cell>
          <cell r="D22">
            <v>570789</v>
          </cell>
        </row>
        <row r="23">
          <cell r="B23" t="str">
            <v>CONCRETO 3000 PSI TRITURADO FINO IMPERMEAB.</v>
          </cell>
          <cell r="C23" t="str">
            <v>M3</v>
          </cell>
          <cell r="D23">
            <v>647780</v>
          </cell>
        </row>
        <row r="24">
          <cell r="B24" t="str">
            <v>CONCRETO 3500 PSI TRITURADO FINO</v>
          </cell>
          <cell r="C24" t="str">
            <v>M3</v>
          </cell>
          <cell r="D24">
            <v>707690</v>
          </cell>
        </row>
        <row r="25">
          <cell r="B25" t="str">
            <v>CONCRETO CICLOPEO</v>
          </cell>
          <cell r="C25" t="str">
            <v>M3</v>
          </cell>
          <cell r="D25">
            <v>455440</v>
          </cell>
        </row>
        <row r="26">
          <cell r="B26" t="str">
            <v>ESTRUCTURA PARA VALLA INFORMATIVA</v>
          </cell>
          <cell r="C26" t="str">
            <v>GB</v>
          </cell>
          <cell r="D26">
            <v>192600</v>
          </cell>
        </row>
        <row r="27">
          <cell r="B27" t="str">
            <v>GEOTEXTIL NT 1800</v>
          </cell>
          <cell r="C27" t="str">
            <v>M2</v>
          </cell>
          <cell r="D27">
            <v>10200</v>
          </cell>
        </row>
        <row r="28">
          <cell r="B28" t="str">
            <v>GRAVA PARTIDA</v>
          </cell>
          <cell r="C28" t="str">
            <v>M3</v>
          </cell>
          <cell r="D28">
            <v>12000</v>
          </cell>
        </row>
        <row r="29">
          <cell r="B29" t="str">
            <v>MALLA GAVION TRIPLE TORSION</v>
          </cell>
          <cell r="C29" t="str">
            <v>M2</v>
          </cell>
          <cell r="D29">
            <v>6500</v>
          </cell>
        </row>
        <row r="30">
          <cell r="B30" t="str">
            <v>MATERIAL GRANULAR FILTRANTE</v>
          </cell>
          <cell r="C30" t="str">
            <v>M3</v>
          </cell>
          <cell r="D30">
            <v>58000</v>
          </cell>
        </row>
        <row r="31">
          <cell r="B31" t="str">
            <v>MORTERO 1:2</v>
          </cell>
          <cell r="C31" t="str">
            <v>M3</v>
          </cell>
          <cell r="D31">
            <v>550700</v>
          </cell>
        </row>
        <row r="32">
          <cell r="B32" t="str">
            <v>MORTERO 1:3</v>
          </cell>
          <cell r="C32" t="str">
            <v>M3</v>
          </cell>
          <cell r="D32">
            <v>472229.11591196735</v>
          </cell>
        </row>
        <row r="33">
          <cell r="B33" t="str">
            <v>MORTERO 1:3 IMPERMEABILIZADO</v>
          </cell>
          <cell r="C33" t="str">
            <v>M3</v>
          </cell>
          <cell r="D33">
            <v>539513.11591196735</v>
          </cell>
        </row>
        <row r="34">
          <cell r="B34" t="str">
            <v>MORTERO 1:4</v>
          </cell>
          <cell r="C34" t="str">
            <v>M3</v>
          </cell>
          <cell r="D34">
            <v>426827.11591196735</v>
          </cell>
        </row>
        <row r="35">
          <cell r="B35" t="str">
            <v>MORTERO 1:4 IMPERMEABILIZADO</v>
          </cell>
          <cell r="C35" t="str">
            <v>M3</v>
          </cell>
          <cell r="D35">
            <v>488500</v>
          </cell>
        </row>
        <row r="36">
          <cell r="B36" t="str">
            <v>PIEDRA RAJON</v>
          </cell>
          <cell r="C36" t="str">
            <v>M3</v>
          </cell>
          <cell r="D36">
            <v>32000</v>
          </cell>
        </row>
        <row r="37">
          <cell r="B37" t="str">
            <v>PLASTOCRETE DM</v>
          </cell>
          <cell r="C37" t="str">
            <v>KG</v>
          </cell>
          <cell r="D37">
            <v>6000</v>
          </cell>
        </row>
        <row r="38">
          <cell r="B38" t="str">
            <v>RECEBO</v>
          </cell>
          <cell r="C38" t="str">
            <v>M3</v>
          </cell>
          <cell r="D38">
            <v>60000</v>
          </cell>
        </row>
        <row r="39">
          <cell r="B39" t="str">
            <v>RELLENO SIN CLASIFICAR</v>
          </cell>
          <cell r="C39" t="str">
            <v>M3</v>
          </cell>
          <cell r="D39">
            <v>30000</v>
          </cell>
        </row>
        <row r="40">
          <cell r="B40" t="str">
            <v>SIKA 1</v>
          </cell>
          <cell r="C40" t="str">
            <v>KG</v>
          </cell>
          <cell r="D40">
            <v>2670</v>
          </cell>
        </row>
        <row r="41">
          <cell r="B41" t="str">
            <v>TRITURADO</v>
          </cell>
          <cell r="C41" t="str">
            <v>M3</v>
          </cell>
          <cell r="D41">
            <v>55000</v>
          </cell>
        </row>
        <row r="42">
          <cell r="B42" t="str">
            <v>TUBERÍA DE CONCRETO REFORZADO DE 910 MM DE DIÁMETRO INTERIOR</v>
          </cell>
          <cell r="C42" t="str">
            <v>ML</v>
          </cell>
          <cell r="D42">
            <v>445000</v>
          </cell>
        </row>
        <row r="43">
          <cell r="B43" t="str">
            <v>TUBERIA PVC 2"</v>
          </cell>
          <cell r="C43" t="str">
            <v>ML</v>
          </cell>
          <cell r="D43">
            <v>3000</v>
          </cell>
        </row>
        <row r="44">
          <cell r="B44" t="str">
            <v>VALLA INFORMATIVA</v>
          </cell>
          <cell r="C44" t="str">
            <v>UND</v>
          </cell>
          <cell r="D44">
            <v>535000</v>
          </cell>
        </row>
        <row r="45">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row r="117">
          <cell r="B117">
            <v>0</v>
          </cell>
        </row>
        <row r="118">
          <cell r="B118">
            <v>0</v>
          </cell>
        </row>
        <row r="122">
          <cell r="B122" t="str">
            <v>WILLIAM FERNELL MACIAS BLANCO</v>
          </cell>
        </row>
        <row r="123">
          <cell r="B123" t="str">
            <v>Ingeniero Civil</v>
          </cell>
        </row>
        <row r="124">
          <cell r="B124" t="str">
            <v>MP. 68202 - 296229 STD</v>
          </cell>
        </row>
      </sheetData>
      <sheetData sheetId="49">
        <row r="13">
          <cell r="B13">
            <v>0</v>
          </cell>
          <cell r="C13">
            <v>0</v>
          </cell>
          <cell r="D13">
            <v>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75000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0</v>
          </cell>
          <cell r="C35">
            <v>0</v>
          </cell>
          <cell r="D35">
            <v>0</v>
          </cell>
        </row>
        <row r="38">
          <cell r="B38" t="str">
            <v>WILLIAM FERNELL MACIAS BLANCO</v>
          </cell>
          <cell r="C38">
            <v>0</v>
          </cell>
          <cell r="D38">
            <v>0</v>
          </cell>
        </row>
        <row r="39">
          <cell r="B39" t="str">
            <v>Ingeniero Civil</v>
          </cell>
          <cell r="C39">
            <v>0</v>
          </cell>
          <cell r="D39">
            <v>0</v>
          </cell>
        </row>
        <row r="40">
          <cell r="B40" t="str">
            <v>MP. 68202 - 296229 STD</v>
          </cell>
          <cell r="C40">
            <v>0</v>
          </cell>
          <cell r="D40">
            <v>0</v>
          </cell>
        </row>
      </sheetData>
      <sheetData sheetId="50">
        <row r="14">
          <cell r="B14">
            <v>0</v>
          </cell>
        </row>
        <row r="15">
          <cell r="B15" t="str">
            <v xml:space="preserve">ACARREO </v>
          </cell>
        </row>
        <row r="16">
          <cell r="B16" t="str">
            <v>ACARREO VARIOS</v>
          </cell>
        </row>
        <row r="17">
          <cell r="B17" t="str">
            <v>CAMION</v>
          </cell>
        </row>
        <row r="18">
          <cell r="B18" t="str">
            <v xml:space="preserve">FLETE ARENA </v>
          </cell>
        </row>
        <row r="19">
          <cell r="B19" t="str">
            <v>FLETE CEMENTO</v>
          </cell>
        </row>
        <row r="20">
          <cell r="B20" t="str">
            <v>FLETES</v>
          </cell>
        </row>
        <row r="21">
          <cell r="B21" t="str">
            <v>PEAJE</v>
          </cell>
        </row>
        <row r="22">
          <cell r="B22" t="str">
            <v>TRANSPORTE ARENA</v>
          </cell>
        </row>
        <row r="23">
          <cell r="B23" t="str">
            <v>TRANSPORTE BARRANDA METALICA</v>
          </cell>
        </row>
        <row r="24">
          <cell r="B24" t="str">
            <v>TRANSPORTE DESMONTE Y LIMPIEZA</v>
          </cell>
        </row>
        <row r="25">
          <cell r="B25" t="str">
            <v>TRANSPORTE EXCAVACIONES VARIAS</v>
          </cell>
        </row>
        <row r="26">
          <cell r="B26" t="str">
            <v>TRANSPORTE INTERNO</v>
          </cell>
        </row>
        <row r="27">
          <cell r="B27" t="str">
            <v>TRANSPORTE MATERIA ORGANICA Y ESCOMBROS</v>
          </cell>
        </row>
        <row r="28">
          <cell r="B28" t="str">
            <v>TRANSPORTE MATERIAL BASE</v>
          </cell>
        </row>
        <row r="29">
          <cell r="B29" t="str">
            <v>TRANSPORTE MATERIAL DE EXPLANACIÓN DIST &gt; 1000 MTS</v>
          </cell>
        </row>
        <row r="30">
          <cell r="B30" t="str">
            <v>TRANSPORTE MATERIAL DE RIO</v>
          </cell>
        </row>
        <row r="31">
          <cell r="B31" t="str">
            <v>TRANSPORTE MATERIAL SELECCIONADO PARA RELLENO</v>
          </cell>
        </row>
        <row r="32">
          <cell r="B32" t="str">
            <v xml:space="preserve">TRANSPORTE MATERIAL SOBRANTE </v>
          </cell>
        </row>
        <row r="33">
          <cell r="B33" t="str">
            <v>TRANSPORTE MATERIAL SUBASE</v>
          </cell>
        </row>
        <row r="34">
          <cell r="B34" t="str">
            <v>TRANSPORTE TRITURADO</v>
          </cell>
        </row>
        <row r="35">
          <cell r="B35">
            <v>0</v>
          </cell>
        </row>
        <row r="36">
          <cell r="B36">
            <v>0</v>
          </cell>
        </row>
        <row r="37">
          <cell r="B37">
            <v>0</v>
          </cell>
        </row>
        <row r="38">
          <cell r="B38">
            <v>0</v>
          </cell>
        </row>
        <row r="40">
          <cell r="B40" t="str">
            <v>WILLIAM FERNELL MACIAS BLANCO</v>
          </cell>
        </row>
        <row r="41">
          <cell r="B41" t="str">
            <v>Ingeniero Civil</v>
          </cell>
        </row>
        <row r="42">
          <cell r="B42" t="str">
            <v>MP. 68202 - 296229 STD</v>
          </cell>
        </row>
      </sheetData>
      <sheetData sheetId="51">
        <row r="12">
          <cell r="B12">
            <v>0</v>
          </cell>
          <cell r="C12">
            <v>0</v>
          </cell>
          <cell r="D12">
            <v>0</v>
          </cell>
        </row>
        <row r="13">
          <cell r="B13" t="str">
            <v>ALMACENISTA</v>
          </cell>
          <cell r="C13" t="str">
            <v>DIA</v>
          </cell>
          <cell r="D13">
            <v>55297</v>
          </cell>
        </row>
        <row r="14">
          <cell r="B14" t="str">
            <v>AUXILIAR DE ELECTRICISTA</v>
          </cell>
          <cell r="C14" t="str">
            <v>DIA</v>
          </cell>
          <cell r="D14">
            <v>59905</v>
          </cell>
        </row>
        <row r="15">
          <cell r="B15" t="str">
            <v>AYUDANTE DE CONSTRUCCION</v>
          </cell>
          <cell r="C15" t="str">
            <v>DIA</v>
          </cell>
          <cell r="D15">
            <v>55758</v>
          </cell>
        </row>
        <row r="16">
          <cell r="B16" t="str">
            <v>AYUDANTE DE CONSTRUCCION X2</v>
          </cell>
          <cell r="C16" t="str">
            <v>DIA</v>
          </cell>
          <cell r="D16">
            <v>111516</v>
          </cell>
        </row>
        <row r="17">
          <cell r="B17" t="str">
            <v>AYUDANTE DE CONSTRUCCION X3</v>
          </cell>
          <cell r="C17" t="str">
            <v>DIA</v>
          </cell>
          <cell r="D17">
            <v>167274</v>
          </cell>
        </row>
        <row r="18">
          <cell r="B18" t="str">
            <v>AYUDANTE DE CONSTRUCCION X4</v>
          </cell>
          <cell r="C18" t="str">
            <v>DIA</v>
          </cell>
          <cell r="D18">
            <v>223032</v>
          </cell>
        </row>
        <row r="19">
          <cell r="B19" t="str">
            <v>CADENERO</v>
          </cell>
          <cell r="C19" t="str">
            <v>DIA</v>
          </cell>
          <cell r="D19">
            <v>57601</v>
          </cell>
        </row>
        <row r="20">
          <cell r="B20" t="str">
            <v>CELADOR</v>
          </cell>
          <cell r="C20" t="str">
            <v>DIA</v>
          </cell>
          <cell r="D20">
            <v>55297</v>
          </cell>
        </row>
        <row r="21">
          <cell r="B21" t="str">
            <v>DIRECTOR DE PROYECTO</v>
          </cell>
          <cell r="C21" t="str">
            <v>DIA</v>
          </cell>
          <cell r="D21">
            <v>142851</v>
          </cell>
        </row>
        <row r="22">
          <cell r="B22" t="str">
            <v>ELECTRICISTA</v>
          </cell>
          <cell r="C22" t="str">
            <v>DIA</v>
          </cell>
          <cell r="D22">
            <v>103682.25</v>
          </cell>
        </row>
        <row r="23">
          <cell r="B23" t="str">
            <v>INGENIERO RESIDENTE</v>
          </cell>
          <cell r="C23" t="str">
            <v>DIA</v>
          </cell>
          <cell r="D23">
            <v>124419</v>
          </cell>
        </row>
        <row r="24">
          <cell r="B24" t="str">
            <v>MAESTRO DE CONSTRUCCION</v>
          </cell>
          <cell r="C24" t="str">
            <v>DIA</v>
          </cell>
          <cell r="D24">
            <v>105986</v>
          </cell>
        </row>
        <row r="25">
          <cell r="B25" t="str">
            <v>MENSAJERO</v>
          </cell>
          <cell r="C25" t="str">
            <v>DIA</v>
          </cell>
          <cell r="D25">
            <v>6048</v>
          </cell>
        </row>
        <row r="26">
          <cell r="B26" t="str">
            <v>OFICIAL DE CONSTRUCCION</v>
          </cell>
          <cell r="C26" t="str">
            <v>DIA</v>
          </cell>
          <cell r="D26">
            <v>97692</v>
          </cell>
        </row>
        <row r="27">
          <cell r="B27" t="str">
            <v>SECRETARIA</v>
          </cell>
          <cell r="C27" t="str">
            <v>DIA</v>
          </cell>
          <cell r="D27">
            <v>50689</v>
          </cell>
        </row>
        <row r="28">
          <cell r="B28" t="str">
            <v>SOLDADOR</v>
          </cell>
          <cell r="C28" t="str">
            <v>DIA</v>
          </cell>
          <cell r="D28">
            <v>115203</v>
          </cell>
        </row>
        <row r="29">
          <cell r="B29" t="str">
            <v>TOPOGRAFO</v>
          </cell>
          <cell r="C29" t="str">
            <v>DIA</v>
          </cell>
          <cell r="D29">
            <v>115203</v>
          </cell>
        </row>
        <row r="30">
          <cell r="B30">
            <v>0</v>
          </cell>
          <cell r="C30">
            <v>0</v>
          </cell>
          <cell r="D30">
            <v>0</v>
          </cell>
        </row>
        <row r="31">
          <cell r="B31">
            <v>0</v>
          </cell>
          <cell r="C31">
            <v>0</v>
          </cell>
          <cell r="D31">
            <v>0</v>
          </cell>
        </row>
        <row r="32">
          <cell r="B32">
            <v>0</v>
          </cell>
          <cell r="C32">
            <v>0</v>
          </cell>
          <cell r="D32">
            <v>0</v>
          </cell>
        </row>
        <row r="33">
          <cell r="B33">
            <v>0</v>
          </cell>
          <cell r="C33">
            <v>0</v>
          </cell>
          <cell r="D33">
            <v>0</v>
          </cell>
        </row>
        <row r="34">
          <cell r="B34" t="str">
            <v>WILLIAM FERNELL MACIAS BLANCO</v>
          </cell>
          <cell r="C34">
            <v>0</v>
          </cell>
          <cell r="D34">
            <v>0</v>
          </cell>
        </row>
        <row r="35">
          <cell r="B35" t="str">
            <v>Ingeniero Civil</v>
          </cell>
          <cell r="C35">
            <v>0</v>
          </cell>
          <cell r="D35">
            <v>0</v>
          </cell>
        </row>
        <row r="36">
          <cell r="B36" t="str">
            <v>MP. 68202 - 296229 STD</v>
          </cell>
          <cell r="C36">
            <v>0</v>
          </cell>
          <cell r="D36">
            <v>0</v>
          </cell>
        </row>
      </sheetData>
      <sheetData sheetId="52"/>
      <sheetData sheetId="53"/>
      <sheetData sheetId="54"/>
      <sheetData sheetId="55"/>
      <sheetData sheetId="56"/>
      <sheetData sheetId="57"/>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COSTOS_OFICINA"/>
      <sheetName val="COSTOS_CAMPAMENTO"/>
      <sheetName val="DATOS"/>
      <sheetName val="Presup Av 1o de mayo con 73a "/>
      <sheetName val="BASE"/>
      <sheetName val="Insumos"/>
      <sheetName val="APU"/>
      <sheetName val="materiales"/>
      <sheetName val="otros"/>
      <sheetName val="Res-Accide-10"/>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 Av 1o de mayo con 73a "/>
      <sheetName val="Tablas"/>
      <sheetName val="Hoja4"/>
      <sheetName val="INDICE"/>
      <sheetName val="Equipo_Trans "/>
      <sheetName val="Apus_Preliminare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ACTA"/>
      <sheetName val="1P"/>
      <sheetName val="1P (2)"/>
      <sheetName val="1P (3)"/>
      <sheetName val="1P (4)"/>
      <sheetName val="1P (5)"/>
      <sheetName val="1P (6)"/>
      <sheetName val="1P (7)"/>
      <sheetName val="1P (8)"/>
      <sheetName val="1P (9)"/>
      <sheetName val="1P (10)"/>
      <sheetName val="1P (11)"/>
      <sheetName val="1P (12)"/>
      <sheetName val="1P (13)"/>
      <sheetName val="1P (14)"/>
      <sheetName val="1P (15)"/>
      <sheetName val="1P (16)"/>
      <sheetName val="1P (17)"/>
      <sheetName val="1P (18)"/>
      <sheetName val="1P (19)"/>
      <sheetName val="1P (20)"/>
      <sheetName val="1P (21)"/>
      <sheetName val="1P (22)"/>
      <sheetName val="1P (23)"/>
      <sheetName val="1P (24)"/>
      <sheetName val="1P (25)"/>
      <sheetName val="1P (26)"/>
      <sheetName val="1P (27)"/>
      <sheetName val="1P (28)"/>
      <sheetName val="1P (29)"/>
      <sheetName val="1P (30)"/>
      <sheetName val="1P (31)"/>
      <sheetName val="1P (32)"/>
      <sheetName val="1P (33)"/>
      <sheetName val="1P (34)"/>
      <sheetName val="1P (35)"/>
      <sheetName val="1P (36)"/>
      <sheetName val="1P (37)"/>
      <sheetName val="1P (38)"/>
      <sheetName val="1P (39)"/>
      <sheetName val="1P (40)"/>
      <sheetName val="1P (41)"/>
      <sheetName val="1P (42)"/>
      <sheetName val="1P (43)"/>
      <sheetName val="1P (44)"/>
      <sheetName val="1P (45)"/>
      <sheetName val="1P (46)"/>
      <sheetName val="1P (47)"/>
      <sheetName val="1P (48)"/>
      <sheetName val="1P (49)"/>
      <sheetName val="1P (50)"/>
      <sheetName val="1P (51)"/>
      <sheetName val="1P (52)"/>
      <sheetName val="1P (53)"/>
      <sheetName val="1P (54)"/>
      <sheetName val="1P (55)"/>
      <sheetName val="1P (56)"/>
      <sheetName val="1P (57)"/>
      <sheetName val="1P (58)"/>
      <sheetName val="1P (59)"/>
      <sheetName val="1P (60)"/>
      <sheetName val="1P (61)"/>
      <sheetName val="1P (62)"/>
      <sheetName val="1P (63)"/>
      <sheetName val="1P (64)"/>
      <sheetName val="1P (65)"/>
      <sheetName val="1P (66)"/>
      <sheetName val="1P (67)"/>
      <sheetName val="1P (68)"/>
      <sheetName val="1P (69)"/>
      <sheetName val="1P (70)"/>
      <sheetName val="1P (71)"/>
      <sheetName val="1P (72)"/>
      <sheetName val="1P (73)"/>
      <sheetName val="1P (74)"/>
      <sheetName val="1P (75)"/>
      <sheetName val="1P (76)"/>
      <sheetName val="1P (77)"/>
      <sheetName val="1P (78)"/>
      <sheetName val="1P (79)"/>
      <sheetName val="1P (80)"/>
      <sheetName val="OBRA"/>
      <sheetName val="OBRA (1)"/>
      <sheetName val="OBRA (2)"/>
      <sheetName val="Hoja1"/>
    </sheetNames>
    <sheetDataSet>
      <sheetData sheetId="0">
        <row r="49">
          <cell r="AA49">
            <v>28</v>
          </cell>
          <cell r="AB49">
            <v>40909</v>
          </cell>
          <cell r="AC49">
            <v>40939</v>
          </cell>
        </row>
        <row r="50">
          <cell r="AA50">
            <v>29</v>
          </cell>
          <cell r="AB50">
            <v>40940</v>
          </cell>
          <cell r="AC50">
            <v>40968</v>
          </cell>
        </row>
        <row r="51">
          <cell r="AA51">
            <v>30</v>
          </cell>
          <cell r="AB51">
            <v>40969</v>
          </cell>
          <cell r="AC51">
            <v>40999</v>
          </cell>
        </row>
        <row r="52">
          <cell r="AA52">
            <v>31</v>
          </cell>
          <cell r="AB52">
            <v>41000</v>
          </cell>
          <cell r="AC52">
            <v>41029</v>
          </cell>
        </row>
        <row r="53">
          <cell r="AA53">
            <v>32</v>
          </cell>
          <cell r="AB53">
            <v>41030</v>
          </cell>
          <cell r="AC53">
            <v>41060</v>
          </cell>
        </row>
        <row r="54">
          <cell r="AA54">
            <v>33</v>
          </cell>
          <cell r="AB54">
            <v>41061</v>
          </cell>
          <cell r="AC54">
            <v>41090</v>
          </cell>
        </row>
        <row r="55">
          <cell r="AA55">
            <v>34</v>
          </cell>
          <cell r="AB55">
            <v>41091</v>
          </cell>
          <cell r="AC55">
            <v>41121</v>
          </cell>
        </row>
        <row r="56">
          <cell r="AA56">
            <v>35</v>
          </cell>
          <cell r="AB56">
            <v>41122</v>
          </cell>
          <cell r="AC56">
            <v>41152</v>
          </cell>
        </row>
        <row r="57">
          <cell r="AA57">
            <v>36</v>
          </cell>
          <cell r="AB57">
            <v>41153</v>
          </cell>
          <cell r="AC57">
            <v>41182</v>
          </cell>
        </row>
        <row r="58">
          <cell r="AA58">
            <v>37</v>
          </cell>
          <cell r="AB58">
            <v>41183</v>
          </cell>
          <cell r="AC58">
            <v>41213</v>
          </cell>
        </row>
        <row r="59">
          <cell r="AA59">
            <v>38</v>
          </cell>
          <cell r="AB59">
            <v>41214</v>
          </cell>
          <cell r="AC59">
            <v>41243</v>
          </cell>
        </row>
        <row r="60">
          <cell r="AA60">
            <v>39</v>
          </cell>
          <cell r="AB60">
            <v>41244</v>
          </cell>
          <cell r="AC60">
            <v>41274</v>
          </cell>
        </row>
        <row r="61">
          <cell r="AA61">
            <v>40</v>
          </cell>
          <cell r="AB61">
            <v>41275</v>
          </cell>
          <cell r="AC61">
            <v>41305</v>
          </cell>
        </row>
        <row r="62">
          <cell r="AA62">
            <v>41</v>
          </cell>
          <cell r="AB62">
            <v>41306</v>
          </cell>
          <cell r="AC62">
            <v>41333</v>
          </cell>
        </row>
        <row r="63">
          <cell r="AA63">
            <v>42</v>
          </cell>
          <cell r="AB63">
            <v>41334</v>
          </cell>
          <cell r="AC63">
            <v>41364</v>
          </cell>
        </row>
        <row r="64">
          <cell r="AA64">
            <v>43</v>
          </cell>
          <cell r="AB64">
            <v>41365</v>
          </cell>
          <cell r="AC64">
            <v>41394</v>
          </cell>
        </row>
        <row r="65">
          <cell r="AA65">
            <v>44</v>
          </cell>
          <cell r="AB65">
            <v>41395</v>
          </cell>
          <cell r="AC65">
            <v>41425</v>
          </cell>
        </row>
        <row r="66">
          <cell r="AA66">
            <v>45</v>
          </cell>
          <cell r="AB66">
            <v>41426</v>
          </cell>
          <cell r="AC66">
            <v>41455</v>
          </cell>
        </row>
        <row r="67">
          <cell r="AA67">
            <v>46</v>
          </cell>
          <cell r="AB67">
            <v>41456</v>
          </cell>
          <cell r="AC67">
            <v>41486</v>
          </cell>
        </row>
        <row r="68">
          <cell r="AA68">
            <v>47</v>
          </cell>
          <cell r="AB68">
            <v>41487</v>
          </cell>
          <cell r="AC68">
            <v>41517</v>
          </cell>
        </row>
        <row r="69">
          <cell r="AA69">
            <v>48</v>
          </cell>
          <cell r="AB69">
            <v>41518</v>
          </cell>
          <cell r="AC69">
            <v>41547</v>
          </cell>
        </row>
        <row r="70">
          <cell r="AA70">
            <v>49</v>
          </cell>
          <cell r="AB70">
            <v>41548</v>
          </cell>
          <cell r="AC70">
            <v>41578</v>
          </cell>
        </row>
        <row r="71">
          <cell r="AA71">
            <v>50</v>
          </cell>
          <cell r="AB71">
            <v>41579</v>
          </cell>
          <cell r="AC71">
            <v>41608</v>
          </cell>
        </row>
        <row r="72">
          <cell r="AA72">
            <v>51</v>
          </cell>
          <cell r="AB72">
            <v>41609</v>
          </cell>
          <cell r="AC72">
            <v>41639</v>
          </cell>
        </row>
        <row r="73">
          <cell r="AA73">
            <v>52</v>
          </cell>
          <cell r="AB73">
            <v>41640</v>
          </cell>
          <cell r="AC73">
            <v>41670</v>
          </cell>
        </row>
        <row r="74">
          <cell r="AA74">
            <v>53</v>
          </cell>
          <cell r="AB74">
            <v>41671</v>
          </cell>
          <cell r="AC74">
            <v>41698</v>
          </cell>
        </row>
        <row r="75">
          <cell r="AA75">
            <v>54</v>
          </cell>
          <cell r="AB75">
            <v>41699</v>
          </cell>
          <cell r="AC75">
            <v>41729</v>
          </cell>
        </row>
        <row r="76">
          <cell r="AA76">
            <v>55</v>
          </cell>
          <cell r="AB76">
            <v>41730</v>
          </cell>
          <cell r="AC76">
            <v>41759</v>
          </cell>
        </row>
        <row r="77">
          <cell r="AA77">
            <v>56</v>
          </cell>
          <cell r="AB77">
            <v>41760</v>
          </cell>
          <cell r="AC77">
            <v>41790</v>
          </cell>
        </row>
        <row r="78">
          <cell r="AA78">
            <v>57</v>
          </cell>
          <cell r="AB78">
            <v>41791</v>
          </cell>
          <cell r="AC78">
            <v>41820</v>
          </cell>
        </row>
        <row r="79">
          <cell r="AA79">
            <v>58</v>
          </cell>
          <cell r="AB79">
            <v>41821</v>
          </cell>
          <cell r="AC79">
            <v>41851</v>
          </cell>
        </row>
        <row r="80">
          <cell r="AA80">
            <v>59</v>
          </cell>
          <cell r="AB80">
            <v>41852</v>
          </cell>
          <cell r="AC80">
            <v>41882</v>
          </cell>
        </row>
        <row r="81">
          <cell r="AA81">
            <v>60</v>
          </cell>
          <cell r="AB81">
            <v>41883</v>
          </cell>
          <cell r="AC81">
            <v>41902</v>
          </cell>
        </row>
      </sheetData>
      <sheetData sheetId="1">
        <row r="11">
          <cell r="F11" t="str">
            <v>EXPLANACION</v>
          </cell>
        </row>
        <row r="12">
          <cell r="A12">
            <v>1</v>
          </cell>
          <cell r="C12">
            <v>1</v>
          </cell>
          <cell r="D12" t="str">
            <v>1P</v>
          </cell>
          <cell r="E12" t="str">
            <v>1P</v>
          </cell>
          <cell r="F12" t="str">
            <v>Localización y replanteo</v>
          </cell>
          <cell r="G12" t="str">
            <v>Ha</v>
          </cell>
          <cell r="H12">
            <v>0</v>
          </cell>
          <cell r="I12">
            <v>681349</v>
          </cell>
          <cell r="K12">
            <v>0</v>
          </cell>
        </row>
        <row r="13">
          <cell r="A13">
            <v>2</v>
          </cell>
          <cell r="C13">
            <v>2</v>
          </cell>
          <cell r="D13" t="str">
            <v>200.2</v>
          </cell>
          <cell r="E13">
            <v>0</v>
          </cell>
          <cell r="F13" t="str">
            <v>Desmonte y limpieza en zonas no boscosas</v>
          </cell>
          <cell r="G13" t="str">
            <v>Ha</v>
          </cell>
          <cell r="H13">
            <v>0</v>
          </cell>
          <cell r="I13">
            <v>625706</v>
          </cell>
          <cell r="K13">
            <v>0</v>
          </cell>
        </row>
        <row r="14">
          <cell r="A14">
            <v>3</v>
          </cell>
          <cell r="C14">
            <v>3</v>
          </cell>
          <cell r="D14" t="str">
            <v>201.7</v>
          </cell>
          <cell r="E14">
            <v>0</v>
          </cell>
          <cell r="F14" t="str">
            <v>Demolición de Estructuras</v>
          </cell>
          <cell r="G14" t="str">
            <v>m3</v>
          </cell>
          <cell r="H14">
            <v>0</v>
          </cell>
          <cell r="I14">
            <v>83372</v>
          </cell>
          <cell r="K14">
            <v>0</v>
          </cell>
        </row>
        <row r="15">
          <cell r="A15">
            <v>4</v>
          </cell>
          <cell r="C15">
            <v>4</v>
          </cell>
          <cell r="D15" t="str">
            <v>201.15</v>
          </cell>
          <cell r="E15">
            <v>0</v>
          </cell>
          <cell r="F15" t="str">
            <v>Remoción de Alcantarillas</v>
          </cell>
          <cell r="G15" t="str">
            <v>ml</v>
          </cell>
          <cell r="H15">
            <v>0</v>
          </cell>
          <cell r="I15">
            <v>52166</v>
          </cell>
          <cell r="K15">
            <v>0</v>
          </cell>
        </row>
        <row r="16">
          <cell r="A16">
            <v>5</v>
          </cell>
          <cell r="C16">
            <v>5</v>
          </cell>
          <cell r="D16" t="str">
            <v>210.2.2</v>
          </cell>
          <cell r="E16">
            <v>0</v>
          </cell>
          <cell r="F16" t="str">
            <v xml:space="preserve">Excavación en Material Común de la Explanación y Canales </v>
          </cell>
          <cell r="G16" t="str">
            <v>m3</v>
          </cell>
          <cell r="H16">
            <v>0</v>
          </cell>
          <cell r="I16">
            <v>4771</v>
          </cell>
          <cell r="K16">
            <v>0</v>
          </cell>
        </row>
        <row r="17">
          <cell r="A17">
            <v>6</v>
          </cell>
          <cell r="C17">
            <v>6</v>
          </cell>
          <cell r="D17" t="str">
            <v>210.2.1</v>
          </cell>
          <cell r="E17">
            <v>0</v>
          </cell>
          <cell r="F17" t="str">
            <v>Excavación en roca de la Explanación y Canales</v>
          </cell>
          <cell r="G17" t="str">
            <v>m3</v>
          </cell>
          <cell r="H17">
            <v>0</v>
          </cell>
          <cell r="I17">
            <v>23000</v>
          </cell>
          <cell r="K17">
            <v>0</v>
          </cell>
        </row>
        <row r="18">
          <cell r="A18">
            <v>7</v>
          </cell>
          <cell r="C18">
            <v>7</v>
          </cell>
          <cell r="D18" t="str">
            <v>211.1</v>
          </cell>
          <cell r="E18">
            <v>0</v>
          </cell>
          <cell r="F18" t="str">
            <v>Remoción de Derrumbes</v>
          </cell>
          <cell r="G18" t="str">
            <v>m3</v>
          </cell>
          <cell r="H18">
            <v>0</v>
          </cell>
          <cell r="I18">
            <v>3562</v>
          </cell>
          <cell r="K18">
            <v>0</v>
          </cell>
        </row>
        <row r="19">
          <cell r="A19">
            <v>8</v>
          </cell>
          <cell r="C19">
            <v>8</v>
          </cell>
          <cell r="D19" t="str">
            <v>220.1</v>
          </cell>
          <cell r="E19">
            <v>0</v>
          </cell>
          <cell r="F19" t="str">
            <v>Terraplenes</v>
          </cell>
          <cell r="G19" t="str">
            <v>m3</v>
          </cell>
          <cell r="H19">
            <v>0</v>
          </cell>
          <cell r="I19">
            <v>7582</v>
          </cell>
          <cell r="K19">
            <v>0</v>
          </cell>
        </row>
        <row r="20">
          <cell r="A20">
            <v>9</v>
          </cell>
          <cell r="C20">
            <v>9</v>
          </cell>
          <cell r="D20" t="str">
            <v>221.1</v>
          </cell>
          <cell r="E20">
            <v>0</v>
          </cell>
          <cell r="F20" t="str">
            <v>Pedraplén Compacto</v>
          </cell>
          <cell r="G20" t="str">
            <v>m3</v>
          </cell>
          <cell r="H20">
            <v>0</v>
          </cell>
          <cell r="I20">
            <v>16500</v>
          </cell>
          <cell r="K20">
            <v>0</v>
          </cell>
        </row>
        <row r="21">
          <cell r="A21">
            <v>10</v>
          </cell>
          <cell r="C21">
            <v>10</v>
          </cell>
          <cell r="D21" t="str">
            <v>230.2</v>
          </cell>
          <cell r="E21">
            <v>0</v>
          </cell>
          <cell r="F21" t="str">
            <v>Mejoramiento de la subrasante empleando unicamente material adicionado</v>
          </cell>
          <cell r="G21" t="str">
            <v>m3</v>
          </cell>
          <cell r="H21">
            <v>0</v>
          </cell>
          <cell r="I21">
            <v>38000</v>
          </cell>
          <cell r="K21">
            <v>0</v>
          </cell>
        </row>
        <row r="22">
          <cell r="A22">
            <v>11</v>
          </cell>
          <cell r="C22">
            <v>11</v>
          </cell>
          <cell r="D22" t="str">
            <v>2P</v>
          </cell>
          <cell r="E22" t="str">
            <v>2P</v>
          </cell>
          <cell r="F22" t="str">
            <v>Conformación de sitios de disposición de sobrantes</v>
          </cell>
          <cell r="G22" t="str">
            <v>m3</v>
          </cell>
          <cell r="H22">
            <v>0</v>
          </cell>
          <cell r="I22">
            <v>2293</v>
          </cell>
          <cell r="K22">
            <v>0</v>
          </cell>
        </row>
        <row r="23">
          <cell r="A23">
            <v>12</v>
          </cell>
          <cell r="C23">
            <v>12</v>
          </cell>
          <cell r="D23" t="str">
            <v>231.1</v>
          </cell>
          <cell r="E23">
            <v>0</v>
          </cell>
          <cell r="F23" t="str">
            <v>Geotextil para separación de suelos de subrasante y capas granulares</v>
          </cell>
          <cell r="G23" t="str">
            <v>m2</v>
          </cell>
          <cell r="H23">
            <v>0</v>
          </cell>
          <cell r="I23">
            <v>5450</v>
          </cell>
          <cell r="K23">
            <v>0</v>
          </cell>
        </row>
        <row r="24">
          <cell r="F24" t="str">
            <v>SUBBASES Y AFIRMADOS</v>
          </cell>
        </row>
        <row r="25">
          <cell r="A25">
            <v>13</v>
          </cell>
          <cell r="C25">
            <v>13</v>
          </cell>
          <cell r="D25" t="str">
            <v>310.1</v>
          </cell>
          <cell r="E25">
            <v>0</v>
          </cell>
          <cell r="F25" t="str">
            <v>Conformación de la calzada existente</v>
          </cell>
          <cell r="G25" t="str">
            <v>m2</v>
          </cell>
          <cell r="H25">
            <v>0</v>
          </cell>
          <cell r="I25">
            <v>500</v>
          </cell>
          <cell r="K25">
            <v>0</v>
          </cell>
        </row>
        <row r="26">
          <cell r="A26">
            <v>14</v>
          </cell>
          <cell r="C26">
            <v>14</v>
          </cell>
          <cell r="D26" t="str">
            <v>320.1</v>
          </cell>
          <cell r="E26">
            <v>0</v>
          </cell>
          <cell r="F26" t="str">
            <v>Subbase Granular</v>
          </cell>
          <cell r="G26" t="str">
            <v>m3</v>
          </cell>
          <cell r="H26">
            <v>0</v>
          </cell>
          <cell r="I26">
            <v>63000</v>
          </cell>
          <cell r="K26">
            <v>0</v>
          </cell>
        </row>
        <row r="27">
          <cell r="F27" t="str">
            <v>PAVIMENTOS ASFALTICOS</v>
          </cell>
        </row>
        <row r="28">
          <cell r="A28">
            <v>15</v>
          </cell>
          <cell r="C28">
            <v>15</v>
          </cell>
          <cell r="D28" t="str">
            <v>420.1</v>
          </cell>
          <cell r="E28">
            <v>0</v>
          </cell>
          <cell r="F28" t="str">
            <v>Riego de imprimación con emulsión asfaltica</v>
          </cell>
          <cell r="G28" t="str">
            <v>m2</v>
          </cell>
          <cell r="H28">
            <v>0</v>
          </cell>
          <cell r="I28">
            <v>1821</v>
          </cell>
          <cell r="K28">
            <v>0</v>
          </cell>
        </row>
        <row r="29">
          <cell r="A29">
            <v>16</v>
          </cell>
          <cell r="C29">
            <v>16</v>
          </cell>
          <cell r="D29" t="str">
            <v>450,2P</v>
          </cell>
          <cell r="E29" t="str">
            <v>450,2P</v>
          </cell>
          <cell r="F29" t="str">
            <v>Mezcla Densa en Caliente Tipo MDC - 2</v>
          </cell>
          <cell r="G29" t="str">
            <v>m3</v>
          </cell>
          <cell r="H29">
            <v>0</v>
          </cell>
          <cell r="I29">
            <v>440000</v>
          </cell>
          <cell r="K29">
            <v>0</v>
          </cell>
        </row>
        <row r="30">
          <cell r="A30">
            <v>17</v>
          </cell>
          <cell r="C30">
            <v>17</v>
          </cell>
          <cell r="D30" t="str">
            <v>466.1P</v>
          </cell>
          <cell r="E30" t="str">
            <v>466.1P</v>
          </cell>
          <cell r="F30" t="str">
            <v>Sello de Grietas</v>
          </cell>
          <cell r="G30" t="str">
            <v>ml</v>
          </cell>
          <cell r="H30">
            <v>0</v>
          </cell>
          <cell r="I30">
            <v>1211</v>
          </cell>
          <cell r="K30">
            <v>0</v>
          </cell>
        </row>
        <row r="31">
          <cell r="F31" t="str">
            <v>PAVIMENTOS DE CONCRETO</v>
          </cell>
        </row>
        <row r="32">
          <cell r="A32">
            <v>18</v>
          </cell>
          <cell r="C32">
            <v>18</v>
          </cell>
          <cell r="D32" t="str">
            <v>500.1</v>
          </cell>
          <cell r="E32">
            <v>0</v>
          </cell>
          <cell r="F32" t="str">
            <v>Pavimento de Concreto Hidraulico</v>
          </cell>
          <cell r="G32" t="str">
            <v>m3</v>
          </cell>
          <cell r="H32">
            <v>0</v>
          </cell>
          <cell r="I32">
            <v>450000</v>
          </cell>
          <cell r="K32">
            <v>0</v>
          </cell>
        </row>
        <row r="33">
          <cell r="F33" t="str">
            <v>ESTRUCTURAS Y DRENAJES</v>
          </cell>
        </row>
        <row r="34">
          <cell r="A34">
            <v>19</v>
          </cell>
          <cell r="C34">
            <v>19</v>
          </cell>
          <cell r="D34" t="str">
            <v>600.1</v>
          </cell>
          <cell r="E34">
            <v>0</v>
          </cell>
          <cell r="F34" t="str">
            <v>Excavaciones varias sin clasificar</v>
          </cell>
          <cell r="G34" t="str">
            <v>m3</v>
          </cell>
          <cell r="H34">
            <v>0</v>
          </cell>
          <cell r="I34">
            <v>17823</v>
          </cell>
          <cell r="K34">
            <v>0</v>
          </cell>
        </row>
        <row r="35">
          <cell r="A35">
            <v>20</v>
          </cell>
          <cell r="C35">
            <v>20</v>
          </cell>
          <cell r="D35" t="str">
            <v>600.2</v>
          </cell>
          <cell r="E35">
            <v>0</v>
          </cell>
          <cell r="F35" t="str">
            <v>Excavaciones varias en roca en seco</v>
          </cell>
          <cell r="G35" t="str">
            <v>m3</v>
          </cell>
          <cell r="H35">
            <v>0</v>
          </cell>
          <cell r="I35">
            <v>77367</v>
          </cell>
          <cell r="K35">
            <v>0</v>
          </cell>
        </row>
        <row r="36">
          <cell r="A36">
            <v>21</v>
          </cell>
          <cell r="C36">
            <v>21</v>
          </cell>
          <cell r="D36" t="str">
            <v>600.5</v>
          </cell>
          <cell r="E36">
            <v>0</v>
          </cell>
          <cell r="F36" t="str">
            <v xml:space="preserve">Excavaciones varias en material comun bajo agua </v>
          </cell>
          <cell r="G36" t="str">
            <v>m3</v>
          </cell>
          <cell r="H36">
            <v>0</v>
          </cell>
          <cell r="I36">
            <v>36993</v>
          </cell>
          <cell r="K36">
            <v>0</v>
          </cell>
        </row>
        <row r="37">
          <cell r="A37">
            <v>22</v>
          </cell>
          <cell r="C37">
            <v>22</v>
          </cell>
          <cell r="D37" t="str">
            <v>610.1</v>
          </cell>
          <cell r="E37">
            <v>0</v>
          </cell>
          <cell r="F37" t="str">
            <v>Relleno para Estructuras</v>
          </cell>
          <cell r="G37" t="str">
            <v>m3</v>
          </cell>
          <cell r="H37">
            <v>0</v>
          </cell>
          <cell r="I37">
            <v>77003</v>
          </cell>
          <cell r="K37">
            <v>0</v>
          </cell>
        </row>
        <row r="38">
          <cell r="A38">
            <v>23</v>
          </cell>
          <cell r="C38">
            <v>23</v>
          </cell>
          <cell r="D38" t="str">
            <v>673.1</v>
          </cell>
          <cell r="E38">
            <v>0</v>
          </cell>
          <cell r="F38" t="str">
            <v>Material granular Filtrante</v>
          </cell>
          <cell r="G38" t="str">
            <v>m3</v>
          </cell>
          <cell r="H38">
            <v>0</v>
          </cell>
          <cell r="I38">
            <v>87003</v>
          </cell>
          <cell r="K38">
            <v>0</v>
          </cell>
        </row>
        <row r="39">
          <cell r="A39">
            <v>24</v>
          </cell>
          <cell r="C39">
            <v>24</v>
          </cell>
          <cell r="D39" t="str">
            <v>630.1</v>
          </cell>
          <cell r="E39">
            <v>0</v>
          </cell>
          <cell r="F39" t="str">
            <v xml:space="preserve">Concreto clase A </v>
          </cell>
          <cell r="G39" t="str">
            <v>m3</v>
          </cell>
          <cell r="H39">
            <v>0</v>
          </cell>
          <cell r="I39">
            <v>900000</v>
          </cell>
          <cell r="K39">
            <v>0</v>
          </cell>
        </row>
        <row r="40">
          <cell r="A40">
            <v>25</v>
          </cell>
          <cell r="C40">
            <v>25</v>
          </cell>
          <cell r="D40" t="str">
            <v>630.3</v>
          </cell>
          <cell r="E40">
            <v>0</v>
          </cell>
          <cell r="F40" t="str">
            <v xml:space="preserve">Concreto calse C </v>
          </cell>
          <cell r="G40" t="str">
            <v>m3</v>
          </cell>
          <cell r="H40">
            <v>0</v>
          </cell>
          <cell r="I40">
            <v>720000</v>
          </cell>
          <cell r="K40">
            <v>0</v>
          </cell>
        </row>
        <row r="41">
          <cell r="A41">
            <v>26</v>
          </cell>
          <cell r="C41">
            <v>26</v>
          </cell>
          <cell r="D41" t="str">
            <v>630.4</v>
          </cell>
          <cell r="E41">
            <v>0</v>
          </cell>
          <cell r="F41" t="str">
            <v>Concreto clase D</v>
          </cell>
          <cell r="G41" t="str">
            <v>m3</v>
          </cell>
          <cell r="H41">
            <v>0</v>
          </cell>
          <cell r="I41">
            <v>460000</v>
          </cell>
          <cell r="K41">
            <v>0</v>
          </cell>
        </row>
        <row r="42">
          <cell r="A42">
            <v>27</v>
          </cell>
          <cell r="C42">
            <v>27</v>
          </cell>
          <cell r="D42" t="str">
            <v>630.6</v>
          </cell>
          <cell r="E42">
            <v>0</v>
          </cell>
          <cell r="F42" t="str">
            <v xml:space="preserve">Concreto clase F </v>
          </cell>
          <cell r="G42" t="str">
            <v>m3</v>
          </cell>
          <cell r="H42">
            <v>0</v>
          </cell>
          <cell r="I42">
            <v>353340</v>
          </cell>
          <cell r="K42">
            <v>0</v>
          </cell>
        </row>
        <row r="43">
          <cell r="A43">
            <v>28</v>
          </cell>
          <cell r="C43">
            <v>28</v>
          </cell>
          <cell r="D43" t="str">
            <v>630.7</v>
          </cell>
          <cell r="E43">
            <v>0</v>
          </cell>
          <cell r="F43" t="str">
            <v xml:space="preserve">Concreto clase G </v>
          </cell>
          <cell r="G43" t="str">
            <v>m3</v>
          </cell>
          <cell r="H43">
            <v>0</v>
          </cell>
          <cell r="I43">
            <v>321326</v>
          </cell>
          <cell r="K43">
            <v>0</v>
          </cell>
        </row>
        <row r="44">
          <cell r="A44">
            <v>29</v>
          </cell>
          <cell r="C44">
            <v>29</v>
          </cell>
          <cell r="D44" t="str">
            <v>640.1</v>
          </cell>
          <cell r="E44">
            <v>0</v>
          </cell>
          <cell r="F44" t="str">
            <v>Acero de refuerzo Fy=420Mpa</v>
          </cell>
          <cell r="G44" t="str">
            <v>kg</v>
          </cell>
          <cell r="H44">
            <v>0</v>
          </cell>
          <cell r="I44">
            <v>3100</v>
          </cell>
          <cell r="K44">
            <v>0</v>
          </cell>
        </row>
        <row r="45">
          <cell r="A45">
            <v>30</v>
          </cell>
          <cell r="C45">
            <v>30</v>
          </cell>
          <cell r="D45" t="str">
            <v>632.1</v>
          </cell>
          <cell r="E45">
            <v>0</v>
          </cell>
          <cell r="F45" t="str">
            <v xml:space="preserve">Baranda de concreto </v>
          </cell>
          <cell r="G45" t="str">
            <v>ml</v>
          </cell>
          <cell r="H45">
            <v>0</v>
          </cell>
          <cell r="I45">
            <v>173523</v>
          </cell>
          <cell r="K45">
            <v>0</v>
          </cell>
        </row>
        <row r="46">
          <cell r="A46">
            <v>31</v>
          </cell>
          <cell r="C46">
            <v>31</v>
          </cell>
          <cell r="D46" t="str">
            <v>642.1</v>
          </cell>
          <cell r="E46">
            <v>0</v>
          </cell>
          <cell r="F46" t="str">
            <v>Apoyo elastomerico</v>
          </cell>
          <cell r="G46" t="str">
            <v>und</v>
          </cell>
          <cell r="H46">
            <v>0</v>
          </cell>
          <cell r="I46">
            <v>586353</v>
          </cell>
          <cell r="K46">
            <v>0</v>
          </cell>
        </row>
        <row r="47">
          <cell r="A47">
            <v>32</v>
          </cell>
          <cell r="C47">
            <v>32</v>
          </cell>
          <cell r="D47" t="str">
            <v>661.1</v>
          </cell>
          <cell r="E47">
            <v>0</v>
          </cell>
          <cell r="F47" t="str">
            <v>Tubería de Concreto reforzado de 900mm de diametro interior</v>
          </cell>
          <cell r="G47" t="str">
            <v>ml</v>
          </cell>
          <cell r="H47">
            <v>0</v>
          </cell>
          <cell r="I47">
            <v>320000</v>
          </cell>
          <cell r="K47">
            <v>0</v>
          </cell>
        </row>
        <row r="48">
          <cell r="A48">
            <v>33</v>
          </cell>
          <cell r="C48">
            <v>33</v>
          </cell>
          <cell r="D48" t="str">
            <v>671.1</v>
          </cell>
          <cell r="E48">
            <v>0</v>
          </cell>
          <cell r="F48" t="str">
            <v>Cunetas revestidas en concreto fundidas en el lugar</v>
          </cell>
          <cell r="G48" t="str">
            <v>m3</v>
          </cell>
          <cell r="H48">
            <v>0</v>
          </cell>
          <cell r="I48">
            <v>380000</v>
          </cell>
          <cell r="K48">
            <v>0</v>
          </cell>
        </row>
        <row r="49">
          <cell r="A49">
            <v>34</v>
          </cell>
          <cell r="C49">
            <v>34</v>
          </cell>
          <cell r="D49" t="str">
            <v>673.2</v>
          </cell>
          <cell r="E49">
            <v>0</v>
          </cell>
          <cell r="F49" t="str">
            <v>Geotextil</v>
          </cell>
          <cell r="G49" t="str">
            <v>m2</v>
          </cell>
          <cell r="H49">
            <v>0</v>
          </cell>
          <cell r="I49">
            <v>4565</v>
          </cell>
          <cell r="K49">
            <v>0</v>
          </cell>
        </row>
        <row r="50">
          <cell r="A50">
            <v>35</v>
          </cell>
          <cell r="C50">
            <v>35</v>
          </cell>
          <cell r="D50" t="str">
            <v>672.1</v>
          </cell>
          <cell r="E50">
            <v>0</v>
          </cell>
          <cell r="F50" t="str">
            <v>Bordillos de concreto</v>
          </cell>
          <cell r="G50" t="str">
            <v>ml</v>
          </cell>
          <cell r="H50">
            <v>0</v>
          </cell>
          <cell r="I50">
            <v>42000</v>
          </cell>
          <cell r="K50">
            <v>0</v>
          </cell>
        </row>
        <row r="51">
          <cell r="A51">
            <v>36</v>
          </cell>
          <cell r="C51">
            <v>36</v>
          </cell>
          <cell r="D51" t="str">
            <v>673.3P</v>
          </cell>
          <cell r="E51" t="str">
            <v>673.3P</v>
          </cell>
          <cell r="F51" t="str">
            <v>Geodren</v>
          </cell>
          <cell r="G51" t="str">
            <v>ml</v>
          </cell>
          <cell r="H51">
            <v>0</v>
          </cell>
          <cell r="I51">
            <v>48000</v>
          </cell>
          <cell r="K51">
            <v>0</v>
          </cell>
        </row>
        <row r="52">
          <cell r="A52">
            <v>37</v>
          </cell>
          <cell r="C52">
            <v>37</v>
          </cell>
          <cell r="D52" t="str">
            <v>681.1</v>
          </cell>
          <cell r="E52">
            <v>0</v>
          </cell>
          <cell r="F52" t="str">
            <v>Gavion</v>
          </cell>
          <cell r="G52" t="str">
            <v>m3</v>
          </cell>
          <cell r="H52">
            <v>0</v>
          </cell>
          <cell r="I52">
            <v>127676</v>
          </cell>
          <cell r="K52">
            <v>0</v>
          </cell>
        </row>
        <row r="53">
          <cell r="A53">
            <v>38</v>
          </cell>
          <cell r="C53">
            <v>38</v>
          </cell>
          <cell r="D53" t="str">
            <v>621P</v>
          </cell>
          <cell r="E53" t="str">
            <v>621P</v>
          </cell>
          <cell r="F53" t="str">
            <v>Pilotes preexcavados (caissons) concreto clase C fc=280 kg/cm2 (diámetro 1.2 m, incluye excavaciones, formaleta (bien sea metálica o anillos de concreto) soporte temporal, concreto tremie bombeo, no incluye acero de refuerzo) caissons</v>
          </cell>
          <cell r="G53" t="str">
            <v>m3</v>
          </cell>
          <cell r="H53">
            <v>0</v>
          </cell>
          <cell r="I53">
            <v>1200000</v>
          </cell>
          <cell r="K53">
            <v>0</v>
          </cell>
        </row>
        <row r="54">
          <cell r="F54" t="str">
            <v>SEÑALIZACIÓN</v>
          </cell>
        </row>
        <row r="55">
          <cell r="A55">
            <v>39</v>
          </cell>
          <cell r="C55">
            <v>39</v>
          </cell>
          <cell r="D55" t="str">
            <v>700.1</v>
          </cell>
          <cell r="E55">
            <v>0</v>
          </cell>
          <cell r="F55" t="str">
            <v>Líneas de Demarcación con pintura en frio</v>
          </cell>
          <cell r="G55" t="str">
            <v>ml</v>
          </cell>
          <cell r="H55">
            <v>0</v>
          </cell>
          <cell r="I55">
            <v>1189</v>
          </cell>
          <cell r="K55">
            <v>0</v>
          </cell>
        </row>
        <row r="56">
          <cell r="A56">
            <v>40</v>
          </cell>
          <cell r="C56">
            <v>40</v>
          </cell>
          <cell r="D56" t="str">
            <v>700.3</v>
          </cell>
          <cell r="E56">
            <v>0</v>
          </cell>
          <cell r="F56" t="str">
            <v>Marca Vial con pintura en frío</v>
          </cell>
          <cell r="G56" t="str">
            <v>m2</v>
          </cell>
          <cell r="H56">
            <v>0</v>
          </cell>
          <cell r="I56">
            <v>16238</v>
          </cell>
          <cell r="K56">
            <v>0</v>
          </cell>
        </row>
        <row r="57">
          <cell r="A57">
            <v>41</v>
          </cell>
          <cell r="C57">
            <v>41</v>
          </cell>
          <cell r="D57" t="str">
            <v>701.1</v>
          </cell>
          <cell r="E57">
            <v>0</v>
          </cell>
          <cell r="F57" t="str">
            <v xml:space="preserve">Tacha Reflectiva </v>
          </cell>
          <cell r="G57" t="str">
            <v>und</v>
          </cell>
          <cell r="H57">
            <v>0</v>
          </cell>
          <cell r="I57">
            <v>8772</v>
          </cell>
          <cell r="K57">
            <v>0</v>
          </cell>
        </row>
        <row r="58">
          <cell r="A58">
            <v>42</v>
          </cell>
          <cell r="C58">
            <v>42</v>
          </cell>
          <cell r="D58" t="str">
            <v>710.1.1</v>
          </cell>
          <cell r="E58">
            <v>0</v>
          </cell>
          <cell r="F58" t="str">
            <v>Señal Vertical De Tránsito Tipo I</v>
          </cell>
          <cell r="G58" t="str">
            <v>und</v>
          </cell>
          <cell r="H58">
            <v>0</v>
          </cell>
          <cell r="I58">
            <v>261954</v>
          </cell>
          <cell r="K58">
            <v>0</v>
          </cell>
        </row>
        <row r="59">
          <cell r="A59">
            <v>43</v>
          </cell>
          <cell r="C59">
            <v>43</v>
          </cell>
          <cell r="D59" t="str">
            <v>710.1.2</v>
          </cell>
          <cell r="E59">
            <v>0</v>
          </cell>
          <cell r="F59" t="str">
            <v>Señal Vertical De Transito Tipo IV</v>
          </cell>
          <cell r="G59" t="str">
            <v>und</v>
          </cell>
          <cell r="H59">
            <v>0</v>
          </cell>
          <cell r="I59">
            <v>190000</v>
          </cell>
          <cell r="K59">
            <v>0</v>
          </cell>
        </row>
        <row r="60">
          <cell r="A60">
            <v>44</v>
          </cell>
          <cell r="C60">
            <v>44</v>
          </cell>
          <cell r="D60" t="str">
            <v>710.2</v>
          </cell>
          <cell r="E60">
            <v>0</v>
          </cell>
          <cell r="F60" t="str">
            <v>Señal Vertical De Transito Tipo V</v>
          </cell>
          <cell r="G60" t="str">
            <v>m2</v>
          </cell>
          <cell r="H60">
            <v>0</v>
          </cell>
          <cell r="I60">
            <v>362284</v>
          </cell>
          <cell r="K60">
            <v>0</v>
          </cell>
        </row>
        <row r="61">
          <cell r="A61">
            <v>45</v>
          </cell>
          <cell r="C61">
            <v>45</v>
          </cell>
          <cell r="D61" t="str">
            <v>720.1</v>
          </cell>
          <cell r="E61">
            <v>0</v>
          </cell>
          <cell r="F61" t="str">
            <v>Poste de referencia</v>
          </cell>
          <cell r="G61" t="str">
            <v>und</v>
          </cell>
          <cell r="H61">
            <v>0</v>
          </cell>
          <cell r="I61">
            <v>116392</v>
          </cell>
          <cell r="K61">
            <v>0</v>
          </cell>
        </row>
        <row r="62">
          <cell r="A62">
            <v>46</v>
          </cell>
          <cell r="C62">
            <v>46</v>
          </cell>
          <cell r="D62" t="str">
            <v>730.1</v>
          </cell>
          <cell r="E62">
            <v>0</v>
          </cell>
          <cell r="F62" t="str">
            <v xml:space="preserve">Defensa metalica </v>
          </cell>
          <cell r="G62" t="str">
            <v>ml</v>
          </cell>
          <cell r="H62">
            <v>0</v>
          </cell>
          <cell r="I62">
            <v>155000</v>
          </cell>
          <cell r="K62">
            <v>0</v>
          </cell>
        </row>
        <row r="63">
          <cell r="A63">
            <v>47</v>
          </cell>
          <cell r="C63">
            <v>47</v>
          </cell>
          <cell r="D63" t="str">
            <v>730.2</v>
          </cell>
          <cell r="E63">
            <v>0</v>
          </cell>
          <cell r="F63" t="str">
            <v>Sección final</v>
          </cell>
          <cell r="G63" t="str">
            <v>und</v>
          </cell>
          <cell r="H63">
            <v>0</v>
          </cell>
          <cell r="I63">
            <v>69650</v>
          </cell>
          <cell r="K63">
            <v>0</v>
          </cell>
        </row>
        <row r="64">
          <cell r="A64">
            <v>48</v>
          </cell>
          <cell r="C64">
            <v>48</v>
          </cell>
          <cell r="D64" t="str">
            <v>740.1</v>
          </cell>
          <cell r="E64">
            <v>0</v>
          </cell>
          <cell r="F64" t="str">
            <v>Captafaros</v>
          </cell>
          <cell r="G64" t="str">
            <v>und</v>
          </cell>
          <cell r="H64">
            <v>0</v>
          </cell>
          <cell r="I64">
            <v>11637</v>
          </cell>
          <cell r="K64">
            <v>0</v>
          </cell>
        </row>
        <row r="65">
          <cell r="F65" t="str">
            <v>OBRAS VARIAS</v>
          </cell>
        </row>
        <row r="66">
          <cell r="A66">
            <v>49</v>
          </cell>
          <cell r="C66">
            <v>49</v>
          </cell>
          <cell r="D66" t="str">
            <v>800.1</v>
          </cell>
          <cell r="E66">
            <v>0</v>
          </cell>
          <cell r="F66" t="str">
            <v>Cercas de alambre de púas con postes de Madera</v>
          </cell>
          <cell r="G66" t="str">
            <v>ml</v>
          </cell>
          <cell r="H66">
            <v>0</v>
          </cell>
          <cell r="I66">
            <v>11022</v>
          </cell>
          <cell r="K66">
            <v>0</v>
          </cell>
        </row>
        <row r="67">
          <cell r="A67">
            <v>50</v>
          </cell>
          <cell r="C67">
            <v>50</v>
          </cell>
          <cell r="D67" t="str">
            <v>810.1</v>
          </cell>
          <cell r="E67">
            <v>0</v>
          </cell>
          <cell r="F67" t="str">
            <v>Protección de taludes con bloques de césped</v>
          </cell>
          <cell r="G67" t="str">
            <v>m2</v>
          </cell>
          <cell r="H67">
            <v>0</v>
          </cell>
          <cell r="I67">
            <v>5000</v>
          </cell>
          <cell r="K67">
            <v>0</v>
          </cell>
        </row>
        <row r="68">
          <cell r="C68">
            <v>0</v>
          </cell>
          <cell r="D68">
            <v>0</v>
          </cell>
          <cell r="E68">
            <v>0</v>
          </cell>
          <cell r="F68" t="str">
            <v>TRANSPORTES</v>
          </cell>
          <cell r="K68"/>
        </row>
        <row r="69">
          <cell r="A69">
            <v>51</v>
          </cell>
          <cell r="C69">
            <v>51</v>
          </cell>
          <cell r="D69" t="str">
            <v>900.2</v>
          </cell>
          <cell r="E69">
            <v>0</v>
          </cell>
          <cell r="F69" t="str">
            <v>Transporte de materiales provenientes de la excavación de la explanación, canales y préstamos para distancias mayores de mil metros (1000 m)</v>
          </cell>
          <cell r="G69" t="str">
            <v>m3-Km</v>
          </cell>
          <cell r="H69">
            <v>0</v>
          </cell>
          <cell r="I69">
            <v>600</v>
          </cell>
          <cell r="K69">
            <v>0</v>
          </cell>
        </row>
        <row r="70">
          <cell r="A70">
            <v>52</v>
          </cell>
          <cell r="C70">
            <v>52</v>
          </cell>
          <cell r="D70" t="str">
            <v>900.3</v>
          </cell>
          <cell r="E70">
            <v>0</v>
          </cell>
          <cell r="F70" t="str">
            <v>Transporte de materiales provenientes de derrumbes</v>
          </cell>
          <cell r="G70" t="str">
            <v>m3-Km</v>
          </cell>
          <cell r="H70">
            <v>0</v>
          </cell>
          <cell r="I70">
            <v>600</v>
          </cell>
          <cell r="K70">
            <v>0</v>
          </cell>
        </row>
        <row r="71">
          <cell r="F71" t="str">
            <v xml:space="preserve">OBRAS COMPLEMENTARIAS </v>
          </cell>
        </row>
        <row r="72">
          <cell r="F72" t="str">
            <v>PRECIOS NO PREVISTOS</v>
          </cell>
        </row>
        <row r="73">
          <cell r="A73">
            <v>53</v>
          </cell>
          <cell r="C73" t="str">
            <v>NP1</v>
          </cell>
          <cell r="D73" t="str">
            <v>330-07</v>
          </cell>
          <cell r="E73">
            <v>0</v>
          </cell>
          <cell r="F73" t="str">
            <v>Base Granular</v>
          </cell>
          <cell r="G73" t="str">
            <v>m3</v>
          </cell>
          <cell r="H73">
            <v>0</v>
          </cell>
          <cell r="I73">
            <v>99523</v>
          </cell>
          <cell r="K73">
            <v>0</v>
          </cell>
        </row>
        <row r="74">
          <cell r="A74">
            <v>54</v>
          </cell>
          <cell r="C74" t="str">
            <v>NP2</v>
          </cell>
          <cell r="D74" t="str">
            <v>461-07</v>
          </cell>
          <cell r="E74" t="str">
            <v>641.1P</v>
          </cell>
          <cell r="F74" t="str">
            <v>Reciclaje de pavimento asfaltico (Incluye cereo)</v>
          </cell>
          <cell r="G74" t="str">
            <v>m3</v>
          </cell>
          <cell r="H74">
            <v>0</v>
          </cell>
          <cell r="I74">
            <v>31285</v>
          </cell>
          <cell r="K74">
            <v>0</v>
          </cell>
        </row>
        <row r="75">
          <cell r="A75">
            <v>55</v>
          </cell>
          <cell r="C75" t="str">
            <v>NP3</v>
          </cell>
          <cell r="D75" t="str">
            <v>341-07</v>
          </cell>
          <cell r="E75" t="str">
            <v>341.2.2P</v>
          </cell>
          <cell r="F75" t="str">
            <v>Suministro de Cemento Porlant Tipo I para  estabilizacion de bases granulares (Incluye mezclado)</v>
          </cell>
          <cell r="G75" t="str">
            <v>kg</v>
          </cell>
          <cell r="H75">
            <v>0</v>
          </cell>
          <cell r="I75">
            <v>640</v>
          </cell>
          <cell r="K75">
            <v>0</v>
          </cell>
        </row>
        <row r="76">
          <cell r="A76">
            <v>56</v>
          </cell>
          <cell r="C76" t="str">
            <v>NP4</v>
          </cell>
          <cell r="D76">
            <v>0</v>
          </cell>
          <cell r="E76" t="str">
            <v>3P</v>
          </cell>
          <cell r="F76" t="str">
            <v>Reubicacion de Cercas existentes</v>
          </cell>
          <cell r="G76" t="str">
            <v>ml</v>
          </cell>
          <cell r="H76">
            <v>0</v>
          </cell>
          <cell r="I76">
            <v>4947</v>
          </cell>
          <cell r="K76">
            <v>0</v>
          </cell>
        </row>
        <row r="77">
          <cell r="A77">
            <v>57</v>
          </cell>
          <cell r="C77" t="str">
            <v>NP5</v>
          </cell>
          <cell r="D77">
            <v>0</v>
          </cell>
          <cell r="E77" t="str">
            <v>4P</v>
          </cell>
          <cell r="F77" t="str">
            <v>Tala de arbol clase V h mayor a 30 mts ( incluye desenraíce, retiro y disposición final)</v>
          </cell>
          <cell r="G77" t="str">
            <v>und</v>
          </cell>
          <cell r="H77">
            <v>0</v>
          </cell>
          <cell r="I77">
            <v>210756</v>
          </cell>
          <cell r="K77">
            <v>0</v>
          </cell>
        </row>
        <row r="78">
          <cell r="A78">
            <v>58</v>
          </cell>
          <cell r="C78" t="str">
            <v>NP6</v>
          </cell>
          <cell r="D78">
            <v>0</v>
          </cell>
          <cell r="E78" t="str">
            <v>4P</v>
          </cell>
          <cell r="F78" t="str">
            <v>Tala de arbol clase IV h=20 a 30 mts ( incluye desenraíce, retiro y disposición final)</v>
          </cell>
          <cell r="G78" t="str">
            <v>und</v>
          </cell>
          <cell r="H78">
            <v>0</v>
          </cell>
          <cell r="I78">
            <v>144110</v>
          </cell>
          <cell r="K78">
            <v>0</v>
          </cell>
        </row>
        <row r="79">
          <cell r="A79">
            <v>59</v>
          </cell>
          <cell r="C79" t="str">
            <v>NP7</v>
          </cell>
          <cell r="D79">
            <v>0</v>
          </cell>
          <cell r="E79" t="str">
            <v>4P</v>
          </cell>
          <cell r="F79" t="str">
            <v>Tala de arbol clase III h=10 a 20 mts ( incluye desenraíce, retiro y disposición final)</v>
          </cell>
          <cell r="G79" t="str">
            <v>und</v>
          </cell>
          <cell r="H79">
            <v>0</v>
          </cell>
          <cell r="I79">
            <v>99439</v>
          </cell>
          <cell r="K79">
            <v>0</v>
          </cell>
        </row>
        <row r="80">
          <cell r="A80">
            <v>60</v>
          </cell>
          <cell r="C80" t="str">
            <v>NP8</v>
          </cell>
          <cell r="D80">
            <v>0</v>
          </cell>
          <cell r="E80" t="str">
            <v>4P</v>
          </cell>
          <cell r="F80" t="str">
            <v>Tala de arbol clase II h=5 a 10 mts ( incluye desenraíce, retiro y disposición final)</v>
          </cell>
          <cell r="G80" t="str">
            <v>und</v>
          </cell>
          <cell r="H80">
            <v>0</v>
          </cell>
          <cell r="I80">
            <v>74401</v>
          </cell>
          <cell r="K80">
            <v>0</v>
          </cell>
        </row>
        <row r="81">
          <cell r="A81">
            <v>61</v>
          </cell>
          <cell r="C81" t="str">
            <v>NP9</v>
          </cell>
          <cell r="D81">
            <v>0</v>
          </cell>
          <cell r="E81" t="str">
            <v>4P</v>
          </cell>
          <cell r="F81" t="str">
            <v>Tala de arbol clase I h=1 a 5 mts ( incluye desenraíce, retiro y disposición final)</v>
          </cell>
          <cell r="G81" t="str">
            <v>und</v>
          </cell>
          <cell r="H81">
            <v>0</v>
          </cell>
          <cell r="I81">
            <v>58221</v>
          </cell>
          <cell r="K81">
            <v>0</v>
          </cell>
        </row>
        <row r="82">
          <cell r="A82">
            <v>62</v>
          </cell>
          <cell r="C82" t="str">
            <v>NP10</v>
          </cell>
          <cell r="D82" t="str">
            <v>900-07</v>
          </cell>
          <cell r="E82">
            <v>0</v>
          </cell>
          <cell r="F82" t="str">
            <v xml:space="preserve">Transporte de materiales provenientes de la excavación de la explanación, canales y prestamos, entre cien metros  (100 m)  y mil metros (1.000 m) </v>
          </cell>
          <cell r="G82" t="str">
            <v>m3/E</v>
          </cell>
          <cell r="H82">
            <v>0</v>
          </cell>
          <cell r="I82">
            <v>535</v>
          </cell>
          <cell r="K82">
            <v>0</v>
          </cell>
        </row>
        <row r="83">
          <cell r="A83">
            <v>63</v>
          </cell>
          <cell r="C83" t="str">
            <v>NP11</v>
          </cell>
          <cell r="D83" t="str">
            <v>450.2P</v>
          </cell>
          <cell r="E83" t="str">
            <v>450.2P</v>
          </cell>
          <cell r="F83" t="str">
            <v>Mezcla Densa en Caliente para Parcheo</v>
          </cell>
          <cell r="G83" t="str">
            <v>m3</v>
          </cell>
          <cell r="H83">
            <v>0</v>
          </cell>
          <cell r="I83">
            <v>471023</v>
          </cell>
          <cell r="K83">
            <v>0</v>
          </cell>
        </row>
        <row r="84">
          <cell r="A84">
            <v>64</v>
          </cell>
          <cell r="C84" t="str">
            <v>NP12</v>
          </cell>
          <cell r="D84">
            <v>0</v>
          </cell>
          <cell r="E84">
            <v>0</v>
          </cell>
          <cell r="F84" t="str">
            <v>Bolsacretos</v>
          </cell>
          <cell r="G84" t="str">
            <v>m3</v>
          </cell>
          <cell r="H84">
            <v>0</v>
          </cell>
          <cell r="I84">
            <v>377328</v>
          </cell>
          <cell r="K84">
            <v>0</v>
          </cell>
        </row>
        <row r="85">
          <cell r="A85">
            <v>65</v>
          </cell>
          <cell r="C85" t="str">
            <v>NP13</v>
          </cell>
          <cell r="D85">
            <v>641</v>
          </cell>
          <cell r="E85">
            <v>0</v>
          </cell>
          <cell r="F85" t="str">
            <v>Suministro transporte y colocacion de acero de preesfuerzo (incluye tensionamiento)</v>
          </cell>
          <cell r="G85" t="str">
            <v>ton-m</v>
          </cell>
          <cell r="H85">
            <v>0</v>
          </cell>
          <cell r="I85">
            <v>1205</v>
          </cell>
          <cell r="K85">
            <v>0</v>
          </cell>
        </row>
        <row r="86">
          <cell r="A86">
            <v>66</v>
          </cell>
          <cell r="C86" t="str">
            <v>NP14</v>
          </cell>
          <cell r="D86">
            <v>674</v>
          </cell>
          <cell r="E86">
            <v>0</v>
          </cell>
          <cell r="F86" t="str">
            <v>Drenes Horizontales en taludes: Dren horizontal de longitud mayor a diez (10) metros</v>
          </cell>
          <cell r="G86" t="str">
            <v>ml</v>
          </cell>
          <cell r="H86">
            <v>0</v>
          </cell>
          <cell r="I86">
            <v>127804</v>
          </cell>
          <cell r="K86">
            <v>0</v>
          </cell>
        </row>
        <row r="87">
          <cell r="A87">
            <v>67</v>
          </cell>
          <cell r="C87" t="str">
            <v>NP15</v>
          </cell>
          <cell r="D87">
            <v>642</v>
          </cell>
          <cell r="E87">
            <v>0</v>
          </cell>
          <cell r="F87" t="str">
            <v>Sellos para junta de puentes</v>
          </cell>
          <cell r="G87" t="str">
            <v>ml</v>
          </cell>
          <cell r="H87">
            <v>0</v>
          </cell>
          <cell r="I87">
            <v>38836</v>
          </cell>
          <cell r="K87">
            <v>0</v>
          </cell>
        </row>
        <row r="88">
          <cell r="A88">
            <v>68</v>
          </cell>
          <cell r="C88" t="str">
            <v>NP16</v>
          </cell>
          <cell r="D88" t="str">
            <v>642.1P</v>
          </cell>
          <cell r="E88">
            <v>0</v>
          </cell>
          <cell r="F88" t="str">
            <v>Apoyos de Neopreno Reforzado con 8 laminas de 5mm, dureza 60</v>
          </cell>
          <cell r="G88" t="str">
            <v>und</v>
          </cell>
          <cell r="H88">
            <v>0</v>
          </cell>
          <cell r="I88">
            <v>1505273</v>
          </cell>
          <cell r="K88">
            <v>0</v>
          </cell>
        </row>
        <row r="89">
          <cell r="A89">
            <v>69</v>
          </cell>
          <cell r="C89" t="str">
            <v>NP17</v>
          </cell>
          <cell r="D89" t="str">
            <v>650,2 
650,4</v>
          </cell>
          <cell r="E89">
            <v>0</v>
          </cell>
          <cell r="F89" t="str">
            <v>Suministro, fabricacion, montaje y pintura de estructura metalica en acero estructural A588 (No incluye transporte)</v>
          </cell>
          <cell r="G89" t="str">
            <v>Kg</v>
          </cell>
          <cell r="H89">
            <v>0</v>
          </cell>
          <cell r="I89">
            <v>9615</v>
          </cell>
          <cell r="K89">
            <v>0</v>
          </cell>
        </row>
        <row r="90">
          <cell r="A90">
            <v>70</v>
          </cell>
          <cell r="C90" t="str">
            <v>NP18</v>
          </cell>
          <cell r="D90">
            <v>650.29999999999995</v>
          </cell>
          <cell r="E90">
            <v>0</v>
          </cell>
          <cell r="F90" t="str">
            <v>Transporte de estructura en acero estructural A588</v>
          </cell>
          <cell r="G90" t="str">
            <v>Kg</v>
          </cell>
          <cell r="H90">
            <v>0</v>
          </cell>
          <cell r="I90">
            <v>2438</v>
          </cell>
          <cell r="K90">
            <v>0</v>
          </cell>
        </row>
        <row r="91">
          <cell r="A91">
            <v>71</v>
          </cell>
          <cell r="C91" t="str">
            <v>NP19</v>
          </cell>
          <cell r="D91" t="str">
            <v>623-01</v>
          </cell>
          <cell r="E91">
            <v>0</v>
          </cell>
          <cell r="F91" t="str">
            <v>Tubería pvc perforada diámetro 100mm.</v>
          </cell>
          <cell r="G91" t="str">
            <v>ml</v>
          </cell>
          <cell r="H91">
            <v>0</v>
          </cell>
          <cell r="I91">
            <v>37035</v>
          </cell>
          <cell r="K91">
            <v>0</v>
          </cell>
        </row>
        <row r="92">
          <cell r="A92">
            <v>72</v>
          </cell>
          <cell r="C92" t="str">
            <v>NP20</v>
          </cell>
          <cell r="D92" t="str">
            <v>623-01</v>
          </cell>
          <cell r="E92">
            <v>0</v>
          </cell>
          <cell r="F92" t="str">
            <v>Zanjas en sacos de suelo cemento</v>
          </cell>
          <cell r="G92" t="str">
            <v>ml</v>
          </cell>
          <cell r="H92">
            <v>0</v>
          </cell>
          <cell r="I92">
            <v>56800</v>
          </cell>
          <cell r="K92">
            <v>0</v>
          </cell>
        </row>
        <row r="93">
          <cell r="A93">
            <v>73</v>
          </cell>
          <cell r="C93" t="str">
            <v>NP21</v>
          </cell>
          <cell r="D93" t="str">
            <v>623-01</v>
          </cell>
          <cell r="E93">
            <v>0</v>
          </cell>
          <cell r="F93" t="str">
            <v>Protección vegetal de taludes con semillas</v>
          </cell>
          <cell r="G93" t="str">
            <v>m2</v>
          </cell>
          <cell r="H93">
            <v>0</v>
          </cell>
          <cell r="I93">
            <v>4333</v>
          </cell>
          <cell r="K93">
            <v>0</v>
          </cell>
        </row>
        <row r="94">
          <cell r="A94">
            <v>74</v>
          </cell>
          <cell r="C94" t="str">
            <v>NP22</v>
          </cell>
          <cell r="D94">
            <v>0</v>
          </cell>
          <cell r="E94">
            <v>0</v>
          </cell>
          <cell r="F94" t="str">
            <v>Anclaje activo con cable de 5 torones de 1/2"</v>
          </cell>
          <cell r="G94" t="str">
            <v>ml</v>
          </cell>
          <cell r="H94">
            <v>0</v>
          </cell>
          <cell r="I94">
            <v>377143</v>
          </cell>
          <cell r="K94">
            <v>0</v>
          </cell>
        </row>
        <row r="95">
          <cell r="A95">
            <v>75</v>
          </cell>
          <cell r="C95" t="str">
            <v>NP23</v>
          </cell>
          <cell r="D95">
            <v>0</v>
          </cell>
          <cell r="E95">
            <v>0</v>
          </cell>
          <cell r="F95" t="str">
            <v>Anclaje activo con cable de 4 torones de 1/2"</v>
          </cell>
          <cell r="G95" t="str">
            <v>ml</v>
          </cell>
          <cell r="H95">
            <v>0</v>
          </cell>
          <cell r="I95">
            <v>361906</v>
          </cell>
          <cell r="K95">
            <v>0</v>
          </cell>
        </row>
        <row r="96">
          <cell r="A96">
            <v>76</v>
          </cell>
          <cell r="C96" t="str">
            <v>NP24</v>
          </cell>
          <cell r="D96">
            <v>0</v>
          </cell>
          <cell r="E96">
            <v>0</v>
          </cell>
          <cell r="F96" t="str">
            <v>Anclaje activo con cable de 3 torones de 1/2"</v>
          </cell>
          <cell r="G96" t="str">
            <v>ml</v>
          </cell>
          <cell r="H96">
            <v>0</v>
          </cell>
          <cell r="I96">
            <v>344603</v>
          </cell>
          <cell r="K96">
            <v>0</v>
          </cell>
        </row>
        <row r="97">
          <cell r="A97">
            <v>77</v>
          </cell>
          <cell r="C97" t="str">
            <v>NP25</v>
          </cell>
          <cell r="D97">
            <v>0</v>
          </cell>
          <cell r="E97" t="str">
            <v>230,P</v>
          </cell>
          <cell r="F97" t="str">
            <v>Procesamiento material de mejoramiento</v>
          </cell>
          <cell r="G97" t="str">
            <v>m3</v>
          </cell>
          <cell r="H97">
            <v>0</v>
          </cell>
          <cell r="I97">
            <v>15323</v>
          </cell>
          <cell r="K97">
            <v>0</v>
          </cell>
        </row>
        <row r="99">
          <cell r="C99" t="str">
            <v>LIQUIDACIÓN TOTAL PRESENTE PREACTA DE OBRA CONTRACTUAL</v>
          </cell>
          <cell r="K99">
            <v>0</v>
          </cell>
        </row>
        <row r="101">
          <cell r="D101" t="str">
            <v>CONTRATISTA</v>
          </cell>
          <cell r="F101" t="str">
            <v>CONSORCIO SAN JOSÉ DE MIRANDA</v>
          </cell>
          <cell r="H101" t="str">
            <v>INTERVENTOR</v>
          </cell>
          <cell r="I101" t="str">
            <v>CONSORCIO CHICAMOCHA</v>
          </cell>
        </row>
        <row r="102">
          <cell r="D102" t="str">
            <v>FIRMA</v>
          </cell>
          <cell r="H102" t="str">
            <v>FIRMA</v>
          </cell>
        </row>
        <row r="103">
          <cell r="D103" t="str">
            <v>NOMBRE</v>
          </cell>
          <cell r="F103" t="str">
            <v>FREDY MENDEZ SALINAS</v>
          </cell>
          <cell r="H103" t="str">
            <v>NOMBRE</v>
          </cell>
          <cell r="I103" t="str">
            <v>NELSON GOMEZ BELTRAN</v>
          </cell>
        </row>
        <row r="104">
          <cell r="D104" t="str">
            <v>CARGO</v>
          </cell>
          <cell r="F104" t="str">
            <v>ENCARGADO DE MEDICIONES</v>
          </cell>
          <cell r="H104" t="str">
            <v>CARGO</v>
          </cell>
          <cell r="I104" t="str">
            <v xml:space="preserve">ING RESIDENTE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1">
          <cell r="AB1" t="str">
            <v>SP - 01</v>
          </cell>
          <cell r="AC1" t="str">
            <v>CURVA PELIGROSA A LA IZQUIERDA</v>
          </cell>
        </row>
        <row r="2">
          <cell r="AB2" t="str">
            <v>SP - 02</v>
          </cell>
          <cell r="AC2" t="str">
            <v>CURVA PELIGROSA A LA DERECHA</v>
          </cell>
        </row>
        <row r="3">
          <cell r="AB3" t="str">
            <v>SP - 03</v>
          </cell>
          <cell r="AC3" t="str">
            <v>CURVA PRONUNCIADA A LA IZQUIERA</v>
          </cell>
        </row>
        <row r="4">
          <cell r="AB4" t="str">
            <v>SP - 04</v>
          </cell>
          <cell r="AC4" t="str">
            <v>CURVA PRONUNCIADA A LA DERECHA</v>
          </cell>
        </row>
        <row r="5">
          <cell r="AB5" t="str">
            <v>SP - 05</v>
          </cell>
          <cell r="AC5" t="str">
            <v>CURVA Y CONTRA CURVA PELIGROSA IZQ-DER</v>
          </cell>
        </row>
        <row r="6">
          <cell r="AB6" t="str">
            <v>SP - 06</v>
          </cell>
          <cell r="AC6" t="str">
            <v>CURVA Y CONTRA CURVA PELIGROSA DER-IZQ</v>
          </cell>
        </row>
        <row r="7">
          <cell r="AB7" t="str">
            <v>SP - 07</v>
          </cell>
          <cell r="AC7" t="str">
            <v>CURVA SUCESIVAS PRIMERA IZQUIERDA</v>
          </cell>
        </row>
        <row r="8">
          <cell r="AB8" t="str">
            <v>SP - 08</v>
          </cell>
          <cell r="AC8" t="str">
            <v>CURVA SUCESIVAS PRIMERA DERECHA</v>
          </cell>
        </row>
        <row r="9">
          <cell r="AB9" t="str">
            <v>SP - 09</v>
          </cell>
          <cell r="AC9" t="str">
            <v>CURVA Y CONTRA CURVA PRONUNCIADA IZQ-DER</v>
          </cell>
        </row>
        <row r="10">
          <cell r="AB10" t="str">
            <v>SP - 10</v>
          </cell>
          <cell r="AC10" t="str">
            <v>CURVA Y CONTRA CURVA PRONUNCIADA DER-IZQ</v>
          </cell>
        </row>
        <row r="11">
          <cell r="AB11" t="str">
            <v>SP - 11</v>
          </cell>
          <cell r="AC11" t="str">
            <v>INTERSECCION DE VIAS</v>
          </cell>
        </row>
        <row r="12">
          <cell r="AB12" t="str">
            <v>SP - 12</v>
          </cell>
          <cell r="AC12" t="str">
            <v>VIA LATERAL IZQUIERDA</v>
          </cell>
        </row>
        <row r="13">
          <cell r="AB13" t="str">
            <v>SP - 13</v>
          </cell>
          <cell r="AC13" t="str">
            <v>VIA LATERAL DERECHA</v>
          </cell>
        </row>
        <row r="14">
          <cell r="AB14" t="str">
            <v>SP - 14</v>
          </cell>
          <cell r="AC14" t="str">
            <v>VIFURCACION EN T</v>
          </cell>
        </row>
        <row r="15">
          <cell r="AB15" t="str">
            <v>SP - 15</v>
          </cell>
          <cell r="AC15" t="str">
            <v>VIFURCACION EN Y</v>
          </cell>
        </row>
        <row r="16">
          <cell r="AB16" t="str">
            <v>SP - 16</v>
          </cell>
          <cell r="AC16" t="str">
            <v>VIFURCACION IZQUIERDA</v>
          </cell>
        </row>
        <row r="17">
          <cell r="AB17" t="str">
            <v>SP - 17</v>
          </cell>
          <cell r="AC17" t="str">
            <v>VIFURCACION DERECHA</v>
          </cell>
        </row>
        <row r="18">
          <cell r="AB18" t="str">
            <v>SP - 18</v>
          </cell>
          <cell r="AC18" t="str">
            <v>VIFURCACION ESCALONADA IZQ-DER</v>
          </cell>
        </row>
        <row r="19">
          <cell r="AB19" t="str">
            <v>SP - 19</v>
          </cell>
          <cell r="AC19" t="str">
            <v>VIFURCACION ESCALONADA DER- IZQ</v>
          </cell>
        </row>
        <row r="20">
          <cell r="AB20" t="str">
            <v>SP - 20</v>
          </cell>
          <cell r="AC20" t="str">
            <v>GLORIETA</v>
          </cell>
        </row>
        <row r="21">
          <cell r="AB21" t="str">
            <v>SP - 21</v>
          </cell>
          <cell r="AC21" t="str">
            <v>INCORPORACION DE TRANSITO IZQUIERDA</v>
          </cell>
        </row>
        <row r="22">
          <cell r="AB22" t="str">
            <v>SP - 22</v>
          </cell>
          <cell r="AC22" t="str">
            <v>INCORPORACION DE TRANSITO DERECHA</v>
          </cell>
        </row>
        <row r="23">
          <cell r="AB23" t="str">
            <v>SP - 23</v>
          </cell>
          <cell r="AC23" t="str">
            <v>SEMAFORO</v>
          </cell>
        </row>
        <row r="24">
          <cell r="AB24" t="str">
            <v>SP - 24</v>
          </cell>
          <cell r="AC24" t="str">
            <v>SUPERFICIE RIZADA</v>
          </cell>
        </row>
        <row r="25">
          <cell r="AB25" t="str">
            <v>SP - 25</v>
          </cell>
          <cell r="AC25" t="str">
            <v>RESALTO</v>
          </cell>
        </row>
        <row r="26">
          <cell r="AB26" t="str">
            <v>SP - 26</v>
          </cell>
          <cell r="AC26" t="str">
            <v>DEPRESION</v>
          </cell>
        </row>
        <row r="27">
          <cell r="AB27" t="str">
            <v>SP - 27</v>
          </cell>
          <cell r="AC27" t="str">
            <v>DESCENSO PELIGROSO</v>
          </cell>
        </row>
        <row r="28">
          <cell r="AB28" t="str">
            <v>SP - 28</v>
          </cell>
          <cell r="AC28" t="str">
            <v>REDUCCION SIMETRICA DE LA CALZADA</v>
          </cell>
        </row>
        <row r="29">
          <cell r="AB29" t="str">
            <v>SP - 29</v>
          </cell>
          <cell r="AC29" t="str">
            <v>PREVENCION DE PARE</v>
          </cell>
        </row>
        <row r="30">
          <cell r="AB30" t="str">
            <v>SP - 30</v>
          </cell>
          <cell r="AC30" t="str">
            <v>REDUCCION ASIMETRICA DE LA CALZADA IZQUIERDA</v>
          </cell>
        </row>
        <row r="31">
          <cell r="AB31" t="str">
            <v>SP - 31</v>
          </cell>
          <cell r="AC31" t="str">
            <v>REDUCCION ASIMETRICA DE LA CALZADA DERECHA</v>
          </cell>
        </row>
        <row r="32">
          <cell r="AB32" t="str">
            <v>SP - 32</v>
          </cell>
          <cell r="AC32" t="str">
            <v>ENSANCHE SIMETRICO DE LA CALZADA</v>
          </cell>
        </row>
        <row r="33">
          <cell r="AB33" t="str">
            <v>SP - 33</v>
          </cell>
          <cell r="AC33" t="str">
            <v>PREVENCION DE SEDA EL PASO</v>
          </cell>
        </row>
        <row r="34">
          <cell r="AB34" t="str">
            <v>SP - 34</v>
          </cell>
          <cell r="AC34" t="str">
            <v>ENSANCHE SIMETRICO DE LA CALZADA IZQUIERDA</v>
          </cell>
        </row>
        <row r="35">
          <cell r="AB35" t="str">
            <v>SP - 35</v>
          </cell>
          <cell r="AC35" t="str">
            <v>ENSANCHE SIMETRICO DE LA CALZADA DERECHA</v>
          </cell>
        </row>
        <row r="36">
          <cell r="AB36" t="str">
            <v>SP - 36</v>
          </cell>
          <cell r="AC36" t="str">
            <v>PUENTE ANGOSTO</v>
          </cell>
        </row>
        <row r="37">
          <cell r="AB37" t="str">
            <v>SP - 37</v>
          </cell>
          <cell r="AC37" t="str">
            <v>TUNEL</v>
          </cell>
        </row>
        <row r="38">
          <cell r="AB38" t="str">
            <v>SP - 38</v>
          </cell>
          <cell r="AC38" t="str">
            <v>PESO MAXIMO TOTAL PERMITIDO</v>
          </cell>
        </row>
        <row r="39">
          <cell r="AB39" t="str">
            <v>SP - 39</v>
          </cell>
          <cell r="AC39" t="str">
            <v>CIRCULACION EN DOS SENTIDOS</v>
          </cell>
        </row>
        <row r="40">
          <cell r="AB40" t="str">
            <v>SP - 40</v>
          </cell>
          <cell r="AC40" t="str">
            <v>FLECHA DIRECCCIONAL</v>
          </cell>
        </row>
        <row r="41">
          <cell r="AB41" t="str">
            <v>SP - 41</v>
          </cell>
          <cell r="AC41" t="str">
            <v>TRES CARRILES (UNO EN CONTRA FLUJO)</v>
          </cell>
        </row>
        <row r="42">
          <cell r="AB42" t="str">
            <v>SP - 42</v>
          </cell>
          <cell r="AC42" t="str">
            <v>ZONA DE DERRUMBE</v>
          </cell>
        </row>
        <row r="43">
          <cell r="AB43" t="str">
            <v>SP - 43</v>
          </cell>
          <cell r="AC43" t="str">
            <v>TRES CARRILES (DOS EN CONTRA FLUJO)</v>
          </cell>
        </row>
        <row r="44">
          <cell r="AB44" t="str">
            <v>SP - 44</v>
          </cell>
          <cell r="AC44" t="str">
            <v>SUPERFICIE DESLIZANTE</v>
          </cell>
        </row>
        <row r="45">
          <cell r="AB45" t="str">
            <v>SP - 45</v>
          </cell>
          <cell r="AC45" t="str">
            <v>MAQUINARIA AGRICOLA EN LA VIA</v>
          </cell>
        </row>
        <row r="46">
          <cell r="AB46" t="str">
            <v>SP - 46</v>
          </cell>
          <cell r="AC46" t="str">
            <v>PEATONES EN LA VIA</v>
          </cell>
        </row>
        <row r="47">
          <cell r="AB47" t="str">
            <v>SP - 47</v>
          </cell>
          <cell r="AC47" t="str">
            <v>ZONA ESCOLAR</v>
          </cell>
        </row>
        <row r="48">
          <cell r="AB48" t="str">
            <v>SP - 48</v>
          </cell>
          <cell r="AC48" t="str">
            <v>ZONA DEPORTIVA</v>
          </cell>
        </row>
        <row r="49">
          <cell r="AB49" t="str">
            <v>SP - 49</v>
          </cell>
          <cell r="AC49" t="str">
            <v>ANIMALES EN LA VIA</v>
          </cell>
        </row>
        <row r="50">
          <cell r="AB50" t="str">
            <v>SP - 50</v>
          </cell>
          <cell r="AC50" t="str">
            <v>ALTURA LIBRE</v>
          </cell>
        </row>
        <row r="51">
          <cell r="AB51" t="str">
            <v>SP - 51</v>
          </cell>
          <cell r="AC51" t="str">
            <v>ANCHO LIBRE</v>
          </cell>
        </row>
        <row r="52">
          <cell r="AB52" t="str">
            <v>SP - 52</v>
          </cell>
          <cell r="AC52" t="str">
            <v>CRUCE A NIVEL CON FERROCARRIL</v>
          </cell>
        </row>
        <row r="53">
          <cell r="AB53" t="str">
            <v>SP - 53</v>
          </cell>
          <cell r="AC53" t="str">
            <v>BARRERA</v>
          </cell>
        </row>
        <row r="54">
          <cell r="AB54" t="str">
            <v>SP - 54</v>
          </cell>
          <cell r="AC54" t="str">
            <v>PASO A NIVEL</v>
          </cell>
        </row>
        <row r="55">
          <cell r="AB55" t="str">
            <v>SP - 55</v>
          </cell>
          <cell r="AC55" t="str">
            <v>INICIACION DE SEPARADOR (DOS SENTIDOS)</v>
          </cell>
        </row>
        <row r="56">
          <cell r="AB56" t="str">
            <v>SP - 55A</v>
          </cell>
          <cell r="AC56" t="str">
            <v>INICIACION DE SEPARADOR (UN SENTIDO)</v>
          </cell>
        </row>
        <row r="57">
          <cell r="AB57" t="str">
            <v>SP - 56</v>
          </cell>
          <cell r="AC57" t="str">
            <v>TERMINACION DE VIA CON SEPARADOR (DOS SENTIDOS)</v>
          </cell>
        </row>
        <row r="58">
          <cell r="AB58" t="str">
            <v>SP - 56A</v>
          </cell>
          <cell r="AC58" t="str">
            <v>TERMINACION DE VIA CON SEPARADOR (UN SENTIDO)</v>
          </cell>
        </row>
        <row r="59">
          <cell r="AB59" t="str">
            <v>SP - 57</v>
          </cell>
          <cell r="AC59" t="str">
            <v>FINAL DE PAVIMENTO</v>
          </cell>
        </row>
        <row r="60">
          <cell r="AB60" t="str">
            <v>SP - 59</v>
          </cell>
          <cell r="AC60" t="str">
            <v>CICLISTA EN VIA</v>
          </cell>
        </row>
        <row r="61">
          <cell r="AB61" t="str">
            <v>SP - 67</v>
          </cell>
          <cell r="AC61" t="str">
            <v>RIESGO DE ACCIDENTE</v>
          </cell>
        </row>
        <row r="62">
          <cell r="AB62" t="str">
            <v>SPO - 01</v>
          </cell>
          <cell r="AC62" t="str">
            <v>TRABAJOS EN VIA</v>
          </cell>
        </row>
        <row r="63">
          <cell r="AB63" t="str">
            <v>SPO - 02</v>
          </cell>
          <cell r="AC63" t="str">
            <v>MAQUINARIA  EN LA VIA</v>
          </cell>
        </row>
        <row r="64">
          <cell r="AB64" t="str">
            <v>SPO - 03</v>
          </cell>
          <cell r="AC64" t="str">
            <v>BANDERERO</v>
          </cell>
        </row>
        <row r="65">
          <cell r="AB65" t="str">
            <v>SR - 01</v>
          </cell>
          <cell r="AC65" t="str">
            <v>PARE</v>
          </cell>
        </row>
        <row r="66">
          <cell r="AB66" t="str">
            <v>SR - 02</v>
          </cell>
          <cell r="AC66" t="str">
            <v>CEDA EL PASO</v>
          </cell>
        </row>
        <row r="67">
          <cell r="AB67" t="str">
            <v>SR - 03</v>
          </cell>
          <cell r="AC67" t="str">
            <v>SIGA DE FRENTE</v>
          </cell>
        </row>
        <row r="68">
          <cell r="AB68" t="str">
            <v>SR - 04</v>
          </cell>
          <cell r="AC68" t="str">
            <v>NO PASE</v>
          </cell>
        </row>
        <row r="69">
          <cell r="AB69" t="str">
            <v>SR - 05</v>
          </cell>
          <cell r="AC69" t="str">
            <v>GIRO A LA IZQUIERDA SOLAMENTE</v>
          </cell>
        </row>
        <row r="70">
          <cell r="AB70" t="str">
            <v>SR - 06</v>
          </cell>
          <cell r="AC70" t="str">
            <v>PROHIBIDO GIRAR A LA IZQUIERDA</v>
          </cell>
        </row>
        <row r="71">
          <cell r="AB71" t="str">
            <v>SR - 07</v>
          </cell>
          <cell r="AC71" t="str">
            <v>GIRO A LA DERECHA SOLAMENTE</v>
          </cell>
        </row>
        <row r="72">
          <cell r="AB72" t="str">
            <v>SR - 08</v>
          </cell>
          <cell r="AC72" t="str">
            <v>PROHIBIDO GIRAR A LA DERECHA</v>
          </cell>
        </row>
        <row r="73">
          <cell r="AB73" t="str">
            <v>SR - 10</v>
          </cell>
          <cell r="AC73" t="str">
            <v>PROHIBIDO GIRAR EN U</v>
          </cell>
        </row>
        <row r="74">
          <cell r="AB74" t="str">
            <v>SR - 11</v>
          </cell>
          <cell r="AC74" t="str">
            <v>DOBLE VIA</v>
          </cell>
        </row>
        <row r="75">
          <cell r="AB75" t="str">
            <v>SR - 12</v>
          </cell>
          <cell r="AC75" t="str">
            <v>TRES CARRILES (UNO EN CONTRA FLUJO)</v>
          </cell>
        </row>
        <row r="76">
          <cell r="AB76" t="str">
            <v>SR - 13</v>
          </cell>
          <cell r="AC76" t="str">
            <v>TRES CARRILES ( DOS EN CONTRAFLUJO)</v>
          </cell>
        </row>
        <row r="77">
          <cell r="AB77" t="str">
            <v>SR - 14</v>
          </cell>
          <cell r="AC77" t="str">
            <v>PROHIBIDO EL CAMBIO DE CALZADA</v>
          </cell>
        </row>
        <row r="78">
          <cell r="AB78" t="str">
            <v>SR - 16</v>
          </cell>
          <cell r="AC78" t="str">
            <v>CIRCULACION PROHIBIDA EN VEHICULOS AUTOMOTORES</v>
          </cell>
        </row>
        <row r="79">
          <cell r="AB79" t="str">
            <v>SR - 17</v>
          </cell>
          <cell r="AC79" t="str">
            <v>VEHICULOS PESADOS A LA DERECHA</v>
          </cell>
        </row>
        <row r="80">
          <cell r="AB80" t="str">
            <v>SR - 18</v>
          </cell>
          <cell r="AC80" t="str">
            <v>CIRCULACION PROHIBIDA DE VEHICULOS DE CARGA</v>
          </cell>
        </row>
        <row r="81">
          <cell r="AB81" t="str">
            <v>SR - 19</v>
          </cell>
          <cell r="AC81" t="str">
            <v>PEATONES A LA IZQUIERDA</v>
          </cell>
        </row>
        <row r="82">
          <cell r="AB82" t="str">
            <v>SR - 20</v>
          </cell>
          <cell r="AC82" t="str">
            <v>CIRCULACION PROHIBIDA DE PEATONES</v>
          </cell>
        </row>
        <row r="83">
          <cell r="AB83" t="str">
            <v>SR - 21</v>
          </cell>
          <cell r="AC83" t="str">
            <v>CIRCULACION PROHIBIDA DE CABALGADURAS</v>
          </cell>
        </row>
        <row r="84">
          <cell r="AB84" t="str">
            <v>SR - 22</v>
          </cell>
          <cell r="AC84" t="str">
            <v>CIRCULACION PROHIBIDA DE BICICLETAS</v>
          </cell>
        </row>
        <row r="85">
          <cell r="AB85" t="str">
            <v>SR - 23</v>
          </cell>
          <cell r="AC85" t="str">
            <v>CIRCULACION PROHIBIDA DE MOTOCICLETAS</v>
          </cell>
        </row>
        <row r="86">
          <cell r="AB86" t="str">
            <v>SR - 24</v>
          </cell>
          <cell r="AC86" t="str">
            <v>CIRCULACION PROHIBIDA DE MAQUINARIA AGRICOLA</v>
          </cell>
        </row>
        <row r="87">
          <cell r="AB87" t="str">
            <v>SR - 25</v>
          </cell>
          <cell r="AC87" t="str">
            <v>CIRCULACION PROHIBIDA DE VEHICULO DE TRACCION ANIMAL</v>
          </cell>
        </row>
        <row r="88">
          <cell r="AB88" t="str">
            <v>SR - 26</v>
          </cell>
          <cell r="AC88" t="str">
            <v>PROHIBIDO ADELANTAR</v>
          </cell>
        </row>
        <row r="89">
          <cell r="AB89" t="str">
            <v>SR - 28</v>
          </cell>
          <cell r="AC89" t="str">
            <v>PROHIBIDO PARQUEAR</v>
          </cell>
        </row>
        <row r="90">
          <cell r="AB90" t="str">
            <v>SR - 28A</v>
          </cell>
          <cell r="AC90" t="str">
            <v>NO PARQUEAR NI DETENERSE</v>
          </cell>
        </row>
        <row r="91">
          <cell r="AB91" t="str">
            <v>SR - 29</v>
          </cell>
          <cell r="AC91" t="str">
            <v>PROHIBIDO PITAR</v>
          </cell>
        </row>
        <row r="92">
          <cell r="AB92" t="str">
            <v>SR - 30</v>
          </cell>
          <cell r="AC92" t="str">
            <v>VELOCIDAD MAXIMA</v>
          </cell>
        </row>
        <row r="93">
          <cell r="AB93" t="str">
            <v>SR - 31</v>
          </cell>
          <cell r="AC93" t="str">
            <v>PESO MAXIMO TOTAL PERMITIDO</v>
          </cell>
        </row>
        <row r="94">
          <cell r="AB94" t="str">
            <v>SR - 32</v>
          </cell>
          <cell r="AC94" t="str">
            <v>ALTURA MAXIMA PERMITIDA</v>
          </cell>
        </row>
        <row r="95">
          <cell r="AB95" t="str">
            <v>SR - 33</v>
          </cell>
          <cell r="AC95" t="str">
            <v>ANCHO MAXIMO PERMITIDO</v>
          </cell>
        </row>
        <row r="96">
          <cell r="AB96" t="str">
            <v>SR - 34</v>
          </cell>
          <cell r="AC96" t="str">
            <v>ZONA DE ESTACIONAMIENTO DE TAXIS</v>
          </cell>
        </row>
        <row r="97">
          <cell r="AB97" t="str">
            <v>SR - 35</v>
          </cell>
          <cell r="AC97" t="str">
            <v>CIRCULACION CON LUCES BAJAS</v>
          </cell>
        </row>
        <row r="98">
          <cell r="AB98" t="str">
            <v>SR - 36</v>
          </cell>
          <cell r="AC98" t="str">
            <v>RETEN</v>
          </cell>
        </row>
        <row r="99">
          <cell r="AB99" t="str">
            <v>SR - 37</v>
          </cell>
          <cell r="AC99" t="str">
            <v>CICLOVIA</v>
          </cell>
        </row>
        <row r="100">
          <cell r="AB100" t="str">
            <v>SR - 38</v>
          </cell>
          <cell r="AC100" t="str">
            <v>SENTIDO UNICO DE CIRCULACION</v>
          </cell>
        </row>
        <row r="101">
          <cell r="AB101" t="str">
            <v>SR - 39</v>
          </cell>
          <cell r="AC101" t="str">
            <v>SENTIDO DE CIRCULACION DOBLE</v>
          </cell>
        </row>
        <row r="102">
          <cell r="AB102" t="str">
            <v>SR - 40</v>
          </cell>
          <cell r="AC102" t="str">
            <v>PARADERO</v>
          </cell>
        </row>
        <row r="103">
          <cell r="AB103" t="str">
            <v>SR - 41</v>
          </cell>
          <cell r="AC103" t="str">
            <v>PROHIBIDO DEJAR O RECOGER PASAJEROS</v>
          </cell>
        </row>
        <row r="104">
          <cell r="AB104" t="str">
            <v>SR - 42</v>
          </cell>
          <cell r="AC104" t="str">
            <v>ZONA DE CARGUE Y DESCARGUE</v>
          </cell>
        </row>
        <row r="105">
          <cell r="AB105" t="str">
            <v>SR - 43</v>
          </cell>
          <cell r="AC105" t="str">
            <v>PROHIBIDO EL CARGUE Y DESACRGUE</v>
          </cell>
        </row>
        <row r="106">
          <cell r="AB106" t="str">
            <v>SR - 44</v>
          </cell>
          <cell r="AC106" t="str">
            <v>ESPACIAMIENTO</v>
          </cell>
        </row>
        <row r="107">
          <cell r="AB107" t="str">
            <v>SR - 45</v>
          </cell>
          <cell r="AC107" t="str">
            <v>INDICACION DE SEPARADOR TRANSITO A LA IZQUIERDA</v>
          </cell>
        </row>
        <row r="108">
          <cell r="AB108" t="str">
            <v>SR - 46</v>
          </cell>
          <cell r="AC108" t="str">
            <v>INDICACION DE SEPARADOR TRANSITO A LA DERECHA</v>
          </cell>
        </row>
        <row r="109">
          <cell r="AB109" t="str">
            <v>SRO - 01</v>
          </cell>
          <cell r="AC109" t="str">
            <v>VIA CERRADA</v>
          </cell>
        </row>
        <row r="110">
          <cell r="AB110" t="str">
            <v>SRO - 02</v>
          </cell>
          <cell r="AC110" t="str">
            <v>DESVIO</v>
          </cell>
        </row>
        <row r="111">
          <cell r="AB111" t="str">
            <v>SRO - 03</v>
          </cell>
          <cell r="AC111" t="str">
            <v>PASO UNO A UNO</v>
          </cell>
        </row>
        <row r="112">
          <cell r="AB112" t="str">
            <v>SI - 01</v>
          </cell>
          <cell r="AC112" t="str">
            <v>RUTA NACIONAL</v>
          </cell>
        </row>
        <row r="113">
          <cell r="AB113" t="str">
            <v>SI - 01A</v>
          </cell>
          <cell r="AC113" t="str">
            <v>RUTA DEPARTAMENTAL</v>
          </cell>
        </row>
        <row r="114">
          <cell r="AB114" t="str">
            <v>SI - 02</v>
          </cell>
          <cell r="AC114" t="str">
            <v>RUTA PANAMERICANA</v>
          </cell>
        </row>
        <row r="115">
          <cell r="AB115" t="str">
            <v>SI - 03</v>
          </cell>
          <cell r="AC115" t="str">
            <v>RUTA MARGINAL DE LA SELVA</v>
          </cell>
        </row>
        <row r="116">
          <cell r="AB116" t="str">
            <v>SI - 04</v>
          </cell>
          <cell r="AC116" t="str">
            <v>POSTE DE REFERENCIA</v>
          </cell>
        </row>
        <row r="117">
          <cell r="AB117" t="str">
            <v>SI - 05</v>
          </cell>
          <cell r="AC117" t="str">
            <v>INFORMACION PREVIA DE DESTINO</v>
          </cell>
        </row>
        <row r="118">
          <cell r="AB118" t="str">
            <v>SI - 05A</v>
          </cell>
          <cell r="AC118" t="str">
            <v>INFORMACION DE DECISION DE DESTINO</v>
          </cell>
        </row>
        <row r="119">
          <cell r="AB119" t="str">
            <v>SI - 05B</v>
          </cell>
          <cell r="AC119" t="str">
            <v>CROQUIS</v>
          </cell>
        </row>
        <row r="120">
          <cell r="AB120" t="str">
            <v>SI - 05C</v>
          </cell>
          <cell r="AC120" t="str">
            <v>DESCRIPCION DE GIROS</v>
          </cell>
        </row>
        <row r="121">
          <cell r="AB121" t="str">
            <v>SI - 06</v>
          </cell>
          <cell r="AC121" t="str">
            <v>CONFIRMATIVA DE DESTINO (INFORMACION DE KILOMETRAJE)</v>
          </cell>
        </row>
        <row r="122">
          <cell r="AB122" t="str">
            <v>SI - 07</v>
          </cell>
          <cell r="AC122" t="str">
            <v>SITIO DE PARQUEO</v>
          </cell>
        </row>
        <row r="123">
          <cell r="AB123" t="str">
            <v>SI - 07A</v>
          </cell>
          <cell r="AC123" t="str">
            <v>ZONA ESPECIAL DE PARQUEO</v>
          </cell>
        </row>
        <row r="124">
          <cell r="AB124" t="str">
            <v>SI - 08</v>
          </cell>
          <cell r="AC124" t="str">
            <v>PARADERO DE BUSES</v>
          </cell>
        </row>
        <row r="125">
          <cell r="AB125" t="str">
            <v>SI - 09</v>
          </cell>
          <cell r="AC125" t="str">
            <v>ESTACIONAMIENTO DE TAXIS</v>
          </cell>
        </row>
        <row r="126">
          <cell r="AB126" t="str">
            <v>SI - 10</v>
          </cell>
          <cell r="AC126" t="str">
            <v>TRANSBORDADOR</v>
          </cell>
        </row>
        <row r="127">
          <cell r="AB127" t="str">
            <v>SI - 11</v>
          </cell>
          <cell r="AC127" t="str">
            <v>VIA PARA CICLISTAS</v>
          </cell>
        </row>
        <row r="128">
          <cell r="AB128" t="str">
            <v>SI - 12</v>
          </cell>
          <cell r="AC128" t="str">
            <v>MONUMENTO NACIONAL</v>
          </cell>
        </row>
        <row r="129">
          <cell r="AB129" t="str">
            <v>SI - 13</v>
          </cell>
          <cell r="AC129" t="str">
            <v>ZONA MILITAR</v>
          </cell>
        </row>
        <row r="130">
          <cell r="AB130" t="str">
            <v>SI - 14</v>
          </cell>
          <cell r="AC130" t="str">
            <v>AEROPUERTO</v>
          </cell>
        </row>
        <row r="131">
          <cell r="AB131" t="str">
            <v>SI - 15</v>
          </cell>
          <cell r="AC131" t="str">
            <v>HOSPEDAJE</v>
          </cell>
        </row>
        <row r="132">
          <cell r="AB132" t="str">
            <v>SI - 16</v>
          </cell>
          <cell r="AC132" t="str">
            <v>PRIMEROS AUXILIOS</v>
          </cell>
        </row>
        <row r="133">
          <cell r="AB133" t="str">
            <v>SI - 17</v>
          </cell>
          <cell r="AC133" t="str">
            <v>SERVICIOS SANITARIOS</v>
          </cell>
        </row>
        <row r="134">
          <cell r="AB134" t="str">
            <v>SI - 18</v>
          </cell>
          <cell r="AC134" t="str">
            <v>RESTAURANTE</v>
          </cell>
        </row>
        <row r="135">
          <cell r="AB135" t="str">
            <v>SI - 19</v>
          </cell>
          <cell r="AC135" t="str">
            <v>TELEFONO</v>
          </cell>
        </row>
        <row r="136">
          <cell r="AB136" t="str">
            <v>SI - 20</v>
          </cell>
          <cell r="AC136" t="str">
            <v>IGLESIA</v>
          </cell>
        </row>
        <row r="137">
          <cell r="AB137" t="str">
            <v>SI - 21</v>
          </cell>
          <cell r="AC137" t="str">
            <v>TALLER</v>
          </cell>
        </row>
        <row r="138">
          <cell r="AB138" t="str">
            <v>SI - 22</v>
          </cell>
          <cell r="AC138" t="str">
            <v>ESTACION DE SERVICIO</v>
          </cell>
        </row>
        <row r="139">
          <cell r="AB139" t="str">
            <v>SI - 23</v>
          </cell>
          <cell r="AC139" t="str">
            <v>MONTALLANTAS</v>
          </cell>
        </row>
        <row r="140">
          <cell r="AB140" t="str">
            <v>SI - 24</v>
          </cell>
          <cell r="AC140" t="str">
            <v>CRUCE PEATONAL</v>
          </cell>
        </row>
        <row r="141">
          <cell r="AB141" t="str">
            <v>SI - 25</v>
          </cell>
          <cell r="AC141" t="str">
            <v>DISCAPACITADOS</v>
          </cell>
        </row>
        <row r="142">
          <cell r="AB142" t="str">
            <v>SI - 26</v>
          </cell>
          <cell r="AC142" t="str">
            <v>NOMENCLATURA URBANA</v>
          </cell>
        </row>
        <row r="143">
          <cell r="AB143" t="str">
            <v>SI - 27</v>
          </cell>
          <cell r="AC143" t="str">
            <v>SEGURIDAD VIAL</v>
          </cell>
        </row>
        <row r="144">
          <cell r="AB144" t="str">
            <v>SI - 28</v>
          </cell>
          <cell r="AC144" t="str">
            <v>GEOGRAFICA</v>
          </cell>
        </row>
        <row r="145">
          <cell r="AB145" t="str">
            <v>SI - 29</v>
          </cell>
          <cell r="AC145" t="str">
            <v>TRANSPORTE FERROVIARIO</v>
          </cell>
        </row>
        <row r="146">
          <cell r="AB146" t="str">
            <v>SI - 30</v>
          </cell>
          <cell r="AC146" t="str">
            <v>TRANSPORTE MASIVO</v>
          </cell>
        </row>
        <row r="147">
          <cell r="AB147" t="str">
            <v>SI - 31</v>
          </cell>
          <cell r="AC147" t="str">
            <v>ZONA RECREATIVA</v>
          </cell>
        </row>
        <row r="148">
          <cell r="AB148" t="str">
            <v>SI - 32</v>
          </cell>
          <cell r="AC148" t="str">
            <v>CAMBIO DE MONEDA</v>
          </cell>
        </row>
        <row r="149">
          <cell r="AB149" t="str">
            <v>SI - 33</v>
          </cell>
          <cell r="AC149" t="str">
            <v>ZONA DE CAMPING</v>
          </cell>
        </row>
        <row r="150">
          <cell r="AB150" t="str">
            <v>SI - 34</v>
          </cell>
          <cell r="AC150" t="str">
            <v>PLAYA</v>
          </cell>
        </row>
        <row r="151">
          <cell r="AB151" t="str">
            <v>SI - 35</v>
          </cell>
          <cell r="AC151" t="str">
            <v>MUSEO</v>
          </cell>
        </row>
        <row r="152">
          <cell r="AB152" t="str">
            <v>SI - 36</v>
          </cell>
          <cell r="AC152" t="str">
            <v>MUELLE</v>
          </cell>
        </row>
        <row r="153">
          <cell r="AB153" t="str">
            <v>SI - 37</v>
          </cell>
          <cell r="AC153" t="str">
            <v>ZOOLOGICO</v>
          </cell>
        </row>
        <row r="154">
          <cell r="AB154" t="str">
            <v>SI - 38</v>
          </cell>
          <cell r="AC154" t="str">
            <v>PUNTO DE INFORMACION TURISTICA</v>
          </cell>
        </row>
        <row r="155">
          <cell r="AB155" t="str">
            <v>SI - 39</v>
          </cell>
          <cell r="AC155" t="str">
            <v>ARTESANIAS</v>
          </cell>
        </row>
        <row r="156">
          <cell r="AB156" t="str">
            <v>SI - 40</v>
          </cell>
          <cell r="AC156" t="str">
            <v>BIENES ARQUEOLOGICOS</v>
          </cell>
        </row>
        <row r="157">
          <cell r="AB157" t="str">
            <v>SI - 41</v>
          </cell>
          <cell r="AC157" t="str">
            <v>LAGO</v>
          </cell>
        </row>
        <row r="158">
          <cell r="AB158" t="str">
            <v>SI - 42</v>
          </cell>
          <cell r="AC158" t="str">
            <v>POLIDERPORTIVO</v>
          </cell>
        </row>
        <row r="159">
          <cell r="AB159" t="str">
            <v>SI - 43</v>
          </cell>
          <cell r="AC159" t="str">
            <v>MIRADOR</v>
          </cell>
        </row>
        <row r="160">
          <cell r="AB160" t="str">
            <v>SI - 44</v>
          </cell>
          <cell r="AC160" t="str">
            <v>ALQUILER DE AUTOS</v>
          </cell>
        </row>
        <row r="161">
          <cell r="AB161" t="str">
            <v>SI - 45</v>
          </cell>
          <cell r="AC161" t="str">
            <v>ATRACTIVO NATURAL</v>
          </cell>
        </row>
        <row r="162">
          <cell r="AB162" t="str">
            <v>SI - 46</v>
          </cell>
          <cell r="AC162" t="str">
            <v>VOLCAN</v>
          </cell>
        </row>
        <row r="163">
          <cell r="AB163" t="str">
            <v>SI - 47</v>
          </cell>
          <cell r="AC163" t="str">
            <v>NEVADO</v>
          </cell>
        </row>
        <row r="164">
          <cell r="AB164" t="str">
            <v>SI - 48</v>
          </cell>
          <cell r="AC164" t="str">
            <v>TERMAL</v>
          </cell>
        </row>
        <row r="165">
          <cell r="AB165" t="str">
            <v>SI - 49</v>
          </cell>
          <cell r="AC165" t="str">
            <v>CASCADA</v>
          </cell>
        </row>
        <row r="166">
          <cell r="AB166" t="str">
            <v>SI - 50</v>
          </cell>
          <cell r="AC166" t="str">
            <v>PESCA</v>
          </cell>
        </row>
        <row r="167">
          <cell r="AB167" t="str">
            <v>SIO - 01</v>
          </cell>
          <cell r="AC167" t="str">
            <v>APROXIMACION OBRA EN LA VIA</v>
          </cell>
        </row>
        <row r="168">
          <cell r="AB168" t="str">
            <v>SIO - 02</v>
          </cell>
          <cell r="AC168" t="str">
            <v>INFORMACION INICIO DE OBRA</v>
          </cell>
        </row>
        <row r="169">
          <cell r="AB169" t="str">
            <v>SIO - 03</v>
          </cell>
          <cell r="AC169" t="str">
            <v>INFORMACION FIN DE OBRA</v>
          </cell>
        </row>
        <row r="170">
          <cell r="AB170" t="str">
            <v>SIO - 04</v>
          </cell>
          <cell r="AC170" t="str">
            <v>CARRIL CERRADO (DER-CENT-IZQ)</v>
          </cell>
        </row>
        <row r="171">
          <cell r="AB171" t="str">
            <v>SIO - 05</v>
          </cell>
          <cell r="AC171" t="str">
            <v>DESVIO</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OR_REGIONES1"/>
      <sheetName val="PRESUPUESTO_DETALLADO1"/>
      <sheetName val="PRESUPUESTO_BASE_POLIDEPORTIVO1"/>
      <sheetName val="días_habiles_20151"/>
      <sheetName val="MANTENIMIENTO_y_OPERACIÓN1"/>
      <sheetName val="PRESUPUESTO_DE_E&amp;D1"/>
      <sheetName val="POR_REGIONES"/>
      <sheetName val="PRESUPUESTO_DETALLADO"/>
      <sheetName val="PRESUPUESTO_BASE_POLIDEPORTIVO"/>
      <sheetName val="días_habiles_2015"/>
      <sheetName val="MANTENIMIENTO_y_OPERACIÓN"/>
      <sheetName val="PRESUPUESTO_DE_E&amp;D"/>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10"/>
      <sheetName val="PRESUPUESTO_DETALLADO10"/>
      <sheetName val="PRESUPUESTO_BASE_POLIDEPORTIV10"/>
      <sheetName val="días_habiles_201510"/>
      <sheetName val="MANTENIMIENTO_y_OPERACIÓN10"/>
      <sheetName val="PRESUPUESTO_DE_E&amp;D10"/>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factores"/>
      <sheetName val="lista recursos"/>
      <sheetName val="Análisis de preci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sheetData sheetId="8"/>
      <sheetData sheetId="9"/>
      <sheetData sheetId="10">
        <row r="1">
          <cell r="M1" t="str">
            <v>Domingo</v>
          </cell>
        </row>
      </sheetData>
      <sheetData sheetId="11"/>
      <sheetData sheetId="12"/>
      <sheetData sheetId="13"/>
      <sheetData sheetId="14"/>
      <sheetData sheetId="15"/>
      <sheetData sheetId="16">
        <row r="1">
          <cell r="M1" t="str">
            <v>Domingo</v>
          </cell>
        </row>
      </sheetData>
      <sheetData sheetId="17"/>
      <sheetData sheetId="18"/>
      <sheetData sheetId="19"/>
      <sheetData sheetId="20"/>
      <sheetData sheetId="21"/>
      <sheetData sheetId="22">
        <row r="1">
          <cell r="M1" t="str">
            <v>Domingo</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row r="1">
          <cell r="M1" t="str">
            <v>Domingo</v>
          </cell>
        </row>
      </sheetData>
      <sheetData sheetId="47"/>
      <sheetData sheetId="48"/>
      <sheetData sheetId="49"/>
      <sheetData sheetId="50"/>
      <sheetData sheetId="51"/>
      <sheetData sheetId="52">
        <row r="1">
          <cell r="M1" t="str">
            <v>Domingo</v>
          </cell>
        </row>
      </sheetData>
      <sheetData sheetId="53"/>
      <sheetData sheetId="54"/>
      <sheetData sheetId="55"/>
      <sheetData sheetId="56"/>
      <sheetData sheetId="57"/>
      <sheetData sheetId="58">
        <row r="1">
          <cell r="M1" t="str">
            <v>Domingo</v>
          </cell>
        </row>
      </sheetData>
      <sheetData sheetId="59"/>
      <sheetData sheetId="60"/>
      <sheetData sheetId="61"/>
      <sheetData sheetId="62"/>
      <sheetData sheetId="63"/>
      <sheetData sheetId="64">
        <row r="1">
          <cell r="M1" t="str">
            <v>Domingo</v>
          </cell>
        </row>
      </sheetData>
      <sheetData sheetId="65"/>
      <sheetData sheetId="66"/>
      <sheetData sheetId="67"/>
      <sheetData sheetId="68"/>
      <sheetData sheetId="69"/>
      <sheetData sheetId="70">
        <row r="1">
          <cell r="M1" t="str">
            <v>Domingo</v>
          </cell>
        </row>
      </sheetData>
      <sheetData sheetId="71"/>
      <sheetData sheetId="72"/>
      <sheetData sheetId="73" refreshError="1"/>
      <sheetData sheetId="74" refreshError="1"/>
      <sheetData sheetId="7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 de precios"/>
    </sheetNames>
    <sheetDataSet>
      <sheetData sheetId="0" refreshError="1"/>
      <sheetData sheetId="1">
        <row r="3">
          <cell r="H3" t="str">
            <v>TUBERIA PE</v>
          </cell>
        </row>
        <row r="4">
          <cell r="H4" t="str">
            <v>INSTALACIÓN TUBERIA PEAD 2.5" 75 mm PE 100 PN10</v>
          </cell>
        </row>
        <row r="5">
          <cell r="H5" t="str">
            <v>INSTALACIÓN TUBERIA PEAD 3" 90 mm PE 100 PN10</v>
          </cell>
        </row>
        <row r="6">
          <cell r="H6" t="str">
            <v>INSTALACIÓN TUBERIAPEAD 4" 110 mm PE 100 PN10</v>
          </cell>
        </row>
        <row r="7">
          <cell r="H7" t="str">
            <v>INSTALACIÓN TUBERIA PEAD 6" 160 mm PE 100 PN10</v>
          </cell>
        </row>
        <row r="8">
          <cell r="H8" t="str">
            <v>INSTALACIÓN TUBERIA PEAD 8" 200 mm PE 100 PN10</v>
          </cell>
        </row>
        <row r="9">
          <cell r="H9" t="str">
            <v>INSTALACIÓN TUBERIA PEAD 10' 250 mm PE 100 PN10</v>
          </cell>
        </row>
        <row r="10">
          <cell r="H10" t="str">
            <v xml:space="preserve">INSTALACIÓN TUBERIA PEAD 12" 315 mm PE 100 PN10 </v>
          </cell>
        </row>
        <row r="11">
          <cell r="H11" t="str">
            <v>INSTALACIÓN TUBERIA PEAD 14" 355 mm PE 100 PN10</v>
          </cell>
        </row>
        <row r="12">
          <cell r="H12" t="str">
            <v>CODO PE 90°TOPE</v>
          </cell>
        </row>
        <row r="13">
          <cell r="H13" t="str">
            <v>INSTALACIÓN CODO PEAD 90° 2.5" 75 mm TERMOENSAMBLADA</v>
          </cell>
        </row>
        <row r="14">
          <cell r="H14" t="str">
            <v>INSTALACIÓN CODO PEAD 90° 3" 90 mmTERMOENSAMBLADA</v>
          </cell>
        </row>
        <row r="15">
          <cell r="H15" t="str">
            <v>INSTALACIÓN CODO PEAD 90° 4" 110 mm TERMOENSAMBLADA</v>
          </cell>
        </row>
        <row r="16">
          <cell r="H16" t="str">
            <v>INSTALACIÓN CODO PEAD 90° 6" 160 mm TERMOENSAMBLADA</v>
          </cell>
        </row>
        <row r="17">
          <cell r="H17" t="str">
            <v>INSTALACIÓN CODO PEAD 90° 8" 200 mm TERMOENSAMBLADA</v>
          </cell>
        </row>
        <row r="18">
          <cell r="H18" t="str">
            <v>INSTALACIÓN CODO PEAD 90° 10" 250 mm TERMOENSAMBLADA</v>
          </cell>
        </row>
        <row r="19">
          <cell r="H19" t="str">
            <v>INSTALACIÓN CODO PEAD 90° 12" 315mm  TERMOENSAMBLADA</v>
          </cell>
        </row>
        <row r="20">
          <cell r="H20" t="str">
            <v>CODO PE 45° TOPE</v>
          </cell>
        </row>
        <row r="21">
          <cell r="H21" t="str">
            <v>INSTALACIÓN CODO PEAD 45° 3" 90 mmTERMOENSAMBLADA</v>
          </cell>
        </row>
        <row r="22">
          <cell r="H22" t="str">
            <v>INSTALACIÓN CODO PEAD 45° 4" 110 mm TERMOENSAMBLADA</v>
          </cell>
        </row>
        <row r="23">
          <cell r="H23" t="str">
            <v>INSTALACIÓN CODO PEAD 45° 6" 160 mm TERMOENSAMBLADA</v>
          </cell>
        </row>
        <row r="24">
          <cell r="H24" t="str">
            <v>INSTALACIÓN CODO PEAD 45° 8" 200 mm TERMOENSAMBLADA</v>
          </cell>
        </row>
        <row r="25">
          <cell r="H25" t="str">
            <v>INSTALACIÓN CODO PEAD 45° 10" 250 mm TERMOENSAMBLADA</v>
          </cell>
        </row>
        <row r="26">
          <cell r="H26" t="str">
            <v>INSTALACIÓN CODO PEAD 45° 12" 315mm  TERMOENSAMBLADA</v>
          </cell>
        </row>
        <row r="27">
          <cell r="H27" t="str">
            <v>TEE PE</v>
          </cell>
        </row>
        <row r="28">
          <cell r="H28" t="str">
            <v>INSTALACIÓN TEE PEAD  2.5" 75 mm TERMOENSAMBLADA</v>
          </cell>
        </row>
        <row r="29">
          <cell r="H29" t="str">
            <v>INSTALACIÓN TEE PEAD  3" 90 mmTERMOENSAMBLADA</v>
          </cell>
        </row>
        <row r="30">
          <cell r="H30" t="str">
            <v>INSTALACIÓN TEE PEAD  4" 110 mm TERMOENSAMBLADA</v>
          </cell>
        </row>
        <row r="31">
          <cell r="H31" t="str">
            <v>INSTALACIÓN TEE PEAD  6" 160 mm TERMOENSAMBLADA</v>
          </cell>
        </row>
        <row r="32">
          <cell r="H32" t="str">
            <v>INSTALACIÓN TEE PEAD  8" 200 mm TERMOENSAMBLADA</v>
          </cell>
        </row>
        <row r="33">
          <cell r="H33" t="str">
            <v>INSTALACIÓN TEE PEAD  10" 250 mm TERMOENSAMBLADA</v>
          </cell>
        </row>
        <row r="34">
          <cell r="H34" t="str">
            <v>INSTALACIÓN TEE PEAD  12" 315mm  TERMOENSAMBLADA</v>
          </cell>
        </row>
        <row r="35">
          <cell r="H35" t="str">
            <v>TEE REDUCIDA PE</v>
          </cell>
        </row>
        <row r="36">
          <cell r="H36" t="str">
            <v>INSTALACIÓN TEE RED. PEAD 4"X2.5" TERMOENSAMBLADA</v>
          </cell>
        </row>
        <row r="37">
          <cell r="H37" t="str">
            <v>INSTALACIÓN TEE RED. PEAD 6'X2.5" TERMOENSAMBLADA</v>
          </cell>
        </row>
        <row r="38">
          <cell r="H38" t="str">
            <v>INSTALACIÓN TEE RED. PEAD 8"X6" KIT TERMOENSAMBLADA</v>
          </cell>
        </row>
        <row r="39">
          <cell r="H39" t="str">
            <v>INSTALACIÓN TEE RED. PEAD 8"X4"  KIT TERMOENSAMBLADA</v>
          </cell>
        </row>
        <row r="40">
          <cell r="H40" t="str">
            <v>INSTALACIÓN TEE RED.  PEAD 12"X6"  TERMOENSAMBLADA</v>
          </cell>
        </row>
        <row r="41">
          <cell r="H41" t="str">
            <v>INSTALACIÓN TEE RED. PEAD 12"X10" TERMOENSAMBLADA</v>
          </cell>
        </row>
        <row r="43">
          <cell r="H43" t="str">
            <v>INSTALACIÓN TAPON PEAD  2.5" 75 mm TERMOENSAMBLADA</v>
          </cell>
        </row>
        <row r="44">
          <cell r="H44" t="str">
            <v>INSTALACIÓN TAPON PEAD  3" 90 mmTERMOENSAMBLADA</v>
          </cell>
        </row>
        <row r="45">
          <cell r="H45" t="str">
            <v>INSTALACIÓN TAPON PEAD  4" 110 mm TERMOENSAMBLADA</v>
          </cell>
        </row>
        <row r="46">
          <cell r="H46" t="str">
            <v>INSTALACIÓN TAPON PEAD  6" 160 mm TERMOENSAMBLADA</v>
          </cell>
        </row>
        <row r="47">
          <cell r="H47" t="str">
            <v>INSTALACIÓN TAPON PEAD  8" 200 mm TERMOENSAMBLADA</v>
          </cell>
        </row>
        <row r="48">
          <cell r="H48" t="str">
            <v>INSTALACIÓN TAPON PEAD  10" 250 mm TERMOENSAMBLADA</v>
          </cell>
        </row>
        <row r="49">
          <cell r="H49" t="str">
            <v>INSTALACIÓN TAPON PEAD  12" 315mm  TERMOENSAMBLADA</v>
          </cell>
        </row>
        <row r="50">
          <cell r="H50" t="str">
            <v xml:space="preserve">PORTA FLANCHE PE </v>
          </cell>
        </row>
        <row r="51">
          <cell r="H51" t="str">
            <v>INSTALACIÓN PORTA FLANCHE PE 63 mm</v>
          </cell>
        </row>
        <row r="52">
          <cell r="H52" t="str">
            <v>INSTALACIÓN  PORTA FLANCHE PE 75 mm</v>
          </cell>
        </row>
        <row r="53">
          <cell r="H53" t="str">
            <v>INSTALACIÓN PORTA FLANCHE PE 90 mm</v>
          </cell>
        </row>
        <row r="54">
          <cell r="H54" t="str">
            <v>INSTALACIÓN  PORTA FLANCHE PE 110 mm</v>
          </cell>
        </row>
        <row r="55">
          <cell r="H55" t="str">
            <v>INSTALACIÓN PORTA FLANCHE PE 160 mm</v>
          </cell>
        </row>
        <row r="56">
          <cell r="H56" t="str">
            <v>INSTALACIÓN PORTA FLANCHE PE 200 mm</v>
          </cell>
        </row>
        <row r="57">
          <cell r="H57" t="str">
            <v>INSTALACIÓN PORTA FLANCHE PE 250 mm</v>
          </cell>
        </row>
        <row r="58">
          <cell r="H58" t="str">
            <v xml:space="preserve">INSTALACIÓN PORTA FLANCHE PE  315mm </v>
          </cell>
        </row>
        <row r="59">
          <cell r="H59" t="str">
            <v xml:space="preserve">INSTALACIÓN PORTA FLANCHE PE  355mm </v>
          </cell>
        </row>
        <row r="60">
          <cell r="H60" t="str">
            <v>BRIDA LOCA METÁLICA</v>
          </cell>
        </row>
        <row r="61">
          <cell r="H61" t="str">
            <v xml:space="preserve">INSTALACIÓN BRIDA LOCA METÁLICA 63 mm </v>
          </cell>
        </row>
        <row r="62">
          <cell r="H62" t="str">
            <v xml:space="preserve">INSTALACIÓN BRIDA LOCA METÁLICA 75 mm </v>
          </cell>
        </row>
        <row r="63">
          <cell r="H63" t="str">
            <v xml:space="preserve">INSTALACIÓN BRIDA LOCA METÁLICA 90 mm </v>
          </cell>
        </row>
        <row r="64">
          <cell r="H64" t="str">
            <v>INSTALACIÓN BRIDA LOCA METÁLICA 110 mm</v>
          </cell>
        </row>
        <row r="65">
          <cell r="H65" t="str">
            <v>INSTALACIÓN BRIDA LOCA METÁLICA 160 mm</v>
          </cell>
        </row>
        <row r="66">
          <cell r="H66" t="str">
            <v>INSTALACIÓN BRIDA LOCA METÁLICA 200 mm</v>
          </cell>
        </row>
        <row r="67">
          <cell r="H67" t="str">
            <v>INSTALACIÓN BRIDA LOCA METÁLICA 250 mm</v>
          </cell>
        </row>
        <row r="68">
          <cell r="H68" t="str">
            <v>INSTALACIÓN BRIDA LOCA METÁLICA 315 mm</v>
          </cell>
        </row>
        <row r="69">
          <cell r="H69" t="str">
            <v>INSTALACIÓN BRIDA LOCA METÁLICA 355 mm</v>
          </cell>
        </row>
        <row r="70">
          <cell r="H70" t="str">
            <v>UNION REDUCIDA PE</v>
          </cell>
        </row>
        <row r="71">
          <cell r="H71" t="str">
            <v>INSTALACIÓN REDUCCION 3"X2.5" mmTERMOENSAMBLADA</v>
          </cell>
        </row>
        <row r="72">
          <cell r="H72" t="str">
            <v>INSTALACIÓN REDUCCION 4"X3" TERMOENSAMBLADA</v>
          </cell>
        </row>
        <row r="73">
          <cell r="H73" t="str">
            <v>INSTALACIÓN REDUCCION 6"X3"  mmTERMOENSAMBLADA</v>
          </cell>
        </row>
        <row r="74">
          <cell r="H74" t="str">
            <v>INSTALACIÓN REDUCCION 6"X4" TERMOENSAMBLADA</v>
          </cell>
        </row>
        <row r="75">
          <cell r="H75" t="str">
            <v>INSTALACIÓN REDUCCION 8"X6" TERMOENSAMBLADA</v>
          </cell>
        </row>
        <row r="76">
          <cell r="H76" t="str">
            <v>INSTALACIÓN REDUCCION 10"X6" TERMOENSAMBLADA</v>
          </cell>
        </row>
        <row r="77">
          <cell r="H77" t="str">
            <v>INSTALACIÓN REDUCCION 10"X8" TERMOENSAMBLADA</v>
          </cell>
        </row>
        <row r="78">
          <cell r="H78" t="str">
            <v>INSTALACIÓN REDUCCION 8"X4" KIT TERMOENSAMBLADA</v>
          </cell>
        </row>
        <row r="79">
          <cell r="H79" t="str">
            <v>INSTALACIÓN REDUCCION 10"X4"  KIT TERMOENSAMBLADA</v>
          </cell>
        </row>
        <row r="80">
          <cell r="H80" t="str">
            <v>INSTALACIÓN REDUCCION 12"X8" TERMOENSAMBLADA</v>
          </cell>
        </row>
        <row r="81">
          <cell r="H81" t="str">
            <v>INSTALACIÓN REDUCCION 12"X10" TERMOENSAMBLADA</v>
          </cell>
        </row>
        <row r="82">
          <cell r="H82" t="str">
            <v>TEE REDUCIDA PE TERMOENSAMBLADA</v>
          </cell>
        </row>
        <row r="83">
          <cell r="H83" t="str">
            <v>INSTALACIÓN TEE RED. PEAD  4"X3"TERMOENSAMBLADA</v>
          </cell>
        </row>
        <row r="84">
          <cell r="H84" t="str">
            <v>INSTALACIÓN TEE RED. PEAD  6"X3"TERMOENSAMBLADA</v>
          </cell>
        </row>
        <row r="85">
          <cell r="H85" t="str">
            <v>INSTALACIÓN TEE RED. PEAD 6"X4"TERMOENSAMBLADA</v>
          </cell>
        </row>
        <row r="86">
          <cell r="H86" t="str">
            <v>INSTALACIÓN TEE RED. PEAD  8"X3"TERMOENSAMBLADA</v>
          </cell>
        </row>
        <row r="87">
          <cell r="H87" t="str">
            <v>INSTALACIÓN TEE RED. PEAD  8"X4"TERMOENSAMBLADA</v>
          </cell>
        </row>
        <row r="88">
          <cell r="H88" t="str">
            <v>INSTALACIÓN TEE RED. PEAD  10"X3"TERMOENSAMBLADA</v>
          </cell>
        </row>
        <row r="89">
          <cell r="H89" t="str">
            <v>INSTALACIÓN TEE RED. PEAD  10"X4"TERMOENSAMBLADA</v>
          </cell>
        </row>
        <row r="90">
          <cell r="H90" t="str">
            <v>CRUZ REDUCIDA  PE  TERMOENSAMBLADA</v>
          </cell>
        </row>
        <row r="91">
          <cell r="H91" t="str">
            <v>INSTALACIÓN TEE RED. PEAD  4"X3"TERMOENSAMBLADA</v>
          </cell>
        </row>
        <row r="92">
          <cell r="H92" t="str">
            <v>INSTALACIÓN TEE RED. PEAD  6"X3"TERMOENSAMBLADA</v>
          </cell>
        </row>
        <row r="93">
          <cell r="H93" t="str">
            <v>INSTALACIÓN TEE RED. PEAD 6"X4"TERMOENSAMBLADA</v>
          </cell>
        </row>
        <row r="94">
          <cell r="H94" t="str">
            <v>INSTALACIÓN TEE RED. PEAD  8"X3"TERMOENSAMBLADA</v>
          </cell>
        </row>
        <row r="95">
          <cell r="H95" t="str">
            <v>INSTALACIÓN TEE RED. PEAD  8"X4"TERMOENSAMBLADA</v>
          </cell>
        </row>
        <row r="96">
          <cell r="H96" t="str">
            <v>INSTALACIÓN TEE RED. PEAD  10"X3"TERMOENSAMBLADA</v>
          </cell>
        </row>
        <row r="97">
          <cell r="H97" t="str">
            <v>INSTALACIÓN TEE RED. PEAD  10"X4"TERMOENSAMBLADA</v>
          </cell>
        </row>
        <row r="98">
          <cell r="H98" t="str">
            <v>TEE PARTIDA</v>
          </cell>
        </row>
        <row r="99">
          <cell r="H99" t="str">
            <v>INSTALACIÓN TEE PARTIDA PCV/AC-PEAD 3"X3"</v>
          </cell>
        </row>
        <row r="100">
          <cell r="H100" t="str">
            <v>INSTALACIÓN TEE PARTIDA PCV/AC-PEAD 4"X3"</v>
          </cell>
        </row>
        <row r="101">
          <cell r="H101" t="str">
            <v>INSTALACIÓN TEE PARTIDA PCV/AC-PEAD 6"X3"</v>
          </cell>
        </row>
        <row r="102">
          <cell r="H102" t="str">
            <v>INSTALACIÓN TEE PARTIDA PCV/AC-PEAD 8"X3"</v>
          </cell>
        </row>
        <row r="106">
          <cell r="H106" t="str">
            <v xml:space="preserve">PAVCO </v>
          </cell>
        </row>
        <row r="107">
          <cell r="H107" t="str">
            <v>SCHEDULE 40</v>
          </cell>
        </row>
        <row r="108">
          <cell r="H108" t="str">
            <v>INSTALACIÓN TEE PVC 3" SCH 40</v>
          </cell>
        </row>
        <row r="109">
          <cell r="H109" t="str">
            <v>INSTALACIÓN TEE PVC 4" SCH 40</v>
          </cell>
        </row>
        <row r="110">
          <cell r="H110" t="str">
            <v>INSTALACIÓN CODO PVC 3" X 90 SCH 40</v>
          </cell>
        </row>
        <row r="111">
          <cell r="H111" t="str">
            <v>INSTALACIÓN CODO PVC 4" X 90 SCH 40</v>
          </cell>
        </row>
        <row r="112">
          <cell r="H112" t="str">
            <v>INSTALACIÓN CODO PVC 3" X 45 SCH 40</v>
          </cell>
        </row>
        <row r="113">
          <cell r="H113" t="str">
            <v>INSTALACIÓN CODO PVC 4" X 45 SCH 40</v>
          </cell>
        </row>
        <row r="114">
          <cell r="H114" t="str">
            <v>INSTALACIÓN UNION PVC 3" SCH 40</v>
          </cell>
        </row>
        <row r="115">
          <cell r="H115" t="str">
            <v>INSTALACIÓN UNION PVC 4" SCH 40</v>
          </cell>
        </row>
        <row r="116">
          <cell r="H116" t="str">
            <v>INSTALACIÓN BUJE SOLDADO PVC 4"X3" SCH 40</v>
          </cell>
        </row>
        <row r="117">
          <cell r="H117" t="str">
            <v>INSTALACIÓN TAPON PVC 3" SCH 40</v>
          </cell>
        </row>
        <row r="118">
          <cell r="H118" t="str">
            <v>INSTALACIÓN TAPON PVC 4" SCH 40</v>
          </cell>
        </row>
        <row r="120">
          <cell r="H120" t="str">
            <v>TUBERIA UNION PLATINO</v>
          </cell>
        </row>
        <row r="121">
          <cell r="H121" t="str">
            <v>INSTALACIÓN TUBERIA ACUEDUCTO PVC PRESION U.M. 2" RDE 25</v>
          </cell>
        </row>
        <row r="122">
          <cell r="H122" t="str">
            <v>INSTALACIÓN TUBERIA ACUEDUCTO PVC PRESION U.M. 3" RDE 26</v>
          </cell>
        </row>
        <row r="123">
          <cell r="H123" t="str">
            <v>INSTALACIÓN TUBERIA ACUEDUCTO PVC PRESION U.M. 4" RDE 26</v>
          </cell>
        </row>
        <row r="124">
          <cell r="H124" t="str">
            <v>INSTALACIÓN TUBERIA ACUEDUCTO PVC PRESION U.M. 6" RDE 26</v>
          </cell>
        </row>
        <row r="125">
          <cell r="H125" t="str">
            <v>INSTALACIÓN TUBERIA ACUEDUCTO PVC PRESION U.M. 8" RDE 26</v>
          </cell>
        </row>
        <row r="126">
          <cell r="H126" t="str">
            <v>INSTALACIÓN TUBERIA ACUEDUCTO PVC PRESION U.M. 10" RDE 26</v>
          </cell>
        </row>
        <row r="127">
          <cell r="H127" t="str">
            <v>INSTALACIÓN TUBERIA ACUEDUCTO PVC PRESION U.M. 12" RDE 26</v>
          </cell>
        </row>
        <row r="128">
          <cell r="H128" t="str">
            <v>INSTALACIÓN TUBERIA ACUEDUCTO PVC PRESION U.M. 14" RDE 26</v>
          </cell>
        </row>
        <row r="129">
          <cell r="H129" t="str">
            <v>INSTALACIÓN TUBERIA ACUEDUCTO PVC PRESION U.M. 16" RDE 26</v>
          </cell>
        </row>
        <row r="130">
          <cell r="H130" t="str">
            <v>INSTALACIÓN TUBERIA ACUEDUCTO PVC PRESION U.M. 18" RDE 26</v>
          </cell>
        </row>
        <row r="131">
          <cell r="H131" t="str">
            <v>INSTALACIÓN TUBERIA ACUEDUCTO PVC PRESION U.M. 20" RDE 26</v>
          </cell>
        </row>
        <row r="133">
          <cell r="H133" t="str">
            <v>INSTALACIÓN CODO PVC 3"X90 UM RDE 21GR</v>
          </cell>
        </row>
        <row r="134">
          <cell r="H134" t="str">
            <v>INSTALACIÓN CODO PVC 4"X90 UM RDE 21GR</v>
          </cell>
        </row>
        <row r="135">
          <cell r="H135" t="str">
            <v>INSTALACIÓN CODO PVC 6"X90 UM RDE 21GR</v>
          </cell>
        </row>
        <row r="136">
          <cell r="H136" t="str">
            <v>INSTALACIÓN CODO PVC 8"X90 UM RDE 21GR</v>
          </cell>
        </row>
        <row r="137">
          <cell r="H137" t="str">
            <v>INSTALACIÓN CODO PVC 10"X90 UM RDE 21GR</v>
          </cell>
        </row>
        <row r="138">
          <cell r="H138" t="str">
            <v>INSTALACIÓN CODO PVC 12"X90 UM RDE 21GR</v>
          </cell>
        </row>
        <row r="139">
          <cell r="H139" t="str">
            <v>INSTALACIÓN CODO PVC 3"X45 UM RDE 21GR</v>
          </cell>
        </row>
        <row r="140">
          <cell r="H140" t="str">
            <v>INSTALACIÓN CODO PVC 4"X45 UM RDE 21GR</v>
          </cell>
        </row>
        <row r="141">
          <cell r="H141" t="str">
            <v>INSTALACIÓN CODO PVC 6"X45 UM RDE 21GR</v>
          </cell>
        </row>
        <row r="142">
          <cell r="H142" t="str">
            <v>INSTALACIÓN CODO PVC 8"X45 UM RDE 21GR</v>
          </cell>
        </row>
        <row r="143">
          <cell r="H143" t="str">
            <v>INSTALACIÓN CODO PVC 10"X45 UM RDE 21GR</v>
          </cell>
        </row>
        <row r="144">
          <cell r="H144" t="str">
            <v>INSTALACIÓN CODO PVC 12"X45 UM RDE 21GR</v>
          </cell>
        </row>
        <row r="145">
          <cell r="H145" t="str">
            <v>INSTALACIÓN CODO PVC 3"X22 1/2 UM RDE 21GR</v>
          </cell>
        </row>
        <row r="146">
          <cell r="H146" t="str">
            <v>INSTALACIÓN CODO PVC 4"X22 1/2 UM RDE 21GR</v>
          </cell>
        </row>
        <row r="147">
          <cell r="H147" t="str">
            <v>INSTALACIÓN CODO PVC 6"X22 1/2 UM RDE 21GR</v>
          </cell>
        </row>
        <row r="148">
          <cell r="H148" t="str">
            <v>INSTALACIÓN CODO PVC 8"X22 1/2 UM RDE 21GR</v>
          </cell>
        </row>
        <row r="149">
          <cell r="H149" t="str">
            <v>INSTALACIÓN CODO PVC 10"X22 1/2 UM RDE 21GR</v>
          </cell>
        </row>
        <row r="150">
          <cell r="H150" t="str">
            <v>INSTALACIÓN CODO PVC 12"X22 1/2 UM RDE 21GR</v>
          </cell>
        </row>
        <row r="151">
          <cell r="H151" t="str">
            <v>INSTALACIÓN CODO PVC 3"X11 1/4 UM RDE 21GR</v>
          </cell>
        </row>
        <row r="152">
          <cell r="H152" t="str">
            <v>INSTALACIÓN CODO PVC 4"X11 1/4 UM RDE 21GR</v>
          </cell>
        </row>
        <row r="153">
          <cell r="H153" t="str">
            <v>INSTALACIÓN CODO PVC 6"X11 1/4 UM RDE 21GR</v>
          </cell>
        </row>
        <row r="154">
          <cell r="H154" t="str">
            <v>INSTALACIÓN CODO PVC 8"X11 1/4 UM RDE 21GR</v>
          </cell>
        </row>
        <row r="155">
          <cell r="H155" t="str">
            <v>INSTALACIÓN CODO PVC 10"X11 1/4 UM RDE 21GR</v>
          </cell>
        </row>
        <row r="156">
          <cell r="H156" t="str">
            <v>INSTALACIÓN CODO PVC 12"X11 1/4 UM RDE 21GR</v>
          </cell>
        </row>
        <row r="157">
          <cell r="H157" t="str">
            <v>INSTALACIÓN CODO PVC 8"X6 UM RDE 21GR</v>
          </cell>
        </row>
        <row r="158">
          <cell r="H158" t="str">
            <v>INSTALACIÓN CODO PVC 10"X6 UM RDE 21GR</v>
          </cell>
        </row>
        <row r="159">
          <cell r="H159" t="str">
            <v>INSTALACIÓN CODO PVC 12"X6 UM RDE 21GR</v>
          </cell>
        </row>
        <row r="161">
          <cell r="H161" t="str">
            <v>INSTALACIÓN UNION DE REPARACION PVC 3"</v>
          </cell>
        </row>
        <row r="162">
          <cell r="H162" t="str">
            <v>INSTALACIÓN UNION DE REPARACION PVC 4"</v>
          </cell>
        </row>
        <row r="163">
          <cell r="H163" t="str">
            <v>INSTALACIÓN UNION DE REPARACION PVC 6"</v>
          </cell>
        </row>
        <row r="164">
          <cell r="H164" t="str">
            <v>INSTALACIÓN UNION DE REPARACION PVC 8"</v>
          </cell>
        </row>
        <row r="165">
          <cell r="H165" t="str">
            <v>INSTALACIÓN UNION DE REPARACION PVC 10"</v>
          </cell>
        </row>
        <row r="166">
          <cell r="H166" t="str">
            <v>INSTALACIÓN UNION DE REPARACION PVC 12"</v>
          </cell>
        </row>
        <row r="168">
          <cell r="H168" t="str">
            <v>INSTALACIÓN TEE PVC 3" U.M.</v>
          </cell>
        </row>
        <row r="169">
          <cell r="H169" t="str">
            <v>INSTALACIÓN TEE PVC 4" U.M.</v>
          </cell>
        </row>
        <row r="170">
          <cell r="H170" t="str">
            <v>INSTALACIÓN TEE PVC 6" U.M.</v>
          </cell>
        </row>
        <row r="171">
          <cell r="H171" t="str">
            <v>INSTALACIÓN TEE PVC 8" U.M.</v>
          </cell>
        </row>
        <row r="172">
          <cell r="H172" t="str">
            <v>INSTALACIÓN TEE REDUCIDA PVC 3"X2" U.M.</v>
          </cell>
        </row>
        <row r="173">
          <cell r="H173" t="str">
            <v>INSTALACIÓN TEE REDUCIDA PVC 4"X2" U.M.</v>
          </cell>
        </row>
        <row r="174">
          <cell r="H174" t="str">
            <v>INSTALACIÓN TEE REDUCIDA PVC 4"X3" U.M.</v>
          </cell>
        </row>
        <row r="175">
          <cell r="H175" t="str">
            <v>INSTALACIÓN TEE REDUCIDA PVC 6"X3" U.M.</v>
          </cell>
        </row>
        <row r="176">
          <cell r="H176" t="str">
            <v>INSTALACIÓN TEE REDUCIDA PVC 6"X4" U.M.</v>
          </cell>
        </row>
        <row r="177">
          <cell r="H177" t="str">
            <v>INSTALACIÓN CODO PVC 3" X 90 U.M.</v>
          </cell>
        </row>
        <row r="178">
          <cell r="H178" t="str">
            <v>INSTALACIÓN CODO PVC 4" X 90 U.M.</v>
          </cell>
        </row>
        <row r="179">
          <cell r="H179" t="str">
            <v>INSTALACIÓN CODO PVC 6" X 90 U.M.</v>
          </cell>
        </row>
        <row r="180">
          <cell r="H180" t="str">
            <v>INSTALACIÓN CODO PVC 8" X 90 U.M.</v>
          </cell>
        </row>
        <row r="181">
          <cell r="H181" t="str">
            <v>INSTALACIÓN CODO PVC 3" X 45 U.M.</v>
          </cell>
        </row>
        <row r="182">
          <cell r="H182" t="str">
            <v>INSTALACIÓN CODO PVC 4" X 45 U.M.</v>
          </cell>
        </row>
        <row r="183">
          <cell r="H183" t="str">
            <v>INSTALACIÓN CODO PVC 6" X 45 U.M.</v>
          </cell>
        </row>
        <row r="184">
          <cell r="H184" t="str">
            <v>INSTALACIÓN CODO PVC 8" X 45 U.M.</v>
          </cell>
        </row>
        <row r="185">
          <cell r="H185" t="str">
            <v>INSTALACIÓN REDUCCION ESPIGO X CAMPANA 4"x3"</v>
          </cell>
        </row>
        <row r="186">
          <cell r="H186" t="str">
            <v>INSTALACIÓN REDUCCION ESPIGO X CAMPANA 6"x4"</v>
          </cell>
        </row>
        <row r="187">
          <cell r="H187" t="str">
            <v>INSTALACIÓN REDUCCION ESPIGO X CAMPANA 8"x6"</v>
          </cell>
        </row>
        <row r="188">
          <cell r="H188" t="str">
            <v>INSTALACIÓN TAPON PVC 3"</v>
          </cell>
        </row>
        <row r="189">
          <cell r="H189" t="str">
            <v>INSTALACIÓN TAPON PVC 4"</v>
          </cell>
        </row>
        <row r="190">
          <cell r="H190" t="str">
            <v>INSTALACIÓN TAPON PVC 6"</v>
          </cell>
        </row>
        <row r="191">
          <cell r="H191" t="str">
            <v>INSTALACIÓN TAPON PVC 8"</v>
          </cell>
        </row>
        <row r="193">
          <cell r="H193" t="str">
            <v>METACOL</v>
          </cell>
        </row>
        <row r="194">
          <cell r="H194" t="str">
            <v>INSTALACIÓN DE VALVULA COMPUERTA 3" VNA EXL PVC CE</v>
          </cell>
        </row>
        <row r="195">
          <cell r="H195" t="str">
            <v>INSTALACIÓN DE VALVULA COMPUERTA 4" VNA EXL PVC CE</v>
          </cell>
        </row>
        <row r="196">
          <cell r="H196" t="str">
            <v>INSTALACIÓN DE VALVULA COMPUERTA 6" VNA EXL PVC CE</v>
          </cell>
        </row>
        <row r="197">
          <cell r="H197" t="str">
            <v>INSTALACIÓN DE VALVULA COMPUERTA 8" VNA EXL PVC CE</v>
          </cell>
        </row>
        <row r="198">
          <cell r="H198" t="str">
            <v>INSTALACIÓN DE VALVULA COMPUERTA 10" VNA EXL PVC CE</v>
          </cell>
        </row>
        <row r="199">
          <cell r="H199" t="str">
            <v>INSTALACIÓN DE VALVULA COMPUERTA 12" VNA EXL PVC CE</v>
          </cell>
        </row>
        <row r="200">
          <cell r="H200" t="str">
            <v>INSTALACIÓN DE VALVULA COMPUERTA 3" VNA EXL CUAD, SB</v>
          </cell>
        </row>
        <row r="201">
          <cell r="H201" t="str">
            <v>INSTALACIÓN DE VALVULA COMPUERTA 4" VNA EXL CUAD, SB</v>
          </cell>
        </row>
        <row r="202">
          <cell r="H202" t="str">
            <v>INSTALACIÓN DE VALVULA COMPUERTA 6" VNA EXL CUAD, SB</v>
          </cell>
        </row>
        <row r="203">
          <cell r="H203" t="str">
            <v>INSTALACIÓN DE VALVULA COMPUERTA 8" VNA EXL CUAD, SB</v>
          </cell>
        </row>
        <row r="204">
          <cell r="H204" t="str">
            <v>INSTALACIÓN DE VALVULA COMPUERTA 10" VNA EXL CUAD, SB</v>
          </cell>
        </row>
        <row r="205">
          <cell r="H205" t="str">
            <v>INSTALACIÓN DE VALVULA COMPUERTA 12" VNA EXL CUAD, SB</v>
          </cell>
        </row>
        <row r="206">
          <cell r="H206" t="str">
            <v>INSTALACIÓN DE VALVULA COMPUERTA 14" VNA EXL CUAD, SB</v>
          </cell>
        </row>
        <row r="207">
          <cell r="H207" t="str">
            <v>INSTALACIÓN DE VALVULA COMPUERTA 16" VNA EXL CUAD, SB</v>
          </cell>
        </row>
        <row r="208">
          <cell r="H208" t="str">
            <v>INSTALACIÓN DE VALVULA COMPUERTA 18" VNA EXL CUAD, SB</v>
          </cell>
        </row>
        <row r="209">
          <cell r="H209" t="str">
            <v>INSTALACIÓN DE VALVULA COMPUERTA 20" VNA EXL CUAD, SB</v>
          </cell>
        </row>
        <row r="210">
          <cell r="H210" t="str">
            <v>INSTALACIÓN DE VALVULA COMPUERTA 24" VNA EXL CUAD, SB</v>
          </cell>
        </row>
        <row r="211">
          <cell r="H211" t="str">
            <v>INSTALACIÓN UNION TIPO DRESSER 3" HF</v>
          </cell>
        </row>
        <row r="212">
          <cell r="H212" t="str">
            <v>INSTALACIÓN UNION ACOPLE UNIVERSAL 3" HF</v>
          </cell>
        </row>
        <row r="213">
          <cell r="H213" t="str">
            <v>INSTALACIÓN UNION ACOPLE UNIVERSAL 4" HF</v>
          </cell>
        </row>
        <row r="214">
          <cell r="H214" t="str">
            <v>INSTALACIÓN UNION ACOPLE UNIVERSAL 6" HF</v>
          </cell>
        </row>
        <row r="215">
          <cell r="H215" t="str">
            <v>INSTALACIÓN UNION ACOPLE UNIVERSAL 8" HF</v>
          </cell>
        </row>
        <row r="216">
          <cell r="H216" t="str">
            <v>INSTALACIÓN UNION ACOPLE UNIVERSAL 10" HF</v>
          </cell>
        </row>
        <row r="217">
          <cell r="H217" t="str">
            <v>INSTALACIÓN UNION ACOPLE UNIVERSAL 12" HF</v>
          </cell>
        </row>
        <row r="218">
          <cell r="H218" t="str">
            <v>INSTALACIÓN UNION ACOPLE UNIVERSAL 16" HF</v>
          </cell>
        </row>
        <row r="219">
          <cell r="H219" t="str">
            <v>INSTALACIÓN CODO 90°X6" HF EXL PVC</v>
          </cell>
        </row>
        <row r="220">
          <cell r="H220" t="str">
            <v>INSTALACIÓN CODO 90°X12" HF EXL</v>
          </cell>
        </row>
        <row r="221">
          <cell r="H221" t="str">
            <v>INSTALACIÓN CODO 45°X6" HF EXL PVC</v>
          </cell>
        </row>
        <row r="222">
          <cell r="H222" t="str">
            <v>INSTALACIÓN CODO 45°X12" HF EXL</v>
          </cell>
        </row>
        <row r="223">
          <cell r="H223" t="str">
            <v>INSTALACIÓN CODO 22 1/2°X3" HF EXL</v>
          </cell>
        </row>
        <row r="224">
          <cell r="H224" t="str">
            <v>INSTALACIÓN CODO 22 1/2°X4" HF EXL</v>
          </cell>
        </row>
        <row r="225">
          <cell r="H225" t="str">
            <v>INSTALACIÓN CODO 22 1/2°X6" HF EXL PVC</v>
          </cell>
        </row>
        <row r="226">
          <cell r="H226" t="str">
            <v>INSTALACIÓN CODO 22 1/2°X12" HF EXL</v>
          </cell>
        </row>
        <row r="227">
          <cell r="H227" t="str">
            <v>INSTALACIÓN CODO 11 1/4°X3" HF EXL</v>
          </cell>
        </row>
        <row r="228">
          <cell r="H228" t="str">
            <v>INSTALACIÓN CODO 11 1/4°X4" HF EXL</v>
          </cell>
        </row>
        <row r="229">
          <cell r="H229" t="str">
            <v>INSTALACIÓN CODO 11 1/4°X6" HF EXL PVC</v>
          </cell>
        </row>
        <row r="230">
          <cell r="H230" t="str">
            <v>INSTALACIÓN CODO 11 1/4°X12" HF EXL</v>
          </cell>
        </row>
        <row r="231">
          <cell r="H231" t="str">
            <v>INSTALACIÓN TEE 4"X3" HF EXL</v>
          </cell>
        </row>
        <row r="232">
          <cell r="H232" t="str">
            <v>INSTALACIÓN TEE 6"X3" HF EXL</v>
          </cell>
        </row>
        <row r="233">
          <cell r="H233" t="str">
            <v>INSTALACIÓN TEE 6"X4" HF EXL</v>
          </cell>
        </row>
        <row r="234">
          <cell r="H234" t="str">
            <v>INSTALACIÓN TEE 6"X6" HF EXL PVC</v>
          </cell>
        </row>
        <row r="235">
          <cell r="H235" t="str">
            <v>INSTALACIÓN TEE 8"X3" HF EXL</v>
          </cell>
        </row>
        <row r="236">
          <cell r="H236" t="str">
            <v>INSTALACIÓN TEE 8"X6" HF EXL</v>
          </cell>
        </row>
        <row r="237">
          <cell r="H237" t="str">
            <v>INSTALACIÓN TEE 8"X8" HF EXL</v>
          </cell>
        </row>
        <row r="238">
          <cell r="H238" t="str">
            <v>INSTALACIÓN TEE 10"X6" HF EXL</v>
          </cell>
        </row>
        <row r="239">
          <cell r="H239" t="str">
            <v>INSTALACIÓN TEE 10"X10" HF EXL</v>
          </cell>
        </row>
        <row r="240">
          <cell r="H240" t="str">
            <v>INSTALACIÓN TEE 12"X6" HF EXL PVC</v>
          </cell>
        </row>
        <row r="241">
          <cell r="H241" t="str">
            <v>INSTALACIÓN TEE 12"X10" HF EXL</v>
          </cell>
        </row>
        <row r="242">
          <cell r="H242" t="str">
            <v>INSTALACIÓN TEE 12"X12" HF EXL</v>
          </cell>
        </row>
        <row r="243">
          <cell r="H243" t="str">
            <v>INSTALACIÓN  TEE 14"X14" HF EXL</v>
          </cell>
        </row>
        <row r="244">
          <cell r="H244" t="str">
            <v>INSTALACIÓN  TEE 16"X6" HF EXL</v>
          </cell>
        </row>
        <row r="245">
          <cell r="H245" t="str">
            <v>INSTALACIÓN CRUZ 3"X2" HF EXL</v>
          </cell>
        </row>
        <row r="246">
          <cell r="H246" t="str">
            <v>INSTALACIÓN CRUZ 3"X3" HF EXL</v>
          </cell>
        </row>
        <row r="247">
          <cell r="H247" t="str">
            <v>INSTALACIÓN CRUZ 4"X2" HF EXL</v>
          </cell>
        </row>
        <row r="248">
          <cell r="H248" t="str">
            <v>INSTALACIÓN CRUZ 4"X4" HF EXL</v>
          </cell>
        </row>
        <row r="249">
          <cell r="H249" t="str">
            <v>INSTALACIÓN CRUZ 6"X6" HF EXL</v>
          </cell>
        </row>
        <row r="250">
          <cell r="H250" t="str">
            <v>INSTALACIÓN CRUZ 8"X8" HF EXL</v>
          </cell>
        </row>
        <row r="251">
          <cell r="H251" t="str">
            <v>INSTALACIÓN CRUZ 12"X3" HF EXL</v>
          </cell>
        </row>
        <row r="252">
          <cell r="H252" t="str">
            <v>INSTALACIÓN CRUZ 12"X6" HF EXL PVC</v>
          </cell>
        </row>
        <row r="253">
          <cell r="H253" t="str">
            <v>INSTALACIÓN REDUCCION 6"X3" HF EXL PVC</v>
          </cell>
        </row>
        <row r="254">
          <cell r="H254" t="str">
            <v>INSTALACIÓN REDUCCION 6"X4" HF EXL  PVC</v>
          </cell>
        </row>
        <row r="255">
          <cell r="H255" t="str">
            <v xml:space="preserve">INSTALACIÓN REDUCCION 8"X6" HF EXL </v>
          </cell>
        </row>
        <row r="256">
          <cell r="H256" t="str">
            <v xml:space="preserve">INSTALACIÓN REDUCCION 10"X8" HF EXL </v>
          </cell>
        </row>
        <row r="257">
          <cell r="H257" t="str">
            <v xml:space="preserve">INSTALACIÓN REDUCCION 10"X3" HF EXL </v>
          </cell>
        </row>
        <row r="258">
          <cell r="H258" t="str">
            <v xml:space="preserve">INSTALACIÓN REDUCCION 10"X6" HF EXL </v>
          </cell>
        </row>
        <row r="259">
          <cell r="H259" t="str">
            <v xml:space="preserve">INSTALACIÓN REDUCCION 10"X8" HF EXL </v>
          </cell>
        </row>
        <row r="260">
          <cell r="H260" t="str">
            <v xml:space="preserve">INSTALACIÓN REDUCCION 12"X3" HF EXL </v>
          </cell>
        </row>
        <row r="261">
          <cell r="H261" t="str">
            <v xml:space="preserve">INSTALACIÓN REDUCCION 12"X6" HF EXL </v>
          </cell>
        </row>
        <row r="262">
          <cell r="H262" t="str">
            <v xml:space="preserve">INSTALACIÓN REDUCCION 12"X8" HF EXL </v>
          </cell>
        </row>
        <row r="263">
          <cell r="H263" t="str">
            <v>INSTALACIÓN REDUCCION 14"X6" HF EXL</v>
          </cell>
        </row>
        <row r="264">
          <cell r="H264" t="str">
            <v>INSTALACIÓN REDUCCION 14"X12" HF EXL</v>
          </cell>
        </row>
        <row r="265">
          <cell r="H265" t="str">
            <v>INSTALACIÓN REDUCCION 16"X14" HF EXL</v>
          </cell>
        </row>
        <row r="266">
          <cell r="H266" t="str">
            <v>INSTALACIÓN TAPON 6" HF EXL</v>
          </cell>
        </row>
        <row r="267">
          <cell r="H267" t="str">
            <v>INSTALACIÓN TAPON 8" HF EXL</v>
          </cell>
        </row>
        <row r="268">
          <cell r="H268" t="str">
            <v>INSTALACIÓN TAPON 12" HF EXL</v>
          </cell>
        </row>
        <row r="273">
          <cell r="H273" t="str">
            <v>PAVCO</v>
          </cell>
        </row>
        <row r="274">
          <cell r="H274" t="str">
            <v>ACUAFLEX PEAD</v>
          </cell>
        </row>
        <row r="275">
          <cell r="H275" t="str">
            <v>INSTALACIÓN TUBERIA ACUEDUCTO PEAD  3" PN 10 PE 100</v>
          </cell>
        </row>
        <row r="276">
          <cell r="H276" t="str">
            <v>INSTALACIÓN TUBERIA ACUEDUCTO PEAD  4" PN 10 PE 100</v>
          </cell>
        </row>
        <row r="277">
          <cell r="H277" t="str">
            <v>INSTALACIÓN TUBERIA ACUEDUCTO PEAD  6" PN 10 PE 100</v>
          </cell>
        </row>
        <row r="278">
          <cell r="H278" t="str">
            <v>INSTALACIÓN TUBERIA ACUEDUCTO PEAD  8" PN 10 PE 100</v>
          </cell>
        </row>
        <row r="279">
          <cell r="H279" t="str">
            <v>INSTALACIÓN TUBERIA ACUEDUCTO PEAD  10" PN 10 PE 100</v>
          </cell>
        </row>
        <row r="281">
          <cell r="H281" t="str">
            <v>INSTALACIÓN TEE PEAD 3" PE 100 PN 10 TEMOFUSION</v>
          </cell>
        </row>
        <row r="282">
          <cell r="H282" t="str">
            <v>INSTALACIÓN TEE PEAD 4" PE 100 PN 10 TEMOFUSION</v>
          </cell>
        </row>
        <row r="283">
          <cell r="H283" t="str">
            <v>INSTALACIÓN TEE PEAD 6" PE 100 PN 10 TEMOFUSION</v>
          </cell>
        </row>
        <row r="284">
          <cell r="H284" t="str">
            <v>INSTALACIÓN TEE PEAD 8" PE 100 PN 10 TEMOFUSION</v>
          </cell>
        </row>
        <row r="285">
          <cell r="H285" t="str">
            <v>INSTALACIÓN TEE PEAD 10" PE 100 PN 10 TEMOFUSION</v>
          </cell>
        </row>
        <row r="286">
          <cell r="H286" t="str">
            <v>INSTALACIÓN CODO PEAD 3" X 90 PE 100 PN 10 TEMOFUSION</v>
          </cell>
        </row>
        <row r="287">
          <cell r="H287" t="str">
            <v>INSTALACIÓN CODO PEAD 4" X 90 PE 100 PN 10 TEMOFUSION</v>
          </cell>
        </row>
        <row r="288">
          <cell r="H288" t="str">
            <v>INSTALACIÓN CODO PEAD 6" X 90 PE 100 PN 10 TEMOFUSION</v>
          </cell>
        </row>
        <row r="289">
          <cell r="H289" t="str">
            <v>INSTALACIÓN CODO PEAD 8" X 90 PE 100 PN 10 TEMOFUSION</v>
          </cell>
        </row>
        <row r="290">
          <cell r="H290" t="str">
            <v>INSTALACIÓN CODO PEAD 10" X 90 PE 100 PN 10 TEMOFUSION</v>
          </cell>
        </row>
        <row r="291">
          <cell r="H291" t="str">
            <v>INSTALACIÓN REDUCCION PEAD 4"x3"PE 100 PN 10 TEMOFUSION</v>
          </cell>
        </row>
        <row r="292">
          <cell r="H292" t="str">
            <v>INSTALACIÓN REDUCCION PEAD 6"x3" PE 100 PN 10 TEMOFUSION</v>
          </cell>
        </row>
        <row r="293">
          <cell r="H293" t="str">
            <v>INSTALACIÓN REDUCCION PEAD 6"x4" PE 100 PN 10 TEMOFUSION</v>
          </cell>
        </row>
        <row r="294">
          <cell r="H294" t="str">
            <v>INSTALACIÓN REDUCCION PEAD 8"x6" PE 100 PN 10 TEMOFUSION</v>
          </cell>
        </row>
        <row r="295">
          <cell r="H295" t="str">
            <v>INSTALACIÓN REDUCCION PEAD 10"x8"PE 100 PN 10 TEMOFUSION</v>
          </cell>
        </row>
        <row r="296">
          <cell r="H296" t="str">
            <v>INSTALACIÓN TAPON PEAD 3" PE 100 PN 10 TEMOFUSION</v>
          </cell>
        </row>
        <row r="297">
          <cell r="H297" t="str">
            <v>INSTALACIÓN TAPON PEAD 4" PE 100 PN 10 TEMOFUSION</v>
          </cell>
        </row>
        <row r="298">
          <cell r="H298" t="str">
            <v>INSTALACIÓN TAPON PEAD 6" PE 100 PN 10 TEMOFUSION</v>
          </cell>
        </row>
        <row r="299">
          <cell r="H299" t="str">
            <v>INSTALACIÓN TAPON PEAD 8" PE 100 PN 10 TEMOFUSION</v>
          </cell>
        </row>
        <row r="300">
          <cell r="H300" t="str">
            <v>INSTALACIÓN TAPON PEAD 10" PE 100 PN 10 TEMOFUSION</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Presupuesto_Via_distribuidora"/>
      <sheetName val="LISTA CÓDIGOS"/>
      <sheetName val="BASE APU"/>
      <sheetName val="MANO DE OBRA"/>
      <sheetName val="EQUIPOS"/>
      <sheetName val="MATERIALES"/>
      <sheetName val="ESTRUCTURAS"/>
      <sheetName val="TRANSPORTE"/>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LECTRICO"/>
      <sheetName val="Vuelta"/>
      <sheetName val="experiencia especifica"/>
      <sheetName val="experiencia general"/>
      <sheetName val="FORMULARIO N° 14"/>
      <sheetName val="FORMULARIO N°7"/>
      <sheetName val="contrato en ejecución"/>
      <sheetName val="Calculo capacidad residual"/>
      <sheetName val="EMPRESA"/>
      <sheetName val="DATOS CONTRATO"/>
      <sheetName val="LIQ-NOM"/>
      <sheetName val="NOMINA-1"/>
      <sheetName val="TABLAS"/>
      <sheetName val="Design"/>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efreshError="1"/>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ow r="2">
          <cell r="A2" t="str">
            <v>MUNICIPIO DE SONSON ANTIOQUIA</v>
          </cell>
        </row>
      </sheetData>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 val="APU"/>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DISTANCIA"/>
      <sheetName val="PERSONAL"/>
      <sheetName val="ELECTRICO"/>
      <sheetName val="Vuelta"/>
      <sheetName val="Formulas"/>
      <sheetName val="Hoja1"/>
      <sheetName val="BASE"/>
      <sheetName val="1_Preliminares"/>
      <sheetName val="M.Obra"/>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ow r="2">
          <cell r="A2" t="str">
            <v>INVÍAS - TERRITORIAL CORDOBA - GRUPO 3</v>
          </cell>
        </row>
      </sheetData>
      <sheetData sheetId="133"/>
      <sheetData sheetId="134"/>
      <sheetData sheetId="135">
        <row r="2">
          <cell r="A2" t="str">
            <v>INVÍAS - TERRITORIAL CORDOBA - GRUPO 3</v>
          </cell>
        </row>
      </sheetData>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cell r="G34"/>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cell r="G36"/>
          <cell r="H36">
            <v>0</v>
          </cell>
        </row>
        <row r="37">
          <cell r="A37" t="str">
            <v>ESCOMBROS DAÑOS ACUEDUCTO</v>
          </cell>
          <cell r="B37">
            <v>10</v>
          </cell>
          <cell r="C37">
            <v>0</v>
          </cell>
          <cell r="E37">
            <v>40</v>
          </cell>
          <cell r="F37"/>
          <cell r="G37"/>
          <cell r="H37">
            <v>0</v>
          </cell>
        </row>
        <row r="38">
          <cell r="A38" t="str">
            <v>FRAUDES</v>
          </cell>
          <cell r="B38">
            <v>4</v>
          </cell>
          <cell r="C38">
            <v>3</v>
          </cell>
          <cell r="E38">
            <v>40</v>
          </cell>
          <cell r="F38"/>
          <cell r="G38"/>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cell r="G46"/>
          <cell r="H46">
            <v>0</v>
          </cell>
        </row>
        <row r="47">
          <cell r="A47" t="str">
            <v>REFERENCIACIÓN ACUEDUCTO</v>
          </cell>
          <cell r="B47">
            <v>7</v>
          </cell>
          <cell r="C47">
            <v>1</v>
          </cell>
          <cell r="E47">
            <v>40</v>
          </cell>
          <cell r="F47"/>
          <cell r="G47"/>
          <cell r="H47">
            <v>0.125</v>
          </cell>
        </row>
        <row r="48">
          <cell r="A48" t="str">
            <v>REPARACION CAJAS DE MEDIDORES</v>
          </cell>
          <cell r="B48">
            <v>8</v>
          </cell>
          <cell r="C48">
            <v>0</v>
          </cell>
          <cell r="E48">
            <v>40</v>
          </cell>
          <cell r="F48"/>
          <cell r="G48"/>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cell r="G51"/>
          <cell r="H51">
            <v>5.4964153812730829E-2</v>
          </cell>
        </row>
        <row r="52">
          <cell r="F52"/>
          <cell r="G52"/>
          <cell r="H52"/>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cell r="G31"/>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cell r="G33"/>
          <cell r="H33">
            <v>0</v>
          </cell>
        </row>
        <row r="34">
          <cell r="A34" t="str">
            <v>FRAUDES</v>
          </cell>
          <cell r="B34">
            <v>8</v>
          </cell>
          <cell r="C34">
            <v>5</v>
          </cell>
          <cell r="E34">
            <v>41</v>
          </cell>
          <cell r="F34"/>
          <cell r="G34"/>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cell r="G42"/>
          <cell r="H42">
            <v>0.15740740740740741</v>
          </cell>
        </row>
        <row r="44">
          <cell r="A44" t="str">
            <v>Total general</v>
          </cell>
          <cell r="B44">
            <v>5033</v>
          </cell>
          <cell r="C44">
            <v>98</v>
          </cell>
          <cell r="F44"/>
          <cell r="G44"/>
          <cell r="H44">
            <v>1.9099590723055934E-2</v>
          </cell>
        </row>
        <row r="45">
          <cell r="F45"/>
          <cell r="G45"/>
          <cell r="H45"/>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cell r="G32"/>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cell r="G34"/>
          <cell r="H34">
            <v>0</v>
          </cell>
        </row>
        <row r="35">
          <cell r="A35" t="str">
            <v>FRAUDES</v>
          </cell>
          <cell r="B35">
            <v>35</v>
          </cell>
          <cell r="C35">
            <v>0</v>
          </cell>
          <cell r="E35">
            <v>42</v>
          </cell>
          <cell r="F35"/>
          <cell r="G35"/>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cell r="G42"/>
          <cell r="H42">
            <v>0</v>
          </cell>
        </row>
        <row r="44">
          <cell r="A44" t="str">
            <v>Total general</v>
          </cell>
          <cell r="B44">
            <v>4296</v>
          </cell>
          <cell r="C44">
            <v>109</v>
          </cell>
          <cell r="F44"/>
          <cell r="G44"/>
          <cell r="H44">
            <v>2.474460839954597E-2</v>
          </cell>
        </row>
        <row r="45">
          <cell r="F45"/>
          <cell r="G45"/>
          <cell r="H45"/>
        </row>
      </sheetData>
      <sheetData sheetId="5" refreshError="1"/>
      <sheetData sheetId="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PR 1"/>
      <sheetName val="ESTADO RED"/>
      <sheetName val="CARRETERAS"/>
      <sheetName val="GENERALIDADES "/>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OCTUBRE"/>
      <sheetName val="PRECIOS"/>
      <sheetName val="320.1"/>
      <sheetName val="330.2"/>
      <sheetName val="700.1"/>
      <sheetName val="BASE"/>
      <sheetName val="AIU"/>
      <sheetName val="Hoja1"/>
      <sheetName val="Indicadores de Producto"/>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Presupuesto_TIPACOQUE1"/>
      <sheetName val="Presupuesto_PASO_ELEVADO1"/>
      <sheetName val="Lista_Base1"/>
      <sheetName val="3_1_13A1"/>
      <sheetName val="2_1_171"/>
      <sheetName val="3_3_11"/>
      <sheetName val="1_1_861"/>
      <sheetName val="1_2_41"/>
      <sheetName val="2_1_211"/>
      <sheetName val="2_1_11"/>
      <sheetName val="2_7_41"/>
      <sheetName val="1_2_251"/>
      <sheetName val="2_5_441"/>
      <sheetName val="2_5_44A1"/>
      <sheetName val="6_4_2_1961"/>
      <sheetName val="6_4_2_196A1"/>
      <sheetName val="2_5_61"/>
      <sheetName val="2_5_6A1"/>
      <sheetName val="6_4_2_1971"/>
      <sheetName val="6_4_2_197A1"/>
      <sheetName val="6_4_2_1981"/>
      <sheetName val="6_4_2_198A1"/>
      <sheetName val="2_6_451"/>
      <sheetName val="2_6_461"/>
      <sheetName val="2_6_471"/>
      <sheetName val="2_6_481"/>
      <sheetName val="3_17_10A1"/>
      <sheetName val="3_17_10B1"/>
      <sheetName val="3_17_31"/>
      <sheetName val="6_4_2_1991"/>
      <sheetName val="2_7_11"/>
      <sheetName val="2_6_111"/>
      <sheetName val="PASO_ELEVADO1"/>
      <sheetName val="1_1_71"/>
      <sheetName val="3_11_21"/>
      <sheetName val="3_5_11"/>
      <sheetName val="1_2_101"/>
      <sheetName val="3_3_13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SISTEMA_RAMMING1"/>
      <sheetName val="6_4_2_2211"/>
      <sheetName val="3_3_41"/>
      <sheetName val="COSTOS_AMBIENTALES1"/>
      <sheetName val="6_4_2_3061"/>
      <sheetName val="1_1_621"/>
      <sheetName val="6_4_2_3071"/>
      <sheetName val="6_4_2_3081"/>
      <sheetName val="6_4_2_3091"/>
      <sheetName val="6_4_2_3101"/>
      <sheetName val="6_4_2_3111"/>
      <sheetName val="Presupuesto_TIPACOQUE"/>
      <sheetName val="Presupuesto_PASO_ELEVADO"/>
      <sheetName val="Lista_Base"/>
      <sheetName val="3_1_13A"/>
      <sheetName val="2_1_17"/>
      <sheetName val="3_3_1"/>
      <sheetName val="1_1_86"/>
      <sheetName val="1_2_4"/>
      <sheetName val="2_1_21"/>
      <sheetName val="2_1_1"/>
      <sheetName val="2_7_4"/>
      <sheetName val="1_2_25"/>
      <sheetName val="2_5_44"/>
      <sheetName val="2_5_44A"/>
      <sheetName val="6_4_2_196"/>
      <sheetName val="6_4_2_196A"/>
      <sheetName val="2_5_6"/>
      <sheetName val="2_5_6A"/>
      <sheetName val="6_4_2_197"/>
      <sheetName val="6_4_2_197A"/>
      <sheetName val="6_4_2_198"/>
      <sheetName val="6_4_2_198A"/>
      <sheetName val="2_6_45"/>
      <sheetName val="2_6_46"/>
      <sheetName val="2_6_47"/>
      <sheetName val="2_6_48"/>
      <sheetName val="3_17_10A"/>
      <sheetName val="3_17_10B"/>
      <sheetName val="3_17_3"/>
      <sheetName val="6_4_2_199"/>
      <sheetName val="2_7_1"/>
      <sheetName val="2_6_11"/>
      <sheetName val="PASO_ELEVADO"/>
      <sheetName val="1_1_7"/>
      <sheetName val="3_11_2"/>
      <sheetName val="3_5_1"/>
      <sheetName val="1_2_10"/>
      <sheetName val="3_3_13"/>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SISTEMA_RAMMING"/>
      <sheetName val="6_4_2_221"/>
      <sheetName val="3_3_4"/>
      <sheetName val="COSTOS_AMBIENTALES"/>
      <sheetName val="6_4_2_306"/>
      <sheetName val="1_1_62"/>
      <sheetName val="6_4_2_307"/>
      <sheetName val="6_4_2_308"/>
      <sheetName val="6_4_2_309"/>
      <sheetName val="6_4_2_310"/>
      <sheetName val="6_4_2_311"/>
      <sheetName val="Presupuesto_TIPACOQUE2"/>
      <sheetName val="Presupuesto_PASO_ELEVADO2"/>
      <sheetName val="Lista_Base2"/>
      <sheetName val="3_1_13A2"/>
      <sheetName val="2_1_172"/>
      <sheetName val="3_3_12"/>
      <sheetName val="1_1_862"/>
      <sheetName val="1_2_42"/>
      <sheetName val="2_1_212"/>
      <sheetName val="2_1_12"/>
      <sheetName val="2_7_42"/>
      <sheetName val="1_2_252"/>
      <sheetName val="2_5_442"/>
      <sheetName val="2_5_44A2"/>
      <sheetName val="6_4_2_1962"/>
      <sheetName val="6_4_2_196A2"/>
      <sheetName val="2_5_62"/>
      <sheetName val="2_5_6A2"/>
      <sheetName val="6_4_2_1972"/>
      <sheetName val="6_4_2_197A2"/>
      <sheetName val="6_4_2_1982"/>
      <sheetName val="6_4_2_198A2"/>
      <sheetName val="2_6_452"/>
      <sheetName val="2_6_462"/>
      <sheetName val="2_6_472"/>
      <sheetName val="2_6_482"/>
      <sheetName val="3_17_10A2"/>
      <sheetName val="3_17_10B2"/>
      <sheetName val="3_17_32"/>
      <sheetName val="6_4_2_1992"/>
      <sheetName val="2_7_12"/>
      <sheetName val="2_6_112"/>
      <sheetName val="PASO_ELEVADO2"/>
      <sheetName val="1_1_72"/>
      <sheetName val="3_11_22"/>
      <sheetName val="3_5_12"/>
      <sheetName val="1_2_102"/>
      <sheetName val="3_3_132"/>
      <sheetName val="6_4_2_2062"/>
      <sheetName val="6_4_2_2072"/>
      <sheetName val="6_4_2_2082"/>
      <sheetName val="6_4_2_2092"/>
      <sheetName val="6_4_2_2102"/>
      <sheetName val="6_4_2_2112"/>
      <sheetName val="6_4_2_2122"/>
      <sheetName val="6_4_2_2132"/>
      <sheetName val="6_4_2_2142"/>
      <sheetName val="6_4_2_2152"/>
      <sheetName val="6_4_2_2162"/>
      <sheetName val="6_4_2_2172"/>
      <sheetName val="6_4_2_2182"/>
      <sheetName val="6_4_2_2192"/>
      <sheetName val="6_4_2_2202"/>
      <sheetName val="SISTEMA_RAMMING2"/>
      <sheetName val="6_4_2_2212"/>
      <sheetName val="3_3_42"/>
      <sheetName val="COSTOS_AMBIENTALES2"/>
      <sheetName val="6_4_2_3062"/>
      <sheetName val="1_1_622"/>
      <sheetName val="6_4_2_3072"/>
      <sheetName val="6_4_2_3082"/>
      <sheetName val="6_4_2_3092"/>
      <sheetName val="6_4_2_3102"/>
      <sheetName val="6_4_2_3112"/>
      <sheetName val="Presupuesto_TIPACOQUE3"/>
      <sheetName val="Presupuesto_PASO_ELEVADO3"/>
      <sheetName val="Lista_Base3"/>
      <sheetName val="3_1_13A3"/>
      <sheetName val="2_1_173"/>
      <sheetName val="3_3_14"/>
      <sheetName val="1_1_863"/>
      <sheetName val="1_2_43"/>
      <sheetName val="2_1_213"/>
      <sheetName val="2_1_13"/>
      <sheetName val="2_7_43"/>
      <sheetName val="1_2_253"/>
      <sheetName val="2_5_443"/>
      <sheetName val="2_5_44A3"/>
      <sheetName val="6_4_2_1963"/>
      <sheetName val="6_4_2_196A3"/>
      <sheetName val="2_5_63"/>
      <sheetName val="2_5_6A3"/>
      <sheetName val="6_4_2_1973"/>
      <sheetName val="6_4_2_197A3"/>
      <sheetName val="6_4_2_1983"/>
      <sheetName val="6_4_2_198A3"/>
      <sheetName val="2_6_453"/>
      <sheetName val="2_6_463"/>
      <sheetName val="2_6_473"/>
      <sheetName val="2_6_483"/>
      <sheetName val="3_17_10A3"/>
      <sheetName val="3_17_10B3"/>
      <sheetName val="3_17_33"/>
      <sheetName val="6_4_2_1993"/>
      <sheetName val="2_7_13"/>
      <sheetName val="2_6_113"/>
      <sheetName val="PASO_ELEVADO3"/>
      <sheetName val="1_1_73"/>
      <sheetName val="3_11_23"/>
      <sheetName val="3_5_13"/>
      <sheetName val="1_2_103"/>
      <sheetName val="3_3_133"/>
      <sheetName val="6_4_2_2063"/>
      <sheetName val="6_4_2_2073"/>
      <sheetName val="6_4_2_2083"/>
      <sheetName val="6_4_2_2093"/>
      <sheetName val="6_4_2_2103"/>
      <sheetName val="6_4_2_2113"/>
      <sheetName val="6_4_2_2123"/>
      <sheetName val="6_4_2_2133"/>
      <sheetName val="6_4_2_2143"/>
      <sheetName val="6_4_2_2153"/>
      <sheetName val="6_4_2_2163"/>
      <sheetName val="6_4_2_2173"/>
      <sheetName val="6_4_2_2183"/>
      <sheetName val="6_4_2_2193"/>
      <sheetName val="6_4_2_2203"/>
      <sheetName val="SISTEMA_RAMMING3"/>
      <sheetName val="6_4_2_2213"/>
      <sheetName val="3_3_43"/>
      <sheetName val="COSTOS_AMBIENTALES3"/>
      <sheetName val="6_4_2_3063"/>
      <sheetName val="1_1_623"/>
      <sheetName val="6_4_2_3073"/>
      <sheetName val="6_4_2_3083"/>
      <sheetName val="6_4_2_3093"/>
      <sheetName val="6_4_2_3103"/>
      <sheetName val="6_4_2_3113"/>
      <sheetName val="Presupuesto_TIPACOQUE4"/>
      <sheetName val="Presupuesto_PASO_ELEVADO4"/>
      <sheetName val="Lista_Base4"/>
      <sheetName val="3_1_13A4"/>
      <sheetName val="2_1_174"/>
      <sheetName val="3_3_15"/>
      <sheetName val="1_1_864"/>
      <sheetName val="1_2_44"/>
      <sheetName val="2_1_214"/>
      <sheetName val="2_1_14"/>
      <sheetName val="2_7_44"/>
      <sheetName val="1_2_254"/>
      <sheetName val="2_5_444"/>
      <sheetName val="2_5_44A4"/>
      <sheetName val="6_4_2_1964"/>
      <sheetName val="6_4_2_196A4"/>
      <sheetName val="2_5_64"/>
      <sheetName val="2_5_6A4"/>
      <sheetName val="6_4_2_1974"/>
      <sheetName val="6_4_2_197A4"/>
      <sheetName val="6_4_2_1984"/>
      <sheetName val="6_4_2_198A4"/>
      <sheetName val="2_6_454"/>
      <sheetName val="2_6_464"/>
      <sheetName val="2_6_474"/>
      <sheetName val="2_6_484"/>
      <sheetName val="3_17_10A4"/>
      <sheetName val="3_17_10B4"/>
      <sheetName val="3_17_34"/>
      <sheetName val="6_4_2_1994"/>
      <sheetName val="2_7_14"/>
      <sheetName val="2_6_114"/>
      <sheetName val="PASO_ELEVADO4"/>
      <sheetName val="1_1_74"/>
      <sheetName val="3_11_24"/>
      <sheetName val="3_5_14"/>
      <sheetName val="1_2_104"/>
      <sheetName val="3_3_134"/>
      <sheetName val="6_4_2_2064"/>
      <sheetName val="6_4_2_2074"/>
      <sheetName val="6_4_2_2084"/>
      <sheetName val="6_4_2_2094"/>
      <sheetName val="6_4_2_2104"/>
      <sheetName val="6_4_2_2114"/>
      <sheetName val="6_4_2_2124"/>
      <sheetName val="6_4_2_2134"/>
      <sheetName val="6_4_2_2144"/>
      <sheetName val="6_4_2_2154"/>
      <sheetName val="6_4_2_2164"/>
      <sheetName val="6_4_2_2174"/>
      <sheetName val="6_4_2_2184"/>
      <sheetName val="6_4_2_2194"/>
      <sheetName val="6_4_2_2204"/>
      <sheetName val="SISTEMA_RAMMING4"/>
      <sheetName val="6_4_2_2214"/>
      <sheetName val="3_3_44"/>
      <sheetName val="COSTOS_AMBIENTALES4"/>
      <sheetName val="6_4_2_3064"/>
      <sheetName val="1_1_624"/>
      <sheetName val="6_4_2_3074"/>
      <sheetName val="6_4_2_3084"/>
      <sheetName val="6_4_2_3094"/>
      <sheetName val="6_4_2_3104"/>
      <sheetName val="6_4_2_3114"/>
      <sheetName val="Presupuesto_TIPACOQUE5"/>
      <sheetName val="Presupuesto_PASO_ELEVADO5"/>
      <sheetName val="Lista_Base5"/>
      <sheetName val="3_1_13A5"/>
      <sheetName val="2_1_175"/>
      <sheetName val="3_3_16"/>
      <sheetName val="1_1_865"/>
      <sheetName val="1_2_45"/>
      <sheetName val="2_1_215"/>
      <sheetName val="2_1_15"/>
      <sheetName val="2_7_45"/>
      <sheetName val="1_2_255"/>
      <sheetName val="2_5_445"/>
      <sheetName val="2_5_44A5"/>
      <sheetName val="6_4_2_1965"/>
      <sheetName val="6_4_2_196A5"/>
      <sheetName val="2_5_65"/>
      <sheetName val="2_5_6A5"/>
      <sheetName val="6_4_2_1975"/>
      <sheetName val="6_4_2_197A5"/>
      <sheetName val="6_4_2_1985"/>
      <sheetName val="6_4_2_198A5"/>
      <sheetName val="2_6_455"/>
      <sheetName val="2_6_465"/>
      <sheetName val="2_6_475"/>
      <sheetName val="2_6_485"/>
      <sheetName val="3_17_10A5"/>
      <sheetName val="3_17_10B5"/>
      <sheetName val="3_17_35"/>
      <sheetName val="6_4_2_1995"/>
      <sheetName val="2_7_15"/>
      <sheetName val="2_6_115"/>
      <sheetName val="PASO_ELEVADO5"/>
      <sheetName val="1_1_75"/>
      <sheetName val="3_11_25"/>
      <sheetName val="3_5_15"/>
      <sheetName val="1_2_105"/>
      <sheetName val="3_3_135"/>
      <sheetName val="6_4_2_2065"/>
      <sheetName val="6_4_2_2075"/>
      <sheetName val="6_4_2_2085"/>
      <sheetName val="6_4_2_2095"/>
      <sheetName val="6_4_2_2105"/>
      <sheetName val="6_4_2_2115"/>
      <sheetName val="6_4_2_2125"/>
      <sheetName val="6_4_2_2135"/>
      <sheetName val="6_4_2_2145"/>
      <sheetName val="6_4_2_2155"/>
      <sheetName val="6_4_2_2165"/>
      <sheetName val="6_4_2_2175"/>
      <sheetName val="6_4_2_2185"/>
      <sheetName val="6_4_2_2195"/>
      <sheetName val="6_4_2_2205"/>
      <sheetName val="SISTEMA_RAMMING5"/>
      <sheetName val="6_4_2_2215"/>
      <sheetName val="3_3_45"/>
      <sheetName val="COSTOS_AMBIENTALES5"/>
      <sheetName val="6_4_2_3065"/>
      <sheetName val="1_1_625"/>
      <sheetName val="6_4_2_3075"/>
      <sheetName val="6_4_2_3085"/>
      <sheetName val="6_4_2_3095"/>
      <sheetName val="6_4_2_3105"/>
      <sheetName val="6_4_2_3115"/>
      <sheetName val="Presupuesto_TIPACOQUE10"/>
      <sheetName val="Presupuesto_PASO_ELEVADO10"/>
      <sheetName val="Lista_Base10"/>
      <sheetName val="3_1_13A10"/>
      <sheetName val="2_1_1710"/>
      <sheetName val="3_3_111"/>
      <sheetName val="1_1_8610"/>
      <sheetName val="1_2_410"/>
      <sheetName val="2_1_2110"/>
      <sheetName val="2_1_111"/>
      <sheetName val="2_7_410"/>
      <sheetName val="1_2_2510"/>
      <sheetName val="2_5_4410"/>
      <sheetName val="2_5_44A10"/>
      <sheetName val="6_4_2_19610"/>
      <sheetName val="6_4_2_196A10"/>
      <sheetName val="2_5_610"/>
      <sheetName val="2_5_6A10"/>
      <sheetName val="6_4_2_19710"/>
      <sheetName val="6_4_2_197A10"/>
      <sheetName val="6_4_2_19810"/>
      <sheetName val="6_4_2_198A10"/>
      <sheetName val="2_6_4510"/>
      <sheetName val="2_6_4610"/>
      <sheetName val="2_6_4710"/>
      <sheetName val="2_6_4810"/>
      <sheetName val="3_17_10A10"/>
      <sheetName val="3_17_10B10"/>
      <sheetName val="3_17_310"/>
      <sheetName val="6_4_2_19910"/>
      <sheetName val="2_7_110"/>
      <sheetName val="2_6_1110"/>
      <sheetName val="PASO_ELEVADO10"/>
      <sheetName val="1_1_710"/>
      <sheetName val="3_11_210"/>
      <sheetName val="3_5_110"/>
      <sheetName val="1_2_1010"/>
      <sheetName val="3_3_1310"/>
      <sheetName val="6_4_2_20610"/>
      <sheetName val="6_4_2_20710"/>
      <sheetName val="6_4_2_20810"/>
      <sheetName val="6_4_2_20910"/>
      <sheetName val="6_4_2_21010"/>
      <sheetName val="6_4_2_21110"/>
      <sheetName val="6_4_2_21210"/>
      <sheetName val="6_4_2_21310"/>
      <sheetName val="6_4_2_21410"/>
      <sheetName val="6_4_2_21510"/>
      <sheetName val="6_4_2_21610"/>
      <sheetName val="6_4_2_21710"/>
      <sheetName val="6_4_2_21810"/>
      <sheetName val="6_4_2_21910"/>
      <sheetName val="6_4_2_22010"/>
      <sheetName val="SISTEMA_RAMMING10"/>
      <sheetName val="6_4_2_22110"/>
      <sheetName val="3_3_410"/>
      <sheetName val="COSTOS_AMBIENTALES10"/>
      <sheetName val="6_4_2_30610"/>
      <sheetName val="1_1_6210"/>
      <sheetName val="6_4_2_30710"/>
      <sheetName val="6_4_2_30810"/>
      <sheetName val="6_4_2_30910"/>
      <sheetName val="6_4_2_31010"/>
      <sheetName val="6_4_2_31110"/>
      <sheetName val="Presupuesto_TIPACOQUE8"/>
      <sheetName val="Presupuesto_PASO_ELEVADO8"/>
      <sheetName val="Lista_Base8"/>
      <sheetName val="3_1_13A8"/>
      <sheetName val="2_1_178"/>
      <sheetName val="3_3_19"/>
      <sheetName val="1_1_868"/>
      <sheetName val="1_2_48"/>
      <sheetName val="2_1_218"/>
      <sheetName val="2_1_19"/>
      <sheetName val="2_7_48"/>
      <sheetName val="1_2_258"/>
      <sheetName val="2_5_448"/>
      <sheetName val="2_5_44A8"/>
      <sheetName val="6_4_2_1968"/>
      <sheetName val="6_4_2_196A8"/>
      <sheetName val="2_5_68"/>
      <sheetName val="2_5_6A8"/>
      <sheetName val="6_4_2_1978"/>
      <sheetName val="6_4_2_197A8"/>
      <sheetName val="6_4_2_1988"/>
      <sheetName val="6_4_2_198A8"/>
      <sheetName val="2_6_458"/>
      <sheetName val="2_6_468"/>
      <sheetName val="2_6_478"/>
      <sheetName val="2_6_488"/>
      <sheetName val="3_17_10A8"/>
      <sheetName val="3_17_10B8"/>
      <sheetName val="3_17_38"/>
      <sheetName val="6_4_2_1998"/>
      <sheetName val="2_7_18"/>
      <sheetName val="2_6_118"/>
      <sheetName val="PASO_ELEVADO8"/>
      <sheetName val="1_1_78"/>
      <sheetName val="3_11_28"/>
      <sheetName val="3_5_18"/>
      <sheetName val="1_2_108"/>
      <sheetName val="3_3_138"/>
      <sheetName val="6_4_2_2068"/>
      <sheetName val="6_4_2_2078"/>
      <sheetName val="6_4_2_2088"/>
      <sheetName val="6_4_2_2098"/>
      <sheetName val="6_4_2_2108"/>
      <sheetName val="6_4_2_2118"/>
      <sheetName val="6_4_2_2128"/>
      <sheetName val="6_4_2_2138"/>
      <sheetName val="6_4_2_2148"/>
      <sheetName val="6_4_2_2158"/>
      <sheetName val="6_4_2_2168"/>
      <sheetName val="6_4_2_2178"/>
      <sheetName val="6_4_2_2188"/>
      <sheetName val="6_4_2_2198"/>
      <sheetName val="6_4_2_2208"/>
      <sheetName val="SISTEMA_RAMMING8"/>
      <sheetName val="6_4_2_2218"/>
      <sheetName val="3_3_48"/>
      <sheetName val="COSTOS_AMBIENTALES8"/>
      <sheetName val="6_4_2_3068"/>
      <sheetName val="1_1_628"/>
      <sheetName val="6_4_2_3078"/>
      <sheetName val="6_4_2_3088"/>
      <sheetName val="6_4_2_3098"/>
      <sheetName val="6_4_2_3108"/>
      <sheetName val="6_4_2_3118"/>
      <sheetName val="Presupuesto_TIPACOQUE6"/>
      <sheetName val="Presupuesto_PASO_ELEVADO6"/>
      <sheetName val="Lista_Base6"/>
      <sheetName val="3_1_13A6"/>
      <sheetName val="2_1_176"/>
      <sheetName val="3_3_17"/>
      <sheetName val="1_1_866"/>
      <sheetName val="1_2_46"/>
      <sheetName val="2_1_216"/>
      <sheetName val="2_1_16"/>
      <sheetName val="2_7_46"/>
      <sheetName val="1_2_256"/>
      <sheetName val="2_5_446"/>
      <sheetName val="2_5_44A6"/>
      <sheetName val="6_4_2_1966"/>
      <sheetName val="6_4_2_196A6"/>
      <sheetName val="2_5_66"/>
      <sheetName val="2_5_6A6"/>
      <sheetName val="6_4_2_1976"/>
      <sheetName val="6_4_2_197A6"/>
      <sheetName val="6_4_2_1986"/>
      <sheetName val="6_4_2_198A6"/>
      <sheetName val="2_6_456"/>
      <sheetName val="2_6_466"/>
      <sheetName val="2_6_476"/>
      <sheetName val="2_6_486"/>
      <sheetName val="3_17_10A6"/>
      <sheetName val="3_17_10B6"/>
      <sheetName val="3_17_36"/>
      <sheetName val="6_4_2_1996"/>
      <sheetName val="2_7_16"/>
      <sheetName val="2_6_116"/>
      <sheetName val="PASO_ELEVADO6"/>
      <sheetName val="1_1_76"/>
      <sheetName val="3_11_26"/>
      <sheetName val="3_5_16"/>
      <sheetName val="1_2_106"/>
      <sheetName val="3_3_136"/>
      <sheetName val="6_4_2_2066"/>
      <sheetName val="6_4_2_2076"/>
      <sheetName val="6_4_2_2086"/>
      <sheetName val="6_4_2_2096"/>
      <sheetName val="6_4_2_2106"/>
      <sheetName val="6_4_2_2116"/>
      <sheetName val="6_4_2_2126"/>
      <sheetName val="6_4_2_2136"/>
      <sheetName val="6_4_2_2146"/>
      <sheetName val="6_4_2_2156"/>
      <sheetName val="6_4_2_2166"/>
      <sheetName val="6_4_2_2176"/>
      <sheetName val="6_4_2_2186"/>
      <sheetName val="6_4_2_2196"/>
      <sheetName val="6_4_2_2206"/>
      <sheetName val="SISTEMA_RAMMING6"/>
      <sheetName val="6_4_2_2216"/>
      <sheetName val="3_3_46"/>
      <sheetName val="COSTOS_AMBIENTALES6"/>
      <sheetName val="6_4_2_3066"/>
      <sheetName val="1_1_626"/>
      <sheetName val="6_4_2_3076"/>
      <sheetName val="6_4_2_3086"/>
      <sheetName val="6_4_2_3096"/>
      <sheetName val="6_4_2_3106"/>
      <sheetName val="6_4_2_3116"/>
      <sheetName val="Presupuesto_TIPACOQUE7"/>
      <sheetName val="Presupuesto_PASO_ELEVADO7"/>
      <sheetName val="Lista_Base7"/>
      <sheetName val="3_1_13A7"/>
      <sheetName val="2_1_177"/>
      <sheetName val="3_3_18"/>
      <sheetName val="1_1_867"/>
      <sheetName val="1_2_47"/>
      <sheetName val="2_1_217"/>
      <sheetName val="2_1_18"/>
      <sheetName val="2_7_47"/>
      <sheetName val="1_2_257"/>
      <sheetName val="2_5_447"/>
      <sheetName val="2_5_44A7"/>
      <sheetName val="6_4_2_1967"/>
      <sheetName val="6_4_2_196A7"/>
      <sheetName val="2_5_67"/>
      <sheetName val="2_5_6A7"/>
      <sheetName val="6_4_2_1977"/>
      <sheetName val="6_4_2_197A7"/>
      <sheetName val="6_4_2_1987"/>
      <sheetName val="6_4_2_198A7"/>
      <sheetName val="2_6_457"/>
      <sheetName val="2_6_467"/>
      <sheetName val="2_6_477"/>
      <sheetName val="2_6_487"/>
      <sheetName val="3_17_10A7"/>
      <sheetName val="3_17_10B7"/>
      <sheetName val="3_17_37"/>
      <sheetName val="6_4_2_1997"/>
      <sheetName val="2_7_17"/>
      <sheetName val="2_6_117"/>
      <sheetName val="PASO_ELEVADO7"/>
      <sheetName val="1_1_77"/>
      <sheetName val="3_11_27"/>
      <sheetName val="3_5_17"/>
      <sheetName val="1_2_107"/>
      <sheetName val="3_3_137"/>
      <sheetName val="6_4_2_2067"/>
      <sheetName val="6_4_2_2077"/>
      <sheetName val="6_4_2_2087"/>
      <sheetName val="6_4_2_2097"/>
      <sheetName val="6_4_2_2107"/>
      <sheetName val="6_4_2_2117"/>
      <sheetName val="6_4_2_2127"/>
      <sheetName val="6_4_2_2137"/>
      <sheetName val="6_4_2_2147"/>
      <sheetName val="6_4_2_2157"/>
      <sheetName val="6_4_2_2167"/>
      <sheetName val="6_4_2_2177"/>
      <sheetName val="6_4_2_2187"/>
      <sheetName val="6_4_2_2197"/>
      <sheetName val="6_4_2_2207"/>
      <sheetName val="SISTEMA_RAMMING7"/>
      <sheetName val="6_4_2_2217"/>
      <sheetName val="3_3_47"/>
      <sheetName val="COSTOS_AMBIENTALES7"/>
      <sheetName val="6_4_2_3067"/>
      <sheetName val="1_1_627"/>
      <sheetName val="6_4_2_3077"/>
      <sheetName val="6_4_2_3087"/>
      <sheetName val="6_4_2_3097"/>
      <sheetName val="6_4_2_3107"/>
      <sheetName val="6_4_2_3117"/>
      <sheetName val="Presupuesto_TIPACOQUE9"/>
      <sheetName val="Presupuesto_PASO_ELEVADO9"/>
      <sheetName val="Lista_Base9"/>
      <sheetName val="3_1_13A9"/>
      <sheetName val="2_1_179"/>
      <sheetName val="3_3_110"/>
      <sheetName val="1_1_869"/>
      <sheetName val="1_2_49"/>
      <sheetName val="2_1_219"/>
      <sheetName val="2_1_110"/>
      <sheetName val="2_7_49"/>
      <sheetName val="1_2_259"/>
      <sheetName val="2_5_449"/>
      <sheetName val="2_5_44A9"/>
      <sheetName val="6_4_2_1969"/>
      <sheetName val="6_4_2_196A9"/>
      <sheetName val="2_5_69"/>
      <sheetName val="2_5_6A9"/>
      <sheetName val="6_4_2_1979"/>
      <sheetName val="6_4_2_197A9"/>
      <sheetName val="6_4_2_1989"/>
      <sheetName val="6_4_2_198A9"/>
      <sheetName val="2_6_459"/>
      <sheetName val="2_6_469"/>
      <sheetName val="2_6_479"/>
      <sheetName val="2_6_489"/>
      <sheetName val="3_17_10A9"/>
      <sheetName val="3_17_10B9"/>
      <sheetName val="3_17_39"/>
      <sheetName val="6_4_2_1999"/>
      <sheetName val="2_7_19"/>
      <sheetName val="2_6_119"/>
      <sheetName val="PASO_ELEVADO9"/>
      <sheetName val="1_1_79"/>
      <sheetName val="3_11_29"/>
      <sheetName val="3_5_19"/>
      <sheetName val="1_2_109"/>
      <sheetName val="3_3_139"/>
      <sheetName val="6_4_2_2069"/>
      <sheetName val="6_4_2_2079"/>
      <sheetName val="6_4_2_2089"/>
      <sheetName val="6_4_2_2099"/>
      <sheetName val="6_4_2_2109"/>
      <sheetName val="6_4_2_2119"/>
      <sheetName val="6_4_2_2129"/>
      <sheetName val="6_4_2_2139"/>
      <sheetName val="6_4_2_2149"/>
      <sheetName val="6_4_2_2159"/>
      <sheetName val="6_4_2_2169"/>
      <sheetName val="6_4_2_2179"/>
      <sheetName val="6_4_2_2189"/>
      <sheetName val="6_4_2_2199"/>
      <sheetName val="6_4_2_2209"/>
      <sheetName val="SISTEMA_RAMMING9"/>
      <sheetName val="6_4_2_2219"/>
      <sheetName val="3_3_49"/>
      <sheetName val="COSTOS_AMBIENTALES9"/>
      <sheetName val="6_4_2_3069"/>
      <sheetName val="1_1_629"/>
      <sheetName val="6_4_2_3079"/>
      <sheetName val="6_4_2_3089"/>
      <sheetName val="6_4_2_3099"/>
      <sheetName val="6_4_2_3109"/>
      <sheetName val="6_4_2_3119"/>
      <sheetName val="items"/>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ow r="4">
          <cell r="A4" t="str">
            <v>1.1.7</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4">
          <cell r="A4" t="str">
            <v>1.1.7</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4">
          <cell r="A4" t="str">
            <v>1.1.7</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
          <cell r="A4" t="str">
            <v>1.1.7</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ow r="4">
          <cell r="A4" t="str">
            <v>1.1.7</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
          <cell r="A4" t="str">
            <v>1.1.7</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4">
          <cell r="A4" t="str">
            <v>1.1.7</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ow r="4">
          <cell r="A4" t="str">
            <v>1.1.7</v>
          </cell>
        </row>
      </sheetData>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ow r="4">
          <cell r="A4" t="str">
            <v>1.1.7</v>
          </cell>
        </row>
      </sheetData>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ow r="4">
          <cell r="A4" t="str">
            <v>1.1.7</v>
          </cell>
        </row>
      </sheetData>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ow r="4">
          <cell r="A4" t="str">
            <v>1.1.7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PR 1"/>
      <sheetName val="Lista obra"/>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HISTORICOS FUEL OIL EXP"/>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refreshError="1"/>
      <sheetData sheetId="61" refreshError="1"/>
      <sheetData sheetId="62" refreshError="1"/>
      <sheetData sheetId="63"/>
      <sheetData sheetId="64"/>
      <sheetData sheetId="65"/>
      <sheetData sheetId="66"/>
      <sheetData sheetId="67" refreshError="1"/>
      <sheetData sheetId="68" refreshError="1"/>
      <sheetData sheetId="69"/>
      <sheetData sheetId="70" refreshError="1"/>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Datos Básicos"/>
      <sheetName val="SALARIOS"/>
      <sheetName val="SUB APU"/>
      <sheetName val="INV"/>
      <sheetName val="AASHTO"/>
      <sheetName val="PESOS"/>
      <sheetName val="Formulario N° 4"/>
      <sheetName val="EQUIPO"/>
      <sheetName val="[aCCIDENTES DE 1995 - 1996.xls]"/>
      <sheetName val="Res-Accide-10"/>
      <sheetName val="PR 1"/>
      <sheetName val="HISTORICOS FUEL OIL EXP"/>
      <sheetName val="aCCIDENTES_DE_1995_-_1996"/>
      <sheetName val="EQUIPOS"/>
      <sheetName val="MANO DE OBRA"/>
      <sheetName val="TRANSPORTE"/>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ccefici"/>
      <sheetName val="//d.docs.live.net/a  aaInformac"/>
      <sheetName val="_aCCIDENTES_DE_1995___1996_xl_3"/>
      <sheetName val="_aCCIDENTES_DE_1995___1996_xl_4"/>
      <sheetName val="_aCCIDENTES_DE_1995___1996_xl_5"/>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AMV-02-BOL\EST.VÍA CRIT.TECNIC"/>
      <sheetName val="EST.VÍA CRITERIO TECNICO 90BLB."/>
      <sheetName val="Estado_Resumen"/>
      <sheetName val="INVENT_ALC-CUNETAS_90BLB"/>
      <sheetName val="PUENTES_Y_PONTONES"/>
      <sheetName val="SEÑAL_VERTICAL90BLB"/>
      <sheetName val="SEÑAL_HORIZONTAL90BLB"/>
      <sheetName val="Programa"/>
      <sheetName val="Lista obra"/>
      <sheetName val="PERSONAL"/>
      <sheetName val="TOTALES"/>
      <sheetName val="ESTADO VÍA-CRIT.TECNICO"/>
      <sheetName val="MATRIZ DE PRECIOS"/>
      <sheetName va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MATRIZ DE PRECIOS"/>
      <sheetName val="PR 1"/>
      <sheetName val="items"/>
      <sheetName val="INDICE"/>
      <sheetName val="desmonte"/>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eraciones 0,99"/>
      <sheetName val="operaciones 0,95"/>
      <sheetName val="operaciones 0,92"/>
      <sheetName val="operaciones 0,90"/>
      <sheetName val="lecturas 0,92"/>
      <sheetName val="lecturas 0,90"/>
      <sheetName val="lecturas 0,95"/>
      <sheetName val="mensajeria 0,92"/>
      <sheetName val="mensajeria 0,95"/>
      <sheetName val="mensajeria 0,90"/>
      <sheetName val="medicion 0,95"/>
      <sheetName val="medicion 0,92"/>
      <sheetName val="medicion 0,90"/>
      <sheetName val="datos"/>
      <sheetName val="resumen"/>
      <sheetName val="apu"/>
      <sheetName val="Plantilla"/>
      <sheetName val="Hoja1"/>
      <sheetName val="Sin gas"/>
      <sheetName val="Sin ga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2">
          <cell r="A12" t="str">
            <v>Asistencia Técnica</v>
          </cell>
        </row>
      </sheetData>
      <sheetData sheetId="17"/>
      <sheetData sheetId="18"/>
      <sheetData sheetId="19"/>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DICE"/>
      <sheetName val="DATOS"/>
      <sheetName val="ANEXOS"/>
      <sheetName val="ANEXO 6 A.P.U."/>
      <sheetName val="EQUIPO"/>
      <sheetName val="TRANSPORTES"/>
      <sheetName val="MANO DE OBRA"/>
      <sheetName val="FACTOR PRESTACIONAL"/>
      <sheetName val="AIU"/>
      <sheetName val="MATERIALES"/>
      <sheetName val="VISTA_PLANTA"/>
      <sheetName val="PRESUPUESTO_OFICIAL"/>
      <sheetName val="1"/>
      <sheetName val="2"/>
      <sheetName val="3"/>
      <sheetName val="4"/>
      <sheetName val="5"/>
      <sheetName val="6"/>
      <sheetName val="7"/>
      <sheetName val="8"/>
      <sheetName val="9"/>
      <sheetName val="10"/>
      <sheetName val="11"/>
      <sheetName val="13"/>
      <sheetName val="14-Filtro"/>
      <sheetName val="16"/>
      <sheetName val="17"/>
      <sheetName val="18"/>
      <sheetName val="19"/>
      <sheetName val="20"/>
      <sheetName val="PROGRAMACIÓN"/>
      <sheetName val="Mortero 1;3"/>
      <sheetName val="LOCALIZACION"/>
      <sheetName val="DISEÑOS."/>
      <sheetName val="Hoja5"/>
      <sheetName val="DEMOLICIONES"/>
      <sheetName val="EXCAVACIONES"/>
      <sheetName val="RELLENOS"/>
      <sheetName val="CONCRETOS"/>
      <sheetName val="INTERVENTORIA"/>
      <sheetName val="INTERVENTORIA (2)"/>
      <sheetName val="F.M DIRECTOS"/>
      <sheetName val="Hoja3"/>
    </sheetNames>
    <sheetDataSet>
      <sheetData sheetId="0"/>
      <sheetData sheetId="1"/>
      <sheetData sheetId="2"/>
      <sheetData sheetId="3"/>
      <sheetData sheetId="4"/>
      <sheetData sheetId="5">
        <row r="15">
          <cell r="B15">
            <v>1</v>
          </cell>
          <cell r="C15" t="str">
            <v>Cargador : Potencia en el volante 125 hp, Clasificación de RPM del motor 2300.</v>
          </cell>
          <cell r="D15">
            <v>0</v>
          </cell>
          <cell r="E15">
            <v>0</v>
          </cell>
          <cell r="F15" t="str">
            <v>$/hora</v>
          </cell>
          <cell r="G15">
            <v>165000</v>
          </cell>
        </row>
        <row r="16">
          <cell r="B16">
            <v>2</v>
          </cell>
          <cell r="C16" t="str">
            <v>Compresor con martillo.</v>
          </cell>
          <cell r="D16">
            <v>0</v>
          </cell>
          <cell r="E16">
            <v>0</v>
          </cell>
          <cell r="F16" t="str">
            <v>$/hora</v>
          </cell>
          <cell r="G16">
            <v>22500</v>
          </cell>
        </row>
        <row r="17">
          <cell r="B17">
            <v>3</v>
          </cell>
          <cell r="C17" t="str">
            <v>Retroexcavadora (Tipo pajarita)</v>
          </cell>
          <cell r="D17">
            <v>0</v>
          </cell>
          <cell r="E17">
            <v>0</v>
          </cell>
          <cell r="F17" t="str">
            <v>$/hora</v>
          </cell>
          <cell r="G17">
            <v>130000</v>
          </cell>
        </row>
        <row r="18">
          <cell r="B18">
            <v>4</v>
          </cell>
          <cell r="C18" t="str">
            <v xml:space="preserve">Motoniveladora    </v>
          </cell>
          <cell r="D18">
            <v>0</v>
          </cell>
          <cell r="E18">
            <v>0</v>
          </cell>
          <cell r="F18" t="str">
            <v>$/hora</v>
          </cell>
          <cell r="G18">
            <v>170000</v>
          </cell>
        </row>
        <row r="19">
          <cell r="B19">
            <v>5</v>
          </cell>
          <cell r="C19" t="str">
            <v xml:space="preserve">Vibrocompatador de cilindro: potencia 153 HP, peso 10 Ton. </v>
          </cell>
          <cell r="D19">
            <v>0</v>
          </cell>
          <cell r="E19">
            <v>0</v>
          </cell>
          <cell r="F19" t="str">
            <v>$/hora</v>
          </cell>
          <cell r="G19">
            <v>145000</v>
          </cell>
        </row>
        <row r="20">
          <cell r="B20">
            <v>6</v>
          </cell>
          <cell r="C20" t="str">
            <v xml:space="preserve">Mezcladora Bulto </v>
          </cell>
          <cell r="D20">
            <v>0</v>
          </cell>
          <cell r="E20">
            <v>0</v>
          </cell>
          <cell r="F20" t="str">
            <v>$/dia</v>
          </cell>
          <cell r="G20">
            <v>100000</v>
          </cell>
        </row>
        <row r="21">
          <cell r="B21">
            <v>7</v>
          </cell>
          <cell r="C21" t="str">
            <v>Motoniveladora  potencia 215 HP, ancho de cuchilla 4,27 m, peso 18 ton.</v>
          </cell>
          <cell r="D21">
            <v>0</v>
          </cell>
          <cell r="E21">
            <v>0</v>
          </cell>
          <cell r="F21" t="str">
            <v>$/hora</v>
          </cell>
          <cell r="G21">
            <v>0</v>
          </cell>
        </row>
        <row r="22">
          <cell r="B22">
            <v>8</v>
          </cell>
          <cell r="C22" t="str">
            <v>Aspersor manual</v>
          </cell>
          <cell r="D22">
            <v>0</v>
          </cell>
          <cell r="E22">
            <v>0</v>
          </cell>
          <cell r="F22" t="str">
            <v>$/hora</v>
          </cell>
          <cell r="G22">
            <v>3200</v>
          </cell>
        </row>
        <row r="23">
          <cell r="B23">
            <v>9</v>
          </cell>
          <cell r="C23" t="str">
            <v>Compresor (barrido y soplado)</v>
          </cell>
          <cell r="D23">
            <v>0</v>
          </cell>
          <cell r="E23">
            <v>0</v>
          </cell>
          <cell r="F23" t="str">
            <v>$/hora</v>
          </cell>
          <cell r="G23">
            <v>12000</v>
          </cell>
        </row>
        <row r="24">
          <cell r="B24">
            <v>10</v>
          </cell>
          <cell r="C24" t="str">
            <v>Cortadora de pavimento, Máxima profundidad de corte: 160 mm. Capacidad de disco: desde 12´´ hasta 18´´ de diámetro. Peso operacional: 135 kg, 13.5 hp de potencia</v>
          </cell>
          <cell r="D24">
            <v>0</v>
          </cell>
          <cell r="E24">
            <v>0</v>
          </cell>
          <cell r="F24" t="str">
            <v>$/dia</v>
          </cell>
          <cell r="G24">
            <v>150000</v>
          </cell>
        </row>
        <row r="25">
          <cell r="B25">
            <v>11</v>
          </cell>
          <cell r="C25" t="str">
            <v>Formaleta metálica (concreto hidráulico)</v>
          </cell>
          <cell r="D25">
            <v>0</v>
          </cell>
          <cell r="E25">
            <v>0</v>
          </cell>
          <cell r="F25" t="str">
            <v>$/hora</v>
          </cell>
          <cell r="G25">
            <v>3500</v>
          </cell>
        </row>
        <row r="26">
          <cell r="B26">
            <v>12</v>
          </cell>
          <cell r="C26" t="str">
            <v>Regla vibratoria, de longitud de 3 a 5 m, motor de 3600 rpm, potencia 6 HP</v>
          </cell>
          <cell r="D26">
            <v>0</v>
          </cell>
          <cell r="E26">
            <v>0</v>
          </cell>
          <cell r="F26" t="str">
            <v>$/hora</v>
          </cell>
          <cell r="G26">
            <v>11000</v>
          </cell>
        </row>
        <row r="27">
          <cell r="B27">
            <v>13</v>
          </cell>
          <cell r="C27" t="str">
            <v>Vibrador de concreto, Motor de 3 hp a 18.000 rpm Mangueras de 4 mt</v>
          </cell>
          <cell r="D27">
            <v>0</v>
          </cell>
          <cell r="E27">
            <v>0</v>
          </cell>
          <cell r="F27" t="str">
            <v>$/DIA</v>
          </cell>
          <cell r="G27">
            <v>80000</v>
          </cell>
        </row>
        <row r="28">
          <cell r="B28">
            <v>14</v>
          </cell>
          <cell r="C28" t="str">
            <v>Compactador manual (SALTARIN) Peso de operación (Kg.) 52, Fuerza de impacto por golpe (KN) 12.</v>
          </cell>
          <cell r="D28">
            <v>0</v>
          </cell>
          <cell r="E28">
            <v>0</v>
          </cell>
          <cell r="F28" t="str">
            <v>$/hora</v>
          </cell>
          <cell r="G28">
            <v>13500</v>
          </cell>
        </row>
        <row r="29">
          <cell r="B29">
            <v>15</v>
          </cell>
          <cell r="C29" t="str">
            <v>Cizalla manual de 90 cm.</v>
          </cell>
          <cell r="D29">
            <v>0</v>
          </cell>
          <cell r="E29">
            <v>0</v>
          </cell>
          <cell r="F29" t="str">
            <v>$/hora</v>
          </cell>
          <cell r="G29">
            <v>7500</v>
          </cell>
        </row>
        <row r="30">
          <cell r="B30">
            <v>16</v>
          </cell>
          <cell r="C30" t="str">
            <v>Volqueta 6 m3</v>
          </cell>
          <cell r="D30">
            <v>0</v>
          </cell>
          <cell r="E30">
            <v>0</v>
          </cell>
          <cell r="F30" t="str">
            <v>$/hora</v>
          </cell>
          <cell r="G30">
            <v>90000</v>
          </cell>
        </row>
        <row r="31">
          <cell r="B31">
            <v>17</v>
          </cell>
          <cell r="C31" t="str">
            <v>Herramienta menor (5% MO)</v>
          </cell>
          <cell r="D31">
            <v>0</v>
          </cell>
          <cell r="E31">
            <v>0</v>
          </cell>
          <cell r="F31" t="str">
            <v>gl</v>
          </cell>
          <cell r="G31">
            <v>0</v>
          </cell>
        </row>
        <row r="32">
          <cell r="B32">
            <v>0</v>
          </cell>
          <cell r="C32" t="str">
            <v>$/HORA O DIA : PESOS M/C POR CADA HORA O DIA DE TRABAJO</v>
          </cell>
          <cell r="D32">
            <v>0</v>
          </cell>
          <cell r="E32">
            <v>0</v>
          </cell>
          <cell r="F32">
            <v>0</v>
          </cell>
          <cell r="G32">
            <v>0</v>
          </cell>
        </row>
        <row r="33">
          <cell r="B33">
            <v>0</v>
          </cell>
          <cell r="C33">
            <v>0</v>
          </cell>
          <cell r="D33">
            <v>0</v>
          </cell>
          <cell r="E33">
            <v>0</v>
          </cell>
          <cell r="F33">
            <v>0</v>
          </cell>
          <cell r="G33">
            <v>0</v>
          </cell>
        </row>
        <row r="34">
          <cell r="B34">
            <v>0</v>
          </cell>
          <cell r="C34">
            <v>0</v>
          </cell>
          <cell r="D34">
            <v>0</v>
          </cell>
          <cell r="E34">
            <v>0</v>
          </cell>
          <cell r="F34">
            <v>0</v>
          </cell>
          <cell r="G34">
            <v>0</v>
          </cell>
        </row>
        <row r="35">
          <cell r="B35">
            <v>0</v>
          </cell>
          <cell r="C35">
            <v>0</v>
          </cell>
          <cell r="D35" t="str">
            <v>____________________________</v>
          </cell>
          <cell r="E35">
            <v>0</v>
          </cell>
          <cell r="F35">
            <v>0</v>
          </cell>
          <cell r="G35">
            <v>0</v>
          </cell>
        </row>
        <row r="36">
          <cell r="B36">
            <v>0</v>
          </cell>
          <cell r="C36">
            <v>0</v>
          </cell>
          <cell r="D36" t="str">
            <v>Ing. Nelson Gomez Beltran</v>
          </cell>
          <cell r="E36">
            <v>0</v>
          </cell>
          <cell r="F36">
            <v>0</v>
          </cell>
          <cell r="G36">
            <v>0</v>
          </cell>
        </row>
        <row r="37">
          <cell r="B37">
            <v>0</v>
          </cell>
          <cell r="C37">
            <v>0</v>
          </cell>
          <cell r="D37" t="str">
            <v>CC.  80,439,589 de Bogotá</v>
          </cell>
          <cell r="E37">
            <v>0</v>
          </cell>
          <cell r="F37">
            <v>0</v>
          </cell>
          <cell r="G37">
            <v>0</v>
          </cell>
        </row>
        <row r="38">
          <cell r="B38">
            <v>0</v>
          </cell>
          <cell r="C38">
            <v>0</v>
          </cell>
          <cell r="D38">
            <v>0</v>
          </cell>
          <cell r="E38">
            <v>0</v>
          </cell>
          <cell r="F38">
            <v>0</v>
          </cell>
          <cell r="G38">
            <v>0</v>
          </cell>
        </row>
        <row r="39">
          <cell r="B39">
            <v>0</v>
          </cell>
          <cell r="C39">
            <v>0</v>
          </cell>
          <cell r="D39">
            <v>0</v>
          </cell>
          <cell r="E39">
            <v>0</v>
          </cell>
          <cell r="F39">
            <v>0</v>
          </cell>
          <cell r="G39">
            <v>0</v>
          </cell>
        </row>
        <row r="40">
          <cell r="B40">
            <v>0</v>
          </cell>
          <cell r="C40">
            <v>0</v>
          </cell>
          <cell r="D40">
            <v>0</v>
          </cell>
          <cell r="E40">
            <v>0</v>
          </cell>
          <cell r="F40">
            <v>0</v>
          </cell>
          <cell r="G40">
            <v>0</v>
          </cell>
        </row>
        <row r="41">
          <cell r="C41">
            <v>0</v>
          </cell>
          <cell r="D41">
            <v>0</v>
          </cell>
          <cell r="E41">
            <v>0</v>
          </cell>
          <cell r="F41">
            <v>0</v>
          </cell>
          <cell r="G41">
            <v>0</v>
          </cell>
        </row>
        <row r="42">
          <cell r="C42">
            <v>0</v>
          </cell>
          <cell r="D42">
            <v>0</v>
          </cell>
          <cell r="E42">
            <v>0</v>
          </cell>
          <cell r="F42">
            <v>0</v>
          </cell>
          <cell r="G42">
            <v>0</v>
          </cell>
        </row>
        <row r="43">
          <cell r="C43">
            <v>0</v>
          </cell>
          <cell r="D43">
            <v>0</v>
          </cell>
          <cell r="E43">
            <v>0</v>
          </cell>
          <cell r="F43">
            <v>0</v>
          </cell>
          <cell r="G43">
            <v>0</v>
          </cell>
        </row>
        <row r="44">
          <cell r="C44">
            <v>0</v>
          </cell>
          <cell r="D44">
            <v>0</v>
          </cell>
          <cell r="E44">
            <v>0</v>
          </cell>
          <cell r="F44">
            <v>0</v>
          </cell>
          <cell r="G44">
            <v>0</v>
          </cell>
        </row>
        <row r="45">
          <cell r="C45">
            <v>0</v>
          </cell>
          <cell r="D45">
            <v>0</v>
          </cell>
          <cell r="E45">
            <v>0</v>
          </cell>
          <cell r="F45">
            <v>0</v>
          </cell>
          <cell r="G45">
            <v>0</v>
          </cell>
        </row>
        <row r="46">
          <cell r="C46">
            <v>0</v>
          </cell>
          <cell r="D46">
            <v>0</v>
          </cell>
          <cell r="E46">
            <v>0</v>
          </cell>
          <cell r="F46">
            <v>0</v>
          </cell>
          <cell r="G46">
            <v>0</v>
          </cell>
        </row>
      </sheetData>
      <sheetData sheetId="6">
        <row r="13">
          <cell r="B13" t="str">
            <v>COD</v>
          </cell>
        </row>
      </sheetData>
      <sheetData sheetId="7">
        <row r="13">
          <cell r="B13">
            <v>1</v>
          </cell>
        </row>
      </sheetData>
      <sheetData sheetId="8"/>
      <sheetData sheetId="9"/>
      <sheetData sheetId="10">
        <row r="14">
          <cell r="B14">
            <v>1</v>
          </cell>
        </row>
      </sheetData>
      <sheetData sheetId="11"/>
      <sheetData sheetId="12">
        <row r="1">
          <cell r="A1" t="str">
            <v>GOBERNACION DE SANTANDER</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ábaco k subbase"/>
      <sheetName val="tramos MIXTAS"/>
      <sheetName val="ESP'S SOBRE PVTO EXISTENTE"/>
      <sheetName val="EST NUEVA Y CONECTANTES"/>
      <sheetName val="K promedio"/>
      <sheetName val="Ep promedio"/>
      <sheetName val="espesores promedio"/>
      <sheetName val="Mr promedio"/>
      <sheetName val="Resumen diseño MIXTAS"/>
      <sheetName val="TARIF2002"/>
    </sheetNames>
    <sheetDataSet>
      <sheetData sheetId="0" refreshError="1"/>
      <sheetData sheetId="1" refreshError="1"/>
      <sheetData sheetId="2" refreshError="1"/>
      <sheetData sheetId="3">
        <row r="21">
          <cell r="S21">
            <v>40</v>
          </cell>
        </row>
        <row r="29">
          <cell r="S29">
            <v>40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 val="REC-COD,"/>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sheetData sheetId="48" refreshError="1"/>
      <sheetData sheetId="49"/>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Acue"/>
      <sheetName val="Presupuesto"/>
      <sheetName val="Lista de precios"/>
    </sheetNames>
    <sheetDataSet>
      <sheetData sheetId="0"/>
      <sheetData sheetId="1" refreshError="1"/>
      <sheetData sheetId="2">
        <row r="2">
          <cell r="B2" t="str">
            <v>EXTRUCOL 2007</v>
          </cell>
        </row>
        <row r="3">
          <cell r="B3" t="str">
            <v>TUBERIA PE</v>
          </cell>
        </row>
        <row r="4">
          <cell r="B4" t="str">
            <v>SUMINISTRO TUBERIA PEAD 2.5" 75 mm PE 100 PN10</v>
          </cell>
        </row>
        <row r="5">
          <cell r="B5" t="str">
            <v>SUMINISTRO TUBERIA PEAD 3" 90 mm PE 100 PN10</v>
          </cell>
        </row>
        <row r="6">
          <cell r="B6" t="str">
            <v>SUMINISTRO TUBERIAPEAD 4" 110 mm PE 100 PN10</v>
          </cell>
        </row>
        <row r="7">
          <cell r="B7" t="str">
            <v>SUMINISTRO TUBERIA PEAD 6" 160 mm PE 100 PN10</v>
          </cell>
        </row>
        <row r="8">
          <cell r="B8" t="str">
            <v>SUMINISTRO TUBERIA PEAD 8" 200 mm PE 100 PN10</v>
          </cell>
        </row>
        <row r="9">
          <cell r="B9" t="str">
            <v>SUMINISTRO TUBERIA PEAD 10' 250 mm PE 100 PN10</v>
          </cell>
        </row>
        <row r="10">
          <cell r="B10" t="str">
            <v xml:space="preserve">SUMINISTRO TUBERIA PEAD 12" 315 mm PE 100 PN10 </v>
          </cell>
        </row>
        <row r="11">
          <cell r="B11" t="str">
            <v>SUMINISTRO TUBERIA PEAD 14" 355 mm PE 100 PN10</v>
          </cell>
        </row>
        <row r="12">
          <cell r="B12" t="str">
            <v>CODO PE 90°TOPE</v>
          </cell>
        </row>
        <row r="13">
          <cell r="B13" t="str">
            <v>SUMINISTRO CODO PEAD 90° 2.5" 75 mm TERMOENSAMBLADA</v>
          </cell>
        </row>
        <row r="14">
          <cell r="B14" t="str">
            <v>SUMINISTRO CODO PEAD 90° 3" 90 mmTERMOENSAMBLADA</v>
          </cell>
        </row>
        <row r="15">
          <cell r="B15" t="str">
            <v>SUMINISTRO CODO PEAD 90° 4" 110 mm TERMOENSAMBLADA</v>
          </cell>
        </row>
        <row r="16">
          <cell r="B16" t="str">
            <v>SUMINISTRO CODO PEAD 90° 6" 160 mm TERMOENSAMBLADA</v>
          </cell>
        </row>
        <row r="17">
          <cell r="B17" t="str">
            <v>SUMINISTRO CODO PEAD 90° 8" 200 mm TERMOENSAMBLADA</v>
          </cell>
        </row>
        <row r="18">
          <cell r="B18" t="str">
            <v>SUMINISTRO CODO PEAD 90° 10" 250 mm TERMOENSAMBLADA</v>
          </cell>
        </row>
        <row r="19">
          <cell r="B19" t="str">
            <v>SUMINISTRO CODO PEAD 90° 12" 315mm  TERMOENSAMBLADA</v>
          </cell>
        </row>
        <row r="20">
          <cell r="B20" t="str">
            <v>CODO PE 45° TOPE</v>
          </cell>
        </row>
        <row r="21">
          <cell r="B21" t="str">
            <v>SUMINISTRO CODO PEAD 45° 3" 90 mmTERMOENSAMBLADA</v>
          </cell>
        </row>
        <row r="22">
          <cell r="B22" t="str">
            <v>SUMINISTRO CODO PEAD 45° 4" 110 mm TERMOENSAMBLADA</v>
          </cell>
        </row>
        <row r="23">
          <cell r="B23" t="str">
            <v>SUMINISTRO CODO PEAD 45° 6" 160 mm TERMOENSAMBLADA</v>
          </cell>
        </row>
        <row r="24">
          <cell r="B24" t="str">
            <v>SUMINISTRO CODO PEAD 45° 8" 200 mm TERMOENSAMBLADA</v>
          </cell>
        </row>
        <row r="25">
          <cell r="B25" t="str">
            <v>SUMINISTRO CODO PEAD 45° 10" 250 mm TERMOENSAMBLADA</v>
          </cell>
        </row>
        <row r="26">
          <cell r="B26" t="str">
            <v>SUMINISTRO CODO PEAD 45° 12" 315mm  TERMOENSAMBLADA</v>
          </cell>
        </row>
        <row r="27">
          <cell r="B27" t="str">
            <v>TEE PE</v>
          </cell>
        </row>
        <row r="28">
          <cell r="B28" t="str">
            <v>SUMINISTRO TEE PEAD  2.5" 75 mm TERMOENSAMBLADA</v>
          </cell>
        </row>
        <row r="29">
          <cell r="B29" t="str">
            <v>SUMINISTRO TEE PEAD  3" 90 mmTERMOENSAMBLADA</v>
          </cell>
        </row>
        <row r="30">
          <cell r="B30" t="str">
            <v>SUMINISTRO TEE PEAD  4" 110 mm TERMOENSAMBLADA</v>
          </cell>
        </row>
        <row r="31">
          <cell r="B31" t="str">
            <v>SUMINISTRO TEE PEAD  6" 160 mm TERMOENSAMBLADA</v>
          </cell>
        </row>
        <row r="32">
          <cell r="B32" t="str">
            <v>SUMINISTRO TEE PEAD  8" 200 mm TERMOENSAMBLADA</v>
          </cell>
        </row>
        <row r="33">
          <cell r="B33" t="str">
            <v>SUMINISTRO TEE PEAD  10" 250 mm TERMOENSAMBLADA</v>
          </cell>
        </row>
        <row r="34">
          <cell r="B34" t="str">
            <v>SUMINISTRO TEE PEAD  12" 315mm  TERMOENSAMBLADA</v>
          </cell>
        </row>
        <row r="35">
          <cell r="B35" t="str">
            <v>TEE REDUCIDA PE</v>
          </cell>
        </row>
        <row r="36">
          <cell r="B36" t="str">
            <v>SUMINISTRO TEE RED. PEAD 4"X2.5" TERMOENSAMBLADA</v>
          </cell>
        </row>
        <row r="37">
          <cell r="B37" t="str">
            <v>SUMINISTRO TEE RED. PEAD 6'X2.5" TERMOENSAMBLADA</v>
          </cell>
        </row>
        <row r="38">
          <cell r="B38" t="str">
            <v>SUMINISTRO TEE RED. PEAD 8"X6" KIT TERMOENSAMBLADA</v>
          </cell>
        </row>
        <row r="39">
          <cell r="B39" t="str">
            <v>SUMINISTRO TEE RED. PEAD 8"X4"  KIT TERMOENSAMBLADA</v>
          </cell>
        </row>
        <row r="40">
          <cell r="B40" t="str">
            <v>SUMINISTRO TEE RED.  PEAD 12"X6"  TERMOENSAMBLADA</v>
          </cell>
        </row>
        <row r="41">
          <cell r="B41" t="str">
            <v>SUMINISTRO TEE RED. PEAD 12"X10" TERMOENSAMBLADA</v>
          </cell>
        </row>
        <row r="43">
          <cell r="B43" t="str">
            <v>SUMINISTRO TAPON PEAD  2.5" 75 mm TERMOENSAMBLADA</v>
          </cell>
        </row>
        <row r="44">
          <cell r="B44" t="str">
            <v>SUMINISTRO TAPON PEAD  3" 90 mmTERMOENSAMBLADA</v>
          </cell>
        </row>
        <row r="45">
          <cell r="B45" t="str">
            <v>SUMINISTRO TAPON PEAD  4" 110 mm TERMOENSAMBLADA</v>
          </cell>
        </row>
        <row r="46">
          <cell r="B46" t="str">
            <v>SUMINISTRO TAPON PEAD  6" 160 mm TERMOENSAMBLADA</v>
          </cell>
        </row>
        <row r="47">
          <cell r="B47" t="str">
            <v>SUMINISTRO TAPON PEAD  8" 200 mm TERMOENSAMBLADA</v>
          </cell>
        </row>
        <row r="48">
          <cell r="B48" t="str">
            <v>SUMINISTRO TAPON PEAD  10" 250 mm TERMOENSAMBLADA</v>
          </cell>
        </row>
        <row r="49">
          <cell r="B49" t="str">
            <v>SUMINISTRO TAPON PEAD  12" 315mm  TERMOENSAMBLADA</v>
          </cell>
        </row>
        <row r="50">
          <cell r="B50" t="str">
            <v xml:space="preserve">PORTA FLANCHE PE </v>
          </cell>
        </row>
        <row r="51">
          <cell r="B51" t="str">
            <v>SUMINISTRO PORTA FLANCHE PE 63 mm</v>
          </cell>
        </row>
        <row r="52">
          <cell r="B52" t="str">
            <v>SUMINISTRO  PORTA FLANCHE PE 75 mm</v>
          </cell>
        </row>
        <row r="53">
          <cell r="B53" t="str">
            <v>SUMINISTRO PORTA FLANCHE PE 90 mm</v>
          </cell>
        </row>
        <row r="54">
          <cell r="B54" t="str">
            <v>SUMINISTRO  PORTA FLANCHE PE 110 mm</v>
          </cell>
        </row>
        <row r="55">
          <cell r="B55" t="str">
            <v>SUMINISTRO PORTA FLANCHE PE 160 mm</v>
          </cell>
        </row>
        <row r="56">
          <cell r="B56" t="str">
            <v>SUMINISTRO PORTA FLANCHE PE 200 mm</v>
          </cell>
        </row>
        <row r="57">
          <cell r="B57" t="str">
            <v>SUMINISTRO PORTA FLANCHE PE 250 mm</v>
          </cell>
        </row>
        <row r="58">
          <cell r="B58" t="str">
            <v xml:space="preserve">SUMINISTRO PORTA FLANCHE PE  315mm </v>
          </cell>
        </row>
        <row r="59">
          <cell r="B59" t="str">
            <v xml:space="preserve">SUMINISTRO PORTA FLANCHE PE  355mm </v>
          </cell>
        </row>
        <row r="60">
          <cell r="B60" t="str">
            <v>BRIDA LOCA METÁLICA</v>
          </cell>
        </row>
        <row r="61">
          <cell r="B61" t="str">
            <v xml:space="preserve">SUMINISTRO BRIDA LOCA METÁLICA 63 mm </v>
          </cell>
        </row>
        <row r="62">
          <cell r="B62" t="str">
            <v xml:space="preserve">SUMINISTRO BRIDA LOCA METÁLICA 75 mm </v>
          </cell>
        </row>
        <row r="63">
          <cell r="B63" t="str">
            <v xml:space="preserve">SUMINISTRO BRIDA LOCA METÁLICA 90 mm </v>
          </cell>
        </row>
        <row r="64">
          <cell r="B64" t="str">
            <v>SUMINISTRO BRIDA LOCA METÁLICA 110 mm</v>
          </cell>
        </row>
        <row r="65">
          <cell r="B65" t="str">
            <v>SUMINISTRO BRIDA LOCA METÁLICA 160 mm</v>
          </cell>
        </row>
        <row r="66">
          <cell r="B66" t="str">
            <v>SUMINISTRO BRIDA LOCA METÁLICA 200 mm</v>
          </cell>
        </row>
        <row r="67">
          <cell r="B67" t="str">
            <v>SUMINISTRO BRIDA LOCA METÁLICA 250 mm</v>
          </cell>
        </row>
        <row r="68">
          <cell r="B68" t="str">
            <v>SUMINISTRO BRIDA LOCA METÁLICA 315 mm</v>
          </cell>
        </row>
        <row r="69">
          <cell r="B69" t="str">
            <v>SUMINISTRO BRIDA LOCA METÁLICA 355 mm</v>
          </cell>
        </row>
        <row r="70">
          <cell r="B70" t="str">
            <v>UNION REDUCIDA PE</v>
          </cell>
        </row>
        <row r="71">
          <cell r="B71" t="str">
            <v>SUMINISTRO REDUCCION 3"X2.5" mmTERMOENSAMBLADA</v>
          </cell>
        </row>
        <row r="72">
          <cell r="B72" t="str">
            <v>SUMINISTRO REDUCCION 4"X3" TERMOENSAMBLADA</v>
          </cell>
        </row>
        <row r="73">
          <cell r="B73" t="str">
            <v>SUMINISTRO REDUCCION 6"X3"  mmTERMOENSAMBLADA</v>
          </cell>
        </row>
        <row r="74">
          <cell r="B74" t="str">
            <v>SUMINISTRO REDUCCION 6"X4" TERMOENSAMBLADA</v>
          </cell>
        </row>
        <row r="75">
          <cell r="B75" t="str">
            <v>SUMINISTRO REDUCCION 8"X6" TERMOENSAMBLADA</v>
          </cell>
        </row>
        <row r="76">
          <cell r="B76" t="str">
            <v>SUMINISTRO REDUCCION 10"X6" TERMOENSAMBLADA</v>
          </cell>
        </row>
        <row r="77">
          <cell r="B77" t="str">
            <v>SUMINISTRO REDUCCION 10"X8" TERMOENSAMBLADA</v>
          </cell>
        </row>
        <row r="78">
          <cell r="B78" t="str">
            <v>SUMINISTRO REDUCCION 8"X4" KIT TERMOENSAMBLADA</v>
          </cell>
        </row>
        <row r="79">
          <cell r="B79" t="str">
            <v>SUMINISTRO REDUCCION 10"X4"  KIT TERMOENSAMBLADA</v>
          </cell>
        </row>
        <row r="80">
          <cell r="B80" t="str">
            <v>SUMINISTRO REDUCCION 12"X8" TERMOENSAMBLADA</v>
          </cell>
        </row>
        <row r="81">
          <cell r="B81" t="str">
            <v>SUMINISTRO REDUCCION 12"X10" TERMOENSAMBLADA</v>
          </cell>
        </row>
        <row r="82">
          <cell r="B82" t="str">
            <v>TEE REDUCIDA PE TERMOENSAMBLADA</v>
          </cell>
        </row>
        <row r="83">
          <cell r="B83" t="str">
            <v>SUMINISTRO TEE RED. PEAD  4"X3"TERMOENSAMBLADA</v>
          </cell>
        </row>
        <row r="84">
          <cell r="B84" t="str">
            <v>SUMINISTRO TEE RED. PEAD  6"X3"TERMOENSAMBLADA</v>
          </cell>
        </row>
        <row r="85">
          <cell r="B85" t="str">
            <v>SUMINISTRO TEE RED. PEAD 6"X4"TERMOENSAMBLADA</v>
          </cell>
        </row>
        <row r="86">
          <cell r="B86" t="str">
            <v>SUMINISTRO TEE RED. PEAD  8"X3"TERMOENSAMBLADA</v>
          </cell>
        </row>
        <row r="87">
          <cell r="B87" t="str">
            <v>SUMINISTRO TEE RED. PEAD  8"X4"TERMOENSAMBLADA</v>
          </cell>
        </row>
        <row r="88">
          <cell r="B88" t="str">
            <v>SUMINISTRO TEE RED. PEAD  10"X3"TERMOENSAMBLADA</v>
          </cell>
        </row>
        <row r="89">
          <cell r="B89" t="str">
            <v>SUMINISTRO TEE RED. PEAD  10"X4"TERMOENSAMBLADA</v>
          </cell>
        </row>
        <row r="90">
          <cell r="B90" t="str">
            <v>CRUZ REDUCIDA  PE  TERMOENSAMBLADA</v>
          </cell>
        </row>
        <row r="91">
          <cell r="B91" t="str">
            <v>SUMINISTRO CRUZ RED. PEAD  4"X3"TERMOENSAMBLADA</v>
          </cell>
        </row>
        <row r="92">
          <cell r="B92" t="str">
            <v>SUMINISTRO CRUZ RED. PEAD  6"X3"TERMOENSAMBLADA</v>
          </cell>
        </row>
        <row r="93">
          <cell r="B93" t="str">
            <v>SUMINISTRO CRUZ RED. PEAD 6"X4"TERMOENSAMBLADA</v>
          </cell>
        </row>
        <row r="94">
          <cell r="B94" t="str">
            <v>SUMINISTRO CRUZ RED. PEAD  8"X3"TERMOENSAMBLADA</v>
          </cell>
        </row>
        <row r="95">
          <cell r="B95" t="str">
            <v>SUMINISTRO CRUZ RED. PEAD  8"X4"TERMOENSAMBLADA</v>
          </cell>
        </row>
        <row r="96">
          <cell r="B96" t="str">
            <v>SUMINISTRO CRUZ RED. PEAD  10"X3"TERMOENSAMBLADA</v>
          </cell>
        </row>
        <row r="97">
          <cell r="B97" t="str">
            <v>SUMINISTRO CRUZ RED. PEAD  10"X4"TERMOENSAMBLADA</v>
          </cell>
        </row>
        <row r="98">
          <cell r="B98" t="str">
            <v>TEE PARTIDA</v>
          </cell>
        </row>
        <row r="99">
          <cell r="B99" t="str">
            <v>SUMINISTRO TEE PARTIDA PCV/AC-PEAD 3"X3"</v>
          </cell>
        </row>
        <row r="100">
          <cell r="B100" t="str">
            <v>SUMINISTRO TEE PARTIDA PCV/AC-PEAD 4"X3"</v>
          </cell>
        </row>
        <row r="101">
          <cell r="B101" t="str">
            <v>SUMINISTRO TEE PARTIDA PCV/AC-PEAD 6"X3"</v>
          </cell>
        </row>
        <row r="102">
          <cell r="B102" t="str">
            <v>SUMINISTRO TEE PARTIDA PCV/AC-PEAD 8"X3"</v>
          </cell>
        </row>
        <row r="106">
          <cell r="B106" t="str">
            <v xml:space="preserve">PAVCO </v>
          </cell>
        </row>
        <row r="107">
          <cell r="B107" t="str">
            <v>SCHEDULE 40</v>
          </cell>
        </row>
        <row r="108">
          <cell r="B108" t="str">
            <v>SUMINISTRO TEE PVC 3" SCH 40</v>
          </cell>
        </row>
        <row r="109">
          <cell r="B109" t="str">
            <v>SUMINISTRO TEE PVC 4" SCH 40</v>
          </cell>
        </row>
        <row r="110">
          <cell r="B110" t="str">
            <v>SUMINISTRO CODO PVC 3" X 90 SCH 40</v>
          </cell>
        </row>
        <row r="111">
          <cell r="B111" t="str">
            <v>SUMINISTRO CODO PVC 4" X 90 SCH 40</v>
          </cell>
        </row>
        <row r="112">
          <cell r="B112" t="str">
            <v>SUMINISTRO CODO PVC 3" X 45 SCH 40</v>
          </cell>
        </row>
        <row r="113">
          <cell r="B113" t="str">
            <v>SUMINISTRO CODO PVC 4" X 45 SCH 40</v>
          </cell>
        </row>
        <row r="114">
          <cell r="B114" t="str">
            <v>SUMINISTRO UNION PVC 3" SCH 40</v>
          </cell>
        </row>
        <row r="115">
          <cell r="B115" t="str">
            <v>SUMINISTRO UNION PVC 4" SCH 40</v>
          </cell>
        </row>
        <row r="116">
          <cell r="B116" t="str">
            <v>SUMINISTRO BUJE SOLDADO PVC 4"X3" SCH 40</v>
          </cell>
        </row>
        <row r="117">
          <cell r="B117" t="str">
            <v>SUMINISTRO TAPON PVC 3" SCH 40</v>
          </cell>
        </row>
        <row r="118">
          <cell r="B118" t="str">
            <v>SUMINISTRO TAPON PVC 4" SCH 40</v>
          </cell>
        </row>
        <row r="120">
          <cell r="B120" t="str">
            <v>TUBERIA UNION PLATINO</v>
          </cell>
        </row>
        <row r="121">
          <cell r="B121" t="str">
            <v>SUMINISTRO TUBERIA ACUEDUCTO PVC PRESION U.M. 2" RDE 21</v>
          </cell>
        </row>
        <row r="122">
          <cell r="B122" t="str">
            <v>SUMINISTRO TUBERIA ACUEDUCTO PVC PRESION U.M. 3" RDE 21</v>
          </cell>
        </row>
        <row r="123">
          <cell r="B123" t="str">
            <v>SUMINISTRO TUBERIA ACUEDUCTO PVC PRESION U.M. 4" RDE 21</v>
          </cell>
        </row>
        <row r="124">
          <cell r="B124" t="str">
            <v>SUMINISTRO TUBERIA ACUEDUCTO PVC PRESION U.M. 6" RDE 21</v>
          </cell>
        </row>
        <row r="125">
          <cell r="B125" t="str">
            <v>SUMINISTRO TUBERIA ACUEDUCTO PVC PRESION U.M. 8" RDE 26</v>
          </cell>
        </row>
        <row r="126">
          <cell r="B126" t="str">
            <v>SUMINISTRO TUBERIA ACUEDUCTO PVC PRESION U.M. 10" RDE 26</v>
          </cell>
        </row>
        <row r="127">
          <cell r="B127" t="str">
            <v>SUMINISTRO TUBERIA ACUEDUCTO PVC PRESION U.M. 12" RDE 26</v>
          </cell>
        </row>
        <row r="128">
          <cell r="B128" t="str">
            <v>SUMINISTRO TUBERIA ACUEDUCTO PVC PRESION U.M. 14" RDE 26</v>
          </cell>
        </row>
        <row r="129">
          <cell r="B129" t="str">
            <v>SUMINISTRO TUBERIA ACUEDUCTO PVC PRESION U.M. 16" RDE 26</v>
          </cell>
        </row>
        <row r="130">
          <cell r="B130" t="str">
            <v>SUMINISTRO TUBERIA ACUEDUCTO PVC PRESION U.M. 18" RDE 26</v>
          </cell>
        </row>
        <row r="131">
          <cell r="B131" t="str">
            <v>SUMINISTRO TUBERIA ACUEDUCTO PVC PRESION U.M. 20" RDE 26</v>
          </cell>
        </row>
        <row r="133">
          <cell r="B133" t="str">
            <v>SUMINISTRO CODO PVC 3"X90 UM RDE 21GR</v>
          </cell>
        </row>
        <row r="134">
          <cell r="B134" t="str">
            <v>SUMINISTRO CODO PVC 4"X90 UM RDE 21GR</v>
          </cell>
        </row>
        <row r="135">
          <cell r="B135" t="str">
            <v>SUMINISTRO CODO PVC 6"X90 UM RDE 21GR</v>
          </cell>
        </row>
        <row r="136">
          <cell r="B136" t="str">
            <v>SUMINISTRO CODO PVC 8"X90 UM RDE 21GR</v>
          </cell>
        </row>
        <row r="137">
          <cell r="B137" t="str">
            <v>SUMINISTRO CODO PVC 10"X90 UM RDE 21GR</v>
          </cell>
        </row>
        <row r="138">
          <cell r="B138" t="str">
            <v>SUMINISTRO CODO PVC 12"X90 UM RDE 21GR</v>
          </cell>
        </row>
        <row r="139">
          <cell r="B139" t="str">
            <v>SUMINISTRO CODO PVC 3"X45 UM RDE 21GR</v>
          </cell>
        </row>
        <row r="140">
          <cell r="B140" t="str">
            <v>SUMINISTRO CODO PVC 4"X45 UM RDE 21GR</v>
          </cell>
        </row>
        <row r="141">
          <cell r="B141" t="str">
            <v>SUMINISTRO CODO PVC 6"X45 UM RDE 21GR</v>
          </cell>
        </row>
        <row r="142">
          <cell r="B142" t="str">
            <v>SUMINISTRO CODO PVC 8"X45 UM RDE 21GR</v>
          </cell>
        </row>
        <row r="143">
          <cell r="B143" t="str">
            <v>SUMINISTRO CODO PVC 10"X45 UM RDE 21GR</v>
          </cell>
        </row>
        <row r="144">
          <cell r="B144" t="str">
            <v>SUMINISTRO CODO PVC 12"X45 UM RDE 21GR</v>
          </cell>
        </row>
        <row r="145">
          <cell r="B145" t="str">
            <v>SUMINISTRO CODO PVC 3"X22 1/2 UM RDE 21GR</v>
          </cell>
        </row>
        <row r="146">
          <cell r="B146" t="str">
            <v>SUMINISTRO CODO PVC 4"X22 1/2 UM RDE 21GR</v>
          </cell>
        </row>
        <row r="147">
          <cell r="B147" t="str">
            <v>SUMINISTRO CODO PVC 6"X22 1/2 UM RDE 21GR</v>
          </cell>
        </row>
        <row r="148">
          <cell r="B148" t="str">
            <v>SUMINISTRO CODO PVC 8"X22 1/2 UM RDE 21GR</v>
          </cell>
        </row>
        <row r="149">
          <cell r="B149" t="str">
            <v>SUMINISTRO CODO PVC 10"X22 1/2 UM RDE 21GR</v>
          </cell>
        </row>
        <row r="150">
          <cell r="B150" t="str">
            <v>SUMINISTRO CODO PVC 12"X22 1/2 UM RDE 21GR</v>
          </cell>
        </row>
        <row r="151">
          <cell r="B151" t="str">
            <v>SUMINISTRO CODO PVC 3"X11 1/4 UM RDE 21GR</v>
          </cell>
        </row>
        <row r="152">
          <cell r="B152" t="str">
            <v>SUMINISTRO CODO PVC 4"X11 1/4 UM RDE 21GR</v>
          </cell>
        </row>
        <row r="153">
          <cell r="B153" t="str">
            <v>SUMINISTRO CODO PVC 6"X11 1/4 UM RDE 21GR</v>
          </cell>
        </row>
        <row r="154">
          <cell r="B154" t="str">
            <v>SUMINISTRO CODO PVC 8"X11 1/4 UM RDE 21GR</v>
          </cell>
        </row>
        <row r="155">
          <cell r="B155" t="str">
            <v>SUMINISTRO CODO PVC 10"X11 1/4 UM RDE 21GR</v>
          </cell>
        </row>
        <row r="156">
          <cell r="B156" t="str">
            <v>SUMINISTRO CODO PVC 12"X11 1/4 UM RDE 21GR</v>
          </cell>
        </row>
        <row r="157">
          <cell r="B157" t="str">
            <v>SUMINISTRO CODO PVC 8"X6 UM RDE 21GR</v>
          </cell>
        </row>
        <row r="158">
          <cell r="B158" t="str">
            <v>SUMINISTRO CODO PVC 10"X6 UM RDE 21GR</v>
          </cell>
        </row>
        <row r="159">
          <cell r="B159" t="str">
            <v>SUMINISTRO CODO PVC 12"X6 UM RDE 21GR</v>
          </cell>
        </row>
        <row r="161">
          <cell r="B161" t="str">
            <v>SUMINISTRO UNION DE REPARACION PVC 3"</v>
          </cell>
        </row>
        <row r="162">
          <cell r="B162" t="str">
            <v>SUMINISTRO UNION DE REPARACION PVC 4"</v>
          </cell>
        </row>
        <row r="163">
          <cell r="B163" t="str">
            <v>SUMINISTRO UNION DE REPARACION PVC 6"</v>
          </cell>
        </row>
        <row r="164">
          <cell r="B164" t="str">
            <v>SUMINISTRO UNION DE REPARACION PVC 8"</v>
          </cell>
        </row>
        <row r="165">
          <cell r="B165" t="str">
            <v>SUMINISTRO UNION DE REPARACION PVC 10"</v>
          </cell>
        </row>
        <row r="166">
          <cell r="B166" t="str">
            <v>SUMINISTRO UNION DE REPARACION PVC 12"</v>
          </cell>
        </row>
        <row r="168">
          <cell r="B168" t="str">
            <v>SUMINISTRO TEE PVC 3" U.M.</v>
          </cell>
        </row>
        <row r="169">
          <cell r="B169" t="str">
            <v>SUMINISTRO TEE PVC 4" U.M.</v>
          </cell>
        </row>
        <row r="170">
          <cell r="B170" t="str">
            <v>SUMINISTRO TEE PVC 6" U.M.</v>
          </cell>
        </row>
        <row r="171">
          <cell r="B171" t="str">
            <v>SUMINISTRO TEE PVC 8" U.M.</v>
          </cell>
        </row>
        <row r="172">
          <cell r="B172" t="str">
            <v>SUMINISTRO TEE REDUCIDA PVC 4"X2" U.M.</v>
          </cell>
        </row>
        <row r="173">
          <cell r="B173" t="str">
            <v>SUMINISTRO TEE REDUCIDA PVC 4"X3" U.M.</v>
          </cell>
        </row>
        <row r="174">
          <cell r="B174" t="str">
            <v>SUMINISTRO TEE REDUCIDA PVC 6"X3" U.M.</v>
          </cell>
        </row>
        <row r="175">
          <cell r="B175" t="str">
            <v>SUMINISTRO TEE REDUCIDA PVC 6"X4" U.M.</v>
          </cell>
        </row>
        <row r="176">
          <cell r="B176" t="str">
            <v>SUMINISTRO CODO PVC 3" X 90 U.M.</v>
          </cell>
        </row>
        <row r="177">
          <cell r="B177" t="str">
            <v>SUMINISTRO CODO PVC 4" X 90 U.M.</v>
          </cell>
        </row>
        <row r="178">
          <cell r="B178" t="str">
            <v>SUMINISTRO CODO PVC 6" X 90 U.M.</v>
          </cell>
        </row>
        <row r="179">
          <cell r="B179" t="str">
            <v>SUMINISTRO CODO PVC 8" X 90 U.M.</v>
          </cell>
        </row>
        <row r="180">
          <cell r="B180" t="str">
            <v>SUMINISTRO CODO PVC 3" X 45 U.M.</v>
          </cell>
        </row>
        <row r="181">
          <cell r="B181" t="str">
            <v>SUMINISTRO CODO PVC 4" X 45 U.M.</v>
          </cell>
        </row>
        <row r="182">
          <cell r="B182" t="str">
            <v>SUMINISTRO CODO PVC 6" X 45 U.M.</v>
          </cell>
        </row>
        <row r="183">
          <cell r="B183" t="str">
            <v>SUMINISTRO CODO PVC 8" X 45 U.M.</v>
          </cell>
        </row>
        <row r="184">
          <cell r="B184" t="str">
            <v>SUMINISTRO REDUCCION ESPIGO X CAMPANA 4"x3"</v>
          </cell>
        </row>
        <row r="185">
          <cell r="B185" t="str">
            <v>SUMINISTRO REDUCCION ESPIGO X CAMPANA 6"x4"</v>
          </cell>
        </row>
        <row r="186">
          <cell r="B186" t="str">
            <v>SUMINISTRO REDUCCION ESPIGO X CAMPANA 8"x6"</v>
          </cell>
        </row>
        <row r="187">
          <cell r="B187" t="str">
            <v>SUMINISTRO TAPON PVC 3"</v>
          </cell>
        </row>
        <row r="188">
          <cell r="B188" t="str">
            <v>SUMINISTRO TAPON PVC 4"</v>
          </cell>
        </row>
        <row r="189">
          <cell r="B189" t="str">
            <v>SUMINISTRO TAPON PVC 6"</v>
          </cell>
        </row>
        <row r="190">
          <cell r="B190" t="str">
            <v>SUMINISTRO TAPON PVC 8"</v>
          </cell>
        </row>
        <row r="192">
          <cell r="B192" t="str">
            <v>METACOL</v>
          </cell>
        </row>
        <row r="193">
          <cell r="B193" t="str">
            <v>SUMINISTRO DE VALVULA COMPUERTA 3" VNA EXL PVC CE</v>
          </cell>
        </row>
        <row r="194">
          <cell r="B194" t="str">
            <v>SUMINISTRO DE VALVULA COMPUERTA 4" VNA EXL PVC CE</v>
          </cell>
        </row>
        <row r="195">
          <cell r="B195" t="str">
            <v>SUMINISTRO DE VALVULA COMPUERTA 6" VNA EXL PVC CE</v>
          </cell>
        </row>
        <row r="196">
          <cell r="B196" t="str">
            <v>SUMINISTRO DE VALVULA COMPUERTA 8" VNA EXL PVC CE</v>
          </cell>
        </row>
        <row r="197">
          <cell r="B197" t="str">
            <v>SUMINISTRO DE VALVULA COMPUERTA 10" VNA EXL PVC CE</v>
          </cell>
        </row>
        <row r="198">
          <cell r="B198" t="str">
            <v>SUMINISTRO DE VALVULA COMPUERTA 12" VNA EXL PVC CE</v>
          </cell>
        </row>
        <row r="199">
          <cell r="B199" t="str">
            <v>SUMINISTRO DE VALVULA COMPUERTA 3" VNA EXL CUAD, SB</v>
          </cell>
        </row>
        <row r="200">
          <cell r="B200" t="str">
            <v>SUMINISTRO DE VALVULA COMPUERTA 4" VNA EXL CUAD, SB</v>
          </cell>
        </row>
        <row r="201">
          <cell r="B201" t="str">
            <v>SUMINISTRO DE VALVULA COMPUERTA 6" VNA EXL CUAD, SB</v>
          </cell>
        </row>
        <row r="202">
          <cell r="B202" t="str">
            <v>SUMINISTRO DE VALVULA COMPUERTA 8" VNA EXL CUAD, SB</v>
          </cell>
        </row>
        <row r="203">
          <cell r="B203" t="str">
            <v>SUMINISTRO DE VALVULA COMPUERTA 10" VNA EXL CUAD, SB</v>
          </cell>
        </row>
        <row r="204">
          <cell r="B204" t="str">
            <v>SUMINISTRO DE VALVULA COMPUERTA 12" VNA EXL CUAD, SB</v>
          </cell>
        </row>
        <row r="205">
          <cell r="B205" t="str">
            <v>SUMINISTRO DE VALVULA COMPUERTA 14" VNA EXL CUAD, SB</v>
          </cell>
        </row>
        <row r="206">
          <cell r="B206" t="str">
            <v>SUMINISTRO DE VALVULA COMPUERTA 16" VNA EXL CUAD, SB</v>
          </cell>
        </row>
        <row r="207">
          <cell r="B207" t="str">
            <v>SUMINISTRO DE VALVULA COMPUERTA 18" VNA EXL CUAD, SB</v>
          </cell>
        </row>
        <row r="208">
          <cell r="B208" t="str">
            <v>SUMINISTRO DE VALVULA COMPUERTA 20" VNA EXL CUAD, SB</v>
          </cell>
        </row>
        <row r="209">
          <cell r="B209" t="str">
            <v>SUMINISTRO DE VALVULA COMPUERTA 24" VNA EXL CUAD, SB</v>
          </cell>
        </row>
        <row r="210">
          <cell r="B210" t="str">
            <v>SUMINISTRO UNION TIPO DRESSER 3" HF</v>
          </cell>
        </row>
        <row r="211">
          <cell r="B211" t="str">
            <v>SUMINISTRO UNION ACOPLE UNIVERSAL 3" HF</v>
          </cell>
        </row>
        <row r="212">
          <cell r="B212" t="str">
            <v>SUMINISTRO UNION ACOPLE UNIVERSAL 4" HF</v>
          </cell>
        </row>
        <row r="213">
          <cell r="B213" t="str">
            <v>SUMINISTRO UNION ACOPLE UNIVERSAL 6" HF</v>
          </cell>
        </row>
        <row r="214">
          <cell r="B214" t="str">
            <v>SUMINISTRO UNION ACOPLE UNIVERSAL 8" HF</v>
          </cell>
        </row>
        <row r="215">
          <cell r="B215" t="str">
            <v>SUMINISTRO UNION ACOPLE UNIVERSAL 10" HF</v>
          </cell>
        </row>
        <row r="216">
          <cell r="B216" t="str">
            <v>SUMINISTRO UNION ACOPLE UNIVERSAL 12" HF</v>
          </cell>
        </row>
        <row r="217">
          <cell r="B217" t="str">
            <v>SUMINISTRO UNION ACOPLE UNIVERSAL 16" HF</v>
          </cell>
        </row>
        <row r="218">
          <cell r="B218" t="str">
            <v>SUMINISTRO CODO 90°X6" HF EXL PVC</v>
          </cell>
        </row>
        <row r="219">
          <cell r="B219" t="str">
            <v>SUMINISTRO CODO 90°X12" HF EXL</v>
          </cell>
        </row>
        <row r="220">
          <cell r="B220" t="str">
            <v>SUMINISTRO CODO 45°X6" HF EXL PVC</v>
          </cell>
        </row>
        <row r="221">
          <cell r="B221" t="str">
            <v>SUMINISTRO CODO 45°X12" HF EXL</v>
          </cell>
        </row>
        <row r="222">
          <cell r="B222" t="str">
            <v>SUMINISTRO CODO 22 1/2°X3" HF EXL</v>
          </cell>
        </row>
        <row r="223">
          <cell r="B223" t="str">
            <v>SUMINISTRO CODO 22 1/2°X4" HF EXL</v>
          </cell>
        </row>
        <row r="224">
          <cell r="B224" t="str">
            <v>SUMINISTRO CODO 22 1/2°X6" HF EXL PVC</v>
          </cell>
        </row>
        <row r="225">
          <cell r="B225" t="str">
            <v>SUMINISTRO CODO 22 1/2°X12" HF EXL</v>
          </cell>
        </row>
        <row r="226">
          <cell r="B226" t="str">
            <v>SUMINISTRO CODO 11 1/4°X3" HF EXL</v>
          </cell>
        </row>
        <row r="227">
          <cell r="B227" t="str">
            <v>SUMINISTRO CODO 11 1/4°X4" HF EXL</v>
          </cell>
        </row>
        <row r="228">
          <cell r="B228" t="str">
            <v>SUMINISTRO CODO 11 1/4°X6" HF EXL PVC</v>
          </cell>
        </row>
        <row r="229">
          <cell r="B229" t="str">
            <v>SUMINISTRO CODO 11 1/4°X12" HF EXL</v>
          </cell>
        </row>
        <row r="230">
          <cell r="B230" t="str">
            <v>SUMINISTRO TEE 4"X3" HF EXL</v>
          </cell>
        </row>
        <row r="231">
          <cell r="B231" t="str">
            <v>SUMINISTRO TEE 6"X3" HF EXL</v>
          </cell>
        </row>
        <row r="232">
          <cell r="B232" t="str">
            <v>SUMINISTRO TEE 6"X4" HF EXL</v>
          </cell>
        </row>
        <row r="233">
          <cell r="B233" t="str">
            <v>SUMINISTRO TEE 6"X6" HF EXL PVC</v>
          </cell>
        </row>
        <row r="234">
          <cell r="B234" t="str">
            <v>SUMINISTRO TEE 8"X3" HF EXL</v>
          </cell>
        </row>
        <row r="235">
          <cell r="B235" t="str">
            <v>SUMINISTRO TEE 8"X6" HF EXL</v>
          </cell>
        </row>
        <row r="236">
          <cell r="B236" t="str">
            <v>SUMINISTRO TEE 8"X8" HF EXL</v>
          </cell>
        </row>
        <row r="237">
          <cell r="B237" t="str">
            <v>SUMINISTRO TEE 10"X6" HF EXL</v>
          </cell>
        </row>
        <row r="238">
          <cell r="B238" t="str">
            <v>SUMINISTRO TEE 10"X10" HF EXL</v>
          </cell>
        </row>
        <row r="239">
          <cell r="B239" t="str">
            <v>SUMINISTRO TEE 12"X6" HF EXL PVC</v>
          </cell>
        </row>
        <row r="240">
          <cell r="B240" t="str">
            <v>SUMINISTRO TEE 12"X10" HF EXL</v>
          </cell>
        </row>
        <row r="241">
          <cell r="B241" t="str">
            <v>SUMINISTRO TEE 12"X12" HF EXL</v>
          </cell>
        </row>
        <row r="242">
          <cell r="B242" t="str">
            <v>SUMINISTRO  TEE 14"X14" HF EXL</v>
          </cell>
        </row>
        <row r="243">
          <cell r="B243" t="str">
            <v>SUMINISTRO  TEE 16"X6" HF EXL</v>
          </cell>
        </row>
        <row r="244">
          <cell r="B244" t="str">
            <v>SUMINISTRO CRUZ 3"X3" HF EXL</v>
          </cell>
        </row>
        <row r="245">
          <cell r="B245" t="str">
            <v>SUMINISTRO CRUZ 4"X2" HF EXL</v>
          </cell>
        </row>
        <row r="246">
          <cell r="B246" t="str">
            <v>SUMINISTRO CRUZ 4"X4" HF EXL</v>
          </cell>
        </row>
        <row r="247">
          <cell r="B247" t="str">
            <v>SUMINISTRO CRUZ 6"X6" HF EXL</v>
          </cell>
        </row>
        <row r="248">
          <cell r="B248" t="str">
            <v>SUMINISTRO CRUZ 8"X8" HF EXL</v>
          </cell>
        </row>
        <row r="249">
          <cell r="B249" t="str">
            <v>SUMINISTRO CRUZ 12"X3" HF EXL</v>
          </cell>
        </row>
        <row r="250">
          <cell r="B250" t="str">
            <v>SUMINISTRO CRUZ 12"X6" HF EXL PVC</v>
          </cell>
        </row>
        <row r="251">
          <cell r="B251" t="str">
            <v>SUMINISTRO REDUCCION 6"X3" HF EXL PVC</v>
          </cell>
        </row>
        <row r="252">
          <cell r="B252" t="str">
            <v>SUMINISTRO REDUCCION 6"X4" HF EXL PVC</v>
          </cell>
        </row>
        <row r="253">
          <cell r="B253" t="str">
            <v xml:space="preserve">SUMINISTRO REDUCCION 8"X6" HF EXL </v>
          </cell>
        </row>
        <row r="254">
          <cell r="B254" t="str">
            <v xml:space="preserve">SUMINISTRO REDUCCION 10"X8" HF EXL </v>
          </cell>
        </row>
        <row r="255">
          <cell r="B255" t="str">
            <v xml:space="preserve">SUMINISTRO REDUCCION 10"X3" HF EXL </v>
          </cell>
        </row>
        <row r="256">
          <cell r="B256" t="str">
            <v xml:space="preserve">SUMINISTRO REDUCCION 10"X6" HF EXL </v>
          </cell>
        </row>
        <row r="257">
          <cell r="B257" t="str">
            <v xml:space="preserve">SUMINISTRO REDUCCION 10"X8" HF EXL </v>
          </cell>
        </row>
        <row r="258">
          <cell r="B258" t="str">
            <v xml:space="preserve">SUMINISTRO REDUCCION 12"X3" HF EXL </v>
          </cell>
        </row>
        <row r="259">
          <cell r="B259" t="str">
            <v xml:space="preserve">SUMINISTRO REDUCCION 12"X6" HF EXL </v>
          </cell>
        </row>
        <row r="260">
          <cell r="B260" t="str">
            <v xml:space="preserve">SUMINISTRO REDUCCION 12"X8" HF EXL </v>
          </cell>
        </row>
        <row r="261">
          <cell r="B261" t="str">
            <v>SUMINISTRO REDUCCION 14"X6" HF EXL</v>
          </cell>
        </row>
        <row r="262">
          <cell r="B262" t="str">
            <v>SUMINISTRO REDUCCION 14"X12" HF EXL</v>
          </cell>
        </row>
        <row r="263">
          <cell r="B263" t="str">
            <v>SUMINISTRO REDUCCION 16"X14" HF EXL</v>
          </cell>
        </row>
        <row r="264">
          <cell r="B264" t="str">
            <v>SUMINISTRO TAPON 6" HF EXL</v>
          </cell>
        </row>
        <row r="265">
          <cell r="B265" t="str">
            <v>SUMINISTRO TAPON 8" HF EXL</v>
          </cell>
        </row>
        <row r="266">
          <cell r="B266" t="str">
            <v>SUMINISTRO TAPON 12" HF EXL</v>
          </cell>
        </row>
        <row r="271">
          <cell r="B271" t="str">
            <v>PAVCO</v>
          </cell>
        </row>
        <row r="272">
          <cell r="B272" t="str">
            <v>ACUAFLEX PEAD</v>
          </cell>
        </row>
        <row r="273">
          <cell r="B273" t="str">
            <v>SUMINISTRO TUBERIA ACUEDUCTO PEAD  3" PN 10 PE 100</v>
          </cell>
        </row>
        <row r="274">
          <cell r="B274" t="str">
            <v>SUMINISTRO TUBERIA ACUEDUCTO PEAD  4" PN 10 PE 100</v>
          </cell>
        </row>
        <row r="275">
          <cell r="B275" t="str">
            <v>SUMINISTRO TUBERIA ACUEDUCTO PEAD  6" PN 10 PE 100</v>
          </cell>
        </row>
        <row r="276">
          <cell r="B276" t="str">
            <v>SUMINISTRO TUBERIA ACUEDUCTO PEAD  8" PN 10 PE 100</v>
          </cell>
        </row>
        <row r="277">
          <cell r="B277" t="str">
            <v>SUMINISTRO TUBERIA ACUEDUCTO PEAD  10" PN 10 PE 100</v>
          </cell>
        </row>
        <row r="278">
          <cell r="B278" t="str">
            <v>ACUAFLEX PEAD - CONEXIONES TERMOFUSION</v>
          </cell>
        </row>
        <row r="279">
          <cell r="B279" t="str">
            <v>SUMINISTRO TEE PEAD 3" PE 100 PN 10 TEMOFUSION</v>
          </cell>
        </row>
        <row r="280">
          <cell r="B280" t="str">
            <v>SUMINISTRO TEE PEAD 4" PE 100 PN 10 TEMOFUSION</v>
          </cell>
        </row>
        <row r="281">
          <cell r="B281" t="str">
            <v>SUMINISTRO TEE PEAD 6" PE 100 PN 10 TEMOFUSION</v>
          </cell>
        </row>
        <row r="282">
          <cell r="B282" t="str">
            <v>SUMINISTRO TEE PEAD 8" PE 100 PN 10 TEMOFUSION</v>
          </cell>
        </row>
        <row r="283">
          <cell r="B283" t="str">
            <v>SUMINISTRO TEE PEAD 10" PE 100 PN 10 TEMOFUSION</v>
          </cell>
        </row>
        <row r="284">
          <cell r="B284" t="str">
            <v>SUMINISTRO CODO PEAD 3" X 90 PE 100 PN 10 TEMOFUSION</v>
          </cell>
        </row>
        <row r="285">
          <cell r="B285" t="str">
            <v>SUMINISTRO CODO PEAD 4" X 90 PE 100 PN 10 TEMOFUSION</v>
          </cell>
        </row>
        <row r="286">
          <cell r="B286" t="str">
            <v>SUMINISTRO CODO PEAD 6" X 90 PE 100 PN 10 TEMOFUSION</v>
          </cell>
        </row>
        <row r="287">
          <cell r="B287" t="str">
            <v>SUMINISTRO CODO PEAD 8" X 90 PE 100 PN 10 TEMOFUSION</v>
          </cell>
        </row>
        <row r="288">
          <cell r="B288" t="str">
            <v>SUMINISTRO CODO PEAD 10" X 90 PE 100 PN 10 TEMOFUSION</v>
          </cell>
        </row>
        <row r="289">
          <cell r="B289" t="str">
            <v>SUMINISTRO REDUCCION PEAD 4"x3"PE 100 PN 10 TEMOFUSION</v>
          </cell>
        </row>
        <row r="290">
          <cell r="B290" t="str">
            <v>SUMINISTRO REDUCCION PEAD 6"x3" PE 100 PN 10 TEMOFUSION</v>
          </cell>
        </row>
        <row r="291">
          <cell r="B291" t="str">
            <v>SUMINISTRO REDUCCION PEAD 6"x4" PE 100 PN 10 TEMOFUSION</v>
          </cell>
        </row>
        <row r="292">
          <cell r="B292" t="str">
            <v>SUMINISTRO REDUCCION PEAD 8"x6" PE 100 PN 10 TEMOFUSION</v>
          </cell>
        </row>
        <row r="293">
          <cell r="B293" t="str">
            <v>SUMINISTRO REDUCCION PEAD 10"x8" PE 100 PN 10 TEMOFUSION</v>
          </cell>
        </row>
        <row r="294">
          <cell r="B294" t="str">
            <v>SUMINISTRO TAPON PEAD 3" PE 100 PN 10 TEMOFUSION</v>
          </cell>
        </row>
        <row r="295">
          <cell r="B295" t="str">
            <v>SUMINISTRO TAPON PEAD 4" PE 100 PN 10 TEMOFUSION</v>
          </cell>
        </row>
        <row r="296">
          <cell r="B296" t="str">
            <v>SUMINISTRO TAPON PEAD 6" PE 100 PN 10 TEMOFUSION</v>
          </cell>
        </row>
        <row r="297">
          <cell r="B297" t="str">
            <v>SUMINISTRO TAPON PEAD 8" PE 100 PN 10 TEMOFUSION</v>
          </cell>
        </row>
        <row r="298">
          <cell r="B298" t="str">
            <v>SUMINISTRO TAPON PEAD 10" PE 100 PN 10 TEMOFUSION</v>
          </cell>
        </row>
        <row r="300">
          <cell r="B300" t="str">
            <v>DOMICILIARIA</v>
          </cell>
        </row>
        <row r="301">
          <cell r="B301" t="str">
            <v>DOMICILIARIA ACUEDUCTO INCLUYE ACCESORIOS, MEDIDOR, 2 LLAVES CORTE ANTIFRAUDE, TAPA HF</v>
          </cell>
        </row>
      </sheetData>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06">
          <cell r="D306">
            <v>100</v>
          </cell>
        </row>
      </sheetData>
      <sheetData sheetId="26" refreshError="1"/>
      <sheetData sheetId="2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 val="062"/>
      <sheetName val="APU NO PREVISTO"/>
      <sheetName val="PPTA (3)"/>
      <sheetName val="PPTA (2)"/>
      <sheetName val="PPTA"/>
      <sheetName val="OBRAS SES"/>
      <sheetName val="REC-COD,"/>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PRESUPUESTO"/>
      <sheetName val="ESTADO VÍA-CRIT.TECNICO"/>
      <sheetName val="Insum"/>
      <sheetName val="Excavación Mat. Común Estacione"/>
      <sheetName val="Demolición Pavimento"/>
      <sheetName val="SUB APU"/>
      <sheetName val="Equipo"/>
      <sheetName val="RELACION MES"/>
      <sheetName val="Listas"/>
      <sheetName val="GCB2000"/>
      <sheetName val="FORMULA"/>
      <sheetName val="A. P. U."/>
      <sheetName val="A.P.U"/>
      <sheetName val="REC-COD,"/>
      <sheetName val="Lp"/>
      <sheetName val="CLASIFICACION"/>
      <sheetName val="CODCONST"/>
      <sheetName val="7422cw00"/>
      <sheetName val=" Liquidacion de Obra por Tramos"/>
      <sheetName val="062"/>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Listado"/>
      <sheetName val="OCTUBRE"/>
      <sheetName val="PERSONAL"/>
      <sheetName val="Tarifa MT"/>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PLAN DE INVERSION ANTICIPO"/>
      <sheetName val="inv mensual"/>
      <sheetName val="borrador flujo inv"/>
      <sheetName val="social-ambiental"/>
      <sheetName val="AU"/>
      <sheetName val="TRAPMO"/>
      <sheetName val="UNITARIOS"/>
      <sheetName val="THE"/>
      <sheetName val="ATHE"/>
      <sheetName val="mdo"/>
      <sheetName val="equip"/>
      <sheetName val="mat"/>
      <sheetName val="CIRCUITOS CODENSA"/>
      <sheetName val="FINANC"/>
      <sheetName val="TODAS"/>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Bajadas"/>
      <sheetName val="Cuadr."/>
      <sheetName val="SALARIOS"/>
      <sheetName val="2,2,6,1 Pilotes 0,30"/>
      <sheetName val="SUB_APU"/>
      <sheetName val="ESTADO_VÍA-CRIT_TECNICO"/>
      <sheetName val="Summary"/>
      <sheetName val="NARIÑO"/>
      <sheetName val="APU NO PREVISTO"/>
      <sheetName val="PPTA (3)"/>
      <sheetName val="PPTA (2)"/>
      <sheetName val="PPTA"/>
      <sheetName val="Requisición1"/>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PREACTA Y CONTRATISTAS"/>
      <sheetName val="DEST. MEDIOS"/>
      <sheetName val="COMBUASF"/>
      <sheetName val="BALCRUDO"/>
      <sheetName val="CARGASPROC."/>
      <sheetName val="G L P  FINAL"/>
      <sheetName val="OBRAS SES"/>
      <sheetName val="ESTADO_RED_TEC14"/>
      <sheetName val="PUNITARIOS_PARA_241201_2S14"/>
      <sheetName val="PR_114"/>
      <sheetName val="PREACTA_1014"/>
      <sheetName val="PREACTA_914"/>
      <sheetName val="c2_5y2_614"/>
      <sheetName val="PREACTA_63"/>
      <sheetName val="TABLA_20083"/>
      <sheetName val="EVA"/>
      <sheetName val="AIU"/>
      <sheetName val="Program"/>
      <sheetName val="7.1.8.1.1"/>
      <sheetName val="inst"/>
      <sheetName val="materiales"/>
      <sheetName val="otros"/>
      <sheetName val="PUNITARIOS PARA 241201 2S.xls"/>
      <sheetName val="A_P_U1"/>
      <sheetName val="Hoja2"/>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TABLAS"/>
      <sheetName val="Poblacion"/>
      <sheetName val="glvc"/>
      <sheetName val="CURVA"/>
      <sheetName val="CHINCHINA FINAL . A CEROS"/>
      <sheetName val="Memoria de calculo"/>
      <sheetName val="factor"/>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ow r="48">
          <cell r="E48">
            <v>0</v>
          </cell>
        </row>
      </sheetData>
      <sheetData sheetId="175"/>
      <sheetData sheetId="176"/>
      <sheetData sheetId="177" refreshError="1"/>
      <sheetData sheetId="178" refreshError="1"/>
      <sheetData sheetId="179" refreshError="1"/>
      <sheetData sheetId="180" refreshError="1"/>
      <sheetData sheetId="181">
        <row r="48">
          <cell r="E48">
            <v>0</v>
          </cell>
        </row>
      </sheetData>
      <sheetData sheetId="182"/>
      <sheetData sheetId="183" refreshError="1"/>
      <sheetData sheetId="184" refreshError="1"/>
      <sheetData sheetId="185"/>
      <sheetData sheetId="186">
        <row r="48">
          <cell r="E48">
            <v>0</v>
          </cell>
        </row>
      </sheetData>
      <sheetData sheetId="187"/>
      <sheetData sheetId="188"/>
      <sheetData sheetId="189" refreshError="1"/>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refreshError="1"/>
      <sheetData sheetId="32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Listas"/>
      <sheetName val="AASHTO"/>
      <sheetName val="INV"/>
      <sheetName val="UNIT."/>
      <sheetName val="glvc"/>
      <sheetName val="PROGR_2"/>
      <sheetName val="PROGR_3"/>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H-4 METROS"/>
      <sheetName val="PRESUPUESTO OBRA"/>
      <sheetName val="MATERIALES"/>
      <sheetName val="MERCADO "/>
      <sheetName val="memoria de cantidades"/>
      <sheetName val="Hoja1"/>
      <sheetName val=" APU (1.1)"/>
      <sheetName val="APU(2.1)"/>
      <sheetName val="APU( 2.2)"/>
      <sheetName val="APU(2.3)"/>
      <sheetName val="APU(2.4)"/>
      <sheetName val="APU(2.5)"/>
      <sheetName val="APU(2.6.)"/>
      <sheetName val="APU(2.7)"/>
      <sheetName val="APU(2.8)"/>
      <sheetName val="APU(2.9)"/>
      <sheetName val="APU(2.10)"/>
      <sheetName val="APU(3.1)"/>
      <sheetName val="APU( 3.2)"/>
      <sheetName val="APU( 3.3)"/>
      <sheetName val="APU( 3.4)"/>
      <sheetName val="APU(3.5)"/>
      <sheetName val="APU(4.1)"/>
      <sheetName val="APU( 4.2)"/>
      <sheetName val="APU(4.3) "/>
      <sheetName val="APU(4.4) "/>
      <sheetName val="APU(4.5)"/>
      <sheetName val="APU(4.6.) "/>
      <sheetName val="APU(4.7) "/>
      <sheetName val="APU(4.8)"/>
      <sheetName val="APU(4.9)"/>
      <sheetName val="APU( 4.10)"/>
      <sheetName val="APU( 4.11)"/>
      <sheetName val="APU(4.12)"/>
      <sheetName val="APU(5.1)"/>
      <sheetName val="APU(5.2)"/>
      <sheetName val="APU(5.3)"/>
      <sheetName val="APU(5.4)"/>
      <sheetName val="APU(5.5)"/>
      <sheetName val="APU( 6.1)"/>
      <sheetName val="APU( 6.2)"/>
      <sheetName val="APU(6.3)"/>
      <sheetName val="APU(6.4)"/>
      <sheetName val="APU(6.5)"/>
      <sheetName val="APU(6.6)"/>
      <sheetName val="APU( 6.7)"/>
      <sheetName val="APU(6.8)"/>
      <sheetName val="CON 21 MPA"/>
      <sheetName val="MORTERO 1-3"/>
      <sheetName val="ACERO"/>
    </sheetNames>
    <sheetDataSet>
      <sheetData sheetId="0">
        <row r="12">
          <cell r="C12" t="str">
            <v>1.1</v>
          </cell>
          <cell r="D12" t="str">
            <v>LOCALIZACIÓN Y REPLANTEO</v>
          </cell>
          <cell r="E12" t="str">
            <v>m2</v>
          </cell>
        </row>
      </sheetData>
      <sheetData sheetId="1">
        <row r="11">
          <cell r="D11" t="str">
            <v>PRELIMINARES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H-4 METROS"/>
      <sheetName val="PRESUPUESTO OBRA"/>
      <sheetName val="F.M."/>
      <sheetName val="INTERVENTORIA"/>
      <sheetName val="memoria de cantidades"/>
      <sheetName val=" APU (1.1)"/>
      <sheetName val=" APU (1.2)"/>
      <sheetName val="APU (1.3)"/>
      <sheetName val="APU (1.4)"/>
      <sheetName val="APU (1.5)"/>
      <sheetName val="APU (1.6)"/>
      <sheetName val="APU(2.1)"/>
      <sheetName val="APU(2.2)"/>
      <sheetName val="APU(2.3)"/>
      <sheetName val="APU( 2.4)"/>
      <sheetName val="APU (2.6.)"/>
      <sheetName val="APU (2.7)"/>
      <sheetName val="APU(2.8)"/>
      <sheetName val="APU(2.9)"/>
      <sheetName val="APU(2.10)"/>
      <sheetName val="APU(2.11)"/>
      <sheetName val="APU(2.12)"/>
      <sheetName val="APU(3.1)"/>
      <sheetName val="APU( 3.2)"/>
      <sheetName val="APU (3.3)"/>
      <sheetName val="APU(3.4)"/>
      <sheetName val="CON 21 MPA"/>
      <sheetName val="CON 14 MPA "/>
      <sheetName val="INSUMOS"/>
      <sheetName val="MERCADO PPTOS"/>
      <sheetName val="MORTERO 1-3"/>
      <sheetName val="MORTERO 1-4"/>
      <sheetName val="ACERO"/>
    </sheetNames>
    <sheetDataSet>
      <sheetData sheetId="0"/>
      <sheetData sheetId="1">
        <row r="8">
          <cell r="C8" t="str">
            <v>OPTIMIZACIÓN DEL COLECTOR DE LA RED DE ALCANTARILLADO SANITARIO UBICADO EN LA PARTE ALTA DE LA VEREDA EL GUASIMO DEL MUNICIPIO DE MÁLAGA, SANTANDER</v>
          </cell>
        </row>
        <row r="13">
          <cell r="C13" t="str">
            <v>1.2</v>
          </cell>
          <cell r="D13" t="str">
            <v>CERRAMIENTO PERIMETRAL EN TELA VERDE ALTURA 2 METROS (INCLUYE PARALES EN MADERA)</v>
          </cell>
          <cell r="E13" t="str">
            <v>ML</v>
          </cell>
        </row>
        <row r="15">
          <cell r="D15" t="str">
            <v>RED PRINCIPAL - ALCANTARILLADO SANITARIO</v>
          </cell>
        </row>
        <row r="16">
          <cell r="C16" t="str">
            <v>2.1</v>
          </cell>
          <cell r="D16" t="str">
            <v>EXCAVACIÓN MECÁNICA VARIAS SIN CLASIFICAR (INCLUYE TRASIEGO INTERNO E ENTIBADOS)</v>
          </cell>
        </row>
        <row r="17">
          <cell r="C17" t="str">
            <v>2.2</v>
          </cell>
          <cell r="D17" t="str">
            <v xml:space="preserve">EXCAVACIÓN MECÁNICA EN ROCA </v>
          </cell>
          <cell r="E17" t="str">
            <v>M3</v>
          </cell>
        </row>
        <row r="18">
          <cell r="C18" t="str">
            <v>2.3</v>
          </cell>
          <cell r="D18" t="str">
            <v>SUMINISTRO E INSTALACIÓN DE TUBERÍA PVC SANITARIA Ø 14pulg-350mm X6m  PARA CAMARAS DE CAIDA.</v>
          </cell>
          <cell r="E18" t="str">
            <v>ML</v>
          </cell>
        </row>
        <row r="19">
          <cell r="C19" t="str">
            <v>2.4</v>
          </cell>
          <cell r="D19" t="str">
            <v>SUMINISTRO E INSTALACIÓN DE TUBERÍA PVC SANITARIA Ø 24pulg-600mm X6m - S8 CORRUGADA</v>
          </cell>
          <cell r="E19" t="str">
            <v>ML</v>
          </cell>
        </row>
        <row r="21">
          <cell r="C21" t="str">
            <v>2.6</v>
          </cell>
          <cell r="D21" t="str">
            <v xml:space="preserve">
CONSTRUCCIÓN DE POZOS  1&lt;H&lt;2 M, SEGÚN PLANOS Y ESPECIFICACIONES. (DIAMETRO INTERNO 1.5 METROS)
</v>
          </cell>
          <cell r="E21" t="str">
            <v>UND</v>
          </cell>
        </row>
        <row r="23">
          <cell r="C23" t="str">
            <v>2.8</v>
          </cell>
          <cell r="D23" t="str">
            <v>SUMINISTRO, INSTALACIÓN Y COMPACTACIÓN DE RELLENO EN RECEBO TAMAÑO MAXIMO 1" PARA ATRAQUES DE TUBERÍA</v>
          </cell>
          <cell r="E23" t="str">
            <v>M3</v>
          </cell>
        </row>
        <row r="24">
          <cell r="C24" t="str">
            <v>2.9</v>
          </cell>
          <cell r="D24" t="str">
            <v>INSTALACIÓN Y COMPACTACIÓN DE RELLENO CON MATERIAL DE LA EXCAVACIÓN</v>
          </cell>
          <cell r="E24" t="str">
            <v>M3</v>
          </cell>
        </row>
        <row r="25">
          <cell r="C25" t="str">
            <v>2.10</v>
          </cell>
          <cell r="D25" t="str">
            <v>SUMINISTRO, INSTALACIÓN Y COMPACTACIÓN DE BASE EN ARENA PARA  TUBERÍA</v>
          </cell>
        </row>
        <row r="26">
          <cell r="F26">
            <v>13</v>
          </cell>
        </row>
        <row r="27">
          <cell r="C27" t="str">
            <v>2.12</v>
          </cell>
          <cell r="D27" t="str">
            <v>CONSTRUCCIÓN DE ATRAQUES EN CONCRETO 2000 PSI</v>
          </cell>
          <cell r="E27" t="str">
            <v>M3</v>
          </cell>
        </row>
        <row r="28">
          <cell r="D28" t="str">
            <v>DOMICILIARIAS - ALCANTARILLADO SANITARIO</v>
          </cell>
        </row>
        <row r="29">
          <cell r="C29" t="str">
            <v>3.1</v>
          </cell>
          <cell r="D29" t="str">
            <v>EXCAVACIÓN MANUAL EN MATERIAL COMÚN PARA INSTALACIÓN DE TUBERÍA DOMICILIARIAS</v>
          </cell>
          <cell r="E29" t="str">
            <v>M3</v>
          </cell>
        </row>
        <row r="30">
          <cell r="C30" t="str">
            <v>3.2</v>
          </cell>
          <cell r="D30" t="str">
            <v xml:space="preserve">SUMINISTRO E INSTALACIÓN DE TUBERÍA PVC SANITARIA Ø 6" 
</v>
          </cell>
          <cell r="E30" t="str">
            <v>ML</v>
          </cell>
        </row>
        <row r="31">
          <cell r="C31" t="str">
            <v>3.3</v>
          </cell>
          <cell r="D31" t="str">
            <v>CONSTRUCCIÓN DE CAJAS DOMICILIARIAS 80X80X80 CM INCLUYE TAPA EN CONCRETO</v>
          </cell>
          <cell r="E31" t="str">
            <v>UND</v>
          </cell>
        </row>
        <row r="32">
          <cell r="C32" t="str">
            <v>3.4</v>
          </cell>
          <cell r="D32" t="str">
            <v>SUMINISTRO, INSTALACIÓN Y COMPACTACIÓN DE RELLENO EN RECEBO TAMAÑO MAXIMO 1".</v>
          </cell>
          <cell r="E32" t="str">
            <v>M3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56">
          <cell r="N56">
            <v>516548</v>
          </cell>
        </row>
      </sheetData>
      <sheetData sheetId="27">
        <row r="56">
          <cell r="N56">
            <v>458217</v>
          </cell>
        </row>
      </sheetData>
      <sheetData sheetId="28">
        <row r="4">
          <cell r="Q4">
            <v>80665.027027027012</v>
          </cell>
        </row>
        <row r="5">
          <cell r="Q5">
            <v>49822.486486486487</v>
          </cell>
        </row>
        <row r="10">
          <cell r="N10">
            <v>1111.1111111111111</v>
          </cell>
        </row>
        <row r="11">
          <cell r="O11">
            <v>77350</v>
          </cell>
        </row>
        <row r="12">
          <cell r="O12">
            <v>83300</v>
          </cell>
        </row>
        <row r="28">
          <cell r="C28" t="str">
            <v xml:space="preserve">Tuberia Novafort alcantarillado 10pulg-250mm X6m </v>
          </cell>
          <cell r="D28" t="str">
            <v>ML</v>
          </cell>
          <cell r="F28">
            <v>50000</v>
          </cell>
          <cell r="G28">
            <v>50000</v>
          </cell>
          <cell r="J28">
            <v>67650</v>
          </cell>
          <cell r="M28">
            <v>55883.333333333336</v>
          </cell>
          <cell r="O28">
            <v>55883</v>
          </cell>
        </row>
        <row r="29">
          <cell r="C29" t="str">
            <v>Tuberia Novafort alcantarillado 12pulg-315mm x 6 m</v>
          </cell>
          <cell r="D29" t="str">
            <v>ML</v>
          </cell>
          <cell r="G29">
            <v>75000</v>
          </cell>
          <cell r="J29">
            <v>88166.666666666672</v>
          </cell>
          <cell r="M29">
            <v>81583.333333333343</v>
          </cell>
          <cell r="O29">
            <v>81583</v>
          </cell>
        </row>
        <row r="30">
          <cell r="C30" t="str">
            <v>Tuberia Novafort alcantarillado 6 pulg-160MM X 6 m</v>
          </cell>
          <cell r="D30" t="str">
            <v>ML</v>
          </cell>
          <cell r="G30">
            <v>24166.666666666668</v>
          </cell>
          <cell r="I30">
            <v>47116.666666666664</v>
          </cell>
          <cell r="J30">
            <v>30150</v>
          </cell>
          <cell r="M30">
            <v>33811.111111111109</v>
          </cell>
          <cell r="O30">
            <v>33811</v>
          </cell>
        </row>
        <row r="31">
          <cell r="C31" t="str">
            <v xml:space="preserve">Tuberia alcantarillado  8 pulg 200mmX6m </v>
          </cell>
          <cell r="D31" t="str">
            <v>ML</v>
          </cell>
          <cell r="F31">
            <v>36666.666666666664</v>
          </cell>
          <cell r="G31">
            <v>35833.333333333336</v>
          </cell>
          <cell r="J31">
            <v>44150</v>
          </cell>
          <cell r="M31">
            <v>38883.333333333336</v>
          </cell>
          <cell r="O31">
            <v>38883</v>
          </cell>
        </row>
        <row r="32">
          <cell r="C32" t="str">
            <v>Tuberia Novafort alcantarillado 16pulg-400mm X6m</v>
          </cell>
          <cell r="D32" t="str">
            <v>ML</v>
          </cell>
          <cell r="G32">
            <v>143333.33333333334</v>
          </cell>
          <cell r="K32">
            <v>142155.29166666666</v>
          </cell>
          <cell r="M32">
            <v>142744.3125</v>
          </cell>
          <cell r="O32">
            <v>142744</v>
          </cell>
        </row>
        <row r="33">
          <cell r="C33" t="str">
            <v>Tuberia Novafort alcantarillado 24pulg-600mm X6m</v>
          </cell>
          <cell r="D33" t="str">
            <v>ML</v>
          </cell>
          <cell r="G33">
            <v>307692.30769230769</v>
          </cell>
          <cell r="H33">
            <v>406753</v>
          </cell>
          <cell r="I33">
            <v>402650.30769230769</v>
          </cell>
          <cell r="M33">
            <v>372365.20512820518</v>
          </cell>
          <cell r="O33">
            <v>372365</v>
          </cell>
        </row>
        <row r="34">
          <cell r="C34" t="str">
            <v>Tuberia Novafort alcantarillado 14pulg-350mm X6m</v>
          </cell>
          <cell r="D34" t="str">
            <v>ML</v>
          </cell>
          <cell r="G34">
            <v>114166.66666666667</v>
          </cell>
          <cell r="H34">
            <v>122500</v>
          </cell>
          <cell r="I34">
            <v>134775.83333333334</v>
          </cell>
          <cell r="M34">
            <v>123814.16666666667</v>
          </cell>
          <cell r="O34">
            <v>123814</v>
          </cell>
        </row>
        <row r="35">
          <cell r="C35" t="str">
            <v>Tuberia Sanitaria Lisa 4pulgX6m</v>
          </cell>
          <cell r="D35" t="str">
            <v>ML</v>
          </cell>
          <cell r="F35">
            <v>17500</v>
          </cell>
          <cell r="G35">
            <v>15833.333333333334</v>
          </cell>
          <cell r="J35">
            <v>15950</v>
          </cell>
          <cell r="M35">
            <v>16427.777777777777</v>
          </cell>
          <cell r="O35">
            <v>16428</v>
          </cell>
        </row>
        <row r="36">
          <cell r="C36" t="str">
            <v>KIT Silla yee pvc 10x6 pulg.</v>
          </cell>
          <cell r="D36" t="str">
            <v>UND</v>
          </cell>
          <cell r="G36">
            <v>180000</v>
          </cell>
          <cell r="M36">
            <v>180000</v>
          </cell>
          <cell r="O36">
            <v>180000</v>
          </cell>
        </row>
        <row r="37">
          <cell r="C37" t="str">
            <v>KIT Silla yee pvc 12x6 pulg.</v>
          </cell>
          <cell r="D37" t="str">
            <v>UND</v>
          </cell>
          <cell r="G37">
            <v>260000</v>
          </cell>
          <cell r="M37">
            <v>260000</v>
          </cell>
          <cell r="O37">
            <v>260000</v>
          </cell>
        </row>
        <row r="38">
          <cell r="C38" t="str">
            <v>KIT Silla yee pvc 8x6 pulg.</v>
          </cell>
          <cell r="D38" t="str">
            <v>UND</v>
          </cell>
          <cell r="G38">
            <v>155000</v>
          </cell>
          <cell r="M38">
            <v>155000</v>
          </cell>
        </row>
        <row r="39">
          <cell r="C39" t="str">
            <v>Unión Sanitaria PVC 4 pulg</v>
          </cell>
          <cell r="D39" t="str">
            <v>UND</v>
          </cell>
        </row>
        <row r="40">
          <cell r="C40" t="str">
            <v>ARO EN HIERRO FUNDIDO Y TAPA EN CONCRETO</v>
          </cell>
          <cell r="D40" t="str">
            <v>UND</v>
          </cell>
          <cell r="G40">
            <v>534310</v>
          </cell>
          <cell r="L40">
            <v>539400</v>
          </cell>
          <cell r="M40">
            <v>536855</v>
          </cell>
          <cell r="O40">
            <v>536855</v>
          </cell>
        </row>
        <row r="41">
          <cell r="C41" t="str">
            <v>Acero  PDR-60</v>
          </cell>
          <cell r="D41" t="str">
            <v>KG</v>
          </cell>
          <cell r="M41">
            <v>4710.42</v>
          </cell>
          <cell r="O41">
            <v>4710</v>
          </cell>
        </row>
        <row r="42">
          <cell r="C42" t="str">
            <v xml:space="preserve">LADRILLO TOLETE </v>
          </cell>
          <cell r="D42" t="str">
            <v>UND</v>
          </cell>
          <cell r="M42">
            <v>1010.1010101010102</v>
          </cell>
          <cell r="O42">
            <v>1010</v>
          </cell>
        </row>
        <row r="43">
          <cell r="C43" t="str">
            <v>Lubricante para tubería x 500 gramos</v>
          </cell>
          <cell r="D43" t="str">
            <v>GRAMOS</v>
          </cell>
          <cell r="M43">
            <v>32222.222222222223</v>
          </cell>
          <cell r="O43">
            <v>32222</v>
          </cell>
        </row>
        <row r="44">
          <cell r="C44" t="str">
            <v xml:space="preserve">SILICONA O SELLADOR ELASTICO </v>
          </cell>
          <cell r="D44" t="str">
            <v>UND</v>
          </cell>
          <cell r="J44" t="str">
            <v xml:space="preserve"> </v>
          </cell>
          <cell r="M44">
            <v>24900</v>
          </cell>
          <cell r="O44">
            <v>24900</v>
          </cell>
        </row>
        <row r="45">
          <cell r="C45" t="str">
            <v>CAJA PLASTICA PARA MEDIDOR ACUEDUCTO</v>
          </cell>
          <cell r="D45" t="str">
            <v>UND</v>
          </cell>
          <cell r="M45" t="e">
            <v>#REF!</v>
          </cell>
          <cell r="O45" t="e">
            <v>#REF!</v>
          </cell>
        </row>
        <row r="46">
          <cell r="C46" t="str">
            <v>TUBERÍA FLEXIBLE  PF+UAD Ø 1/2" RDE 9 - PARA 630 PSI</v>
          </cell>
          <cell r="D46" t="str">
            <v>ML</v>
          </cell>
          <cell r="M46">
            <v>2500</v>
          </cell>
          <cell r="O46">
            <v>2500</v>
          </cell>
        </row>
        <row r="47">
          <cell r="C47" t="str">
            <v>ADAPTADOR PF-UAD 1/2" MACHO</v>
          </cell>
          <cell r="D47" t="str">
            <v>UND</v>
          </cell>
          <cell r="M47">
            <v>3200</v>
          </cell>
          <cell r="O47">
            <v>3200</v>
          </cell>
        </row>
        <row r="48">
          <cell r="C48" t="str">
            <v>REGISTRO DE INCORPORACIÓN 1/2" PEAD</v>
          </cell>
          <cell r="D48" t="str">
            <v>UND</v>
          </cell>
          <cell r="M48">
            <v>19300</v>
          </cell>
          <cell r="O48">
            <v>19300</v>
          </cell>
        </row>
        <row r="49">
          <cell r="C49" t="str">
            <v>ADAPTADOR PF-UAD 1/2" HEMBRA</v>
          </cell>
          <cell r="D49" t="str">
            <v>UND</v>
          </cell>
          <cell r="M49">
            <v>3200</v>
          </cell>
          <cell r="O49">
            <v>3200</v>
          </cell>
        </row>
        <row r="50">
          <cell r="C50" t="str">
            <v>REGISTRO DE CORTE 1/2" METALICO</v>
          </cell>
          <cell r="D50" t="str">
            <v>UND</v>
          </cell>
          <cell r="M50">
            <v>16700</v>
          </cell>
          <cell r="O50">
            <v>16700</v>
          </cell>
        </row>
        <row r="51">
          <cell r="C51" t="str">
            <v>COLLAR DE DERIVACIÓN INCERTO METALICO 2"X1/2"</v>
          </cell>
          <cell r="D51" t="str">
            <v>UND</v>
          </cell>
          <cell r="M51">
            <v>12600</v>
          </cell>
          <cell r="O51">
            <v>12600</v>
          </cell>
        </row>
        <row r="52">
          <cell r="C52" t="str">
            <v>TUBERÍA PRESIÓN 3" RDE 21 de 200 PSI</v>
          </cell>
          <cell r="D52" t="str">
            <v>ML</v>
          </cell>
          <cell r="M52">
            <v>26351.333333333332</v>
          </cell>
          <cell r="O52">
            <v>26351</v>
          </cell>
        </row>
        <row r="53">
          <cell r="C53" t="str">
            <v>UNIÓN TIPO CRUZ EN HD 3"X3"</v>
          </cell>
          <cell r="D53" t="str">
            <v>UND</v>
          </cell>
          <cell r="M53">
            <v>299999</v>
          </cell>
          <cell r="O53">
            <v>299999</v>
          </cell>
        </row>
        <row r="54">
          <cell r="C54" t="str">
            <v>TEE HD EXTERMO LISO PARA PVC 3"X3"</v>
          </cell>
          <cell r="D54" t="str">
            <v>UND</v>
          </cell>
          <cell r="H54">
            <v>190495</v>
          </cell>
          <cell r="M54">
            <v>190495</v>
          </cell>
          <cell r="O54">
            <v>190495</v>
          </cell>
        </row>
        <row r="55">
          <cell r="C55" t="str">
            <v>HIDRANTE BRIDADO DE 3 PULGADAS, SALIDAS DE 2-1/2 PULGADAS</v>
          </cell>
          <cell r="D55" t="str">
            <v>UND</v>
          </cell>
          <cell r="I55">
            <v>3119000</v>
          </cell>
          <cell r="M55">
            <v>3119000</v>
          </cell>
          <cell r="O55">
            <v>3119000</v>
          </cell>
        </row>
        <row r="56">
          <cell r="C56" t="str">
            <v>UNIÓN TIPO MECANICA PVC DE 3 PULGADAS</v>
          </cell>
          <cell r="D56" t="str">
            <v>UND</v>
          </cell>
          <cell r="M56">
            <v>45325</v>
          </cell>
          <cell r="O56">
            <v>45325</v>
          </cell>
        </row>
        <row r="57">
          <cell r="C57" t="str">
            <v>TEE UZ ENSAMBLADA PVC UNIÓN MECANICA 3 PULGADAS</v>
          </cell>
          <cell r="D57" t="str">
            <v>UND</v>
          </cell>
          <cell r="I57">
            <v>98170</v>
          </cell>
          <cell r="M57">
            <v>98170</v>
          </cell>
          <cell r="O57">
            <v>98170</v>
          </cell>
        </row>
        <row r="58">
          <cell r="C58" t="str">
            <v>CONCRETO 2000 PSI</v>
          </cell>
          <cell r="D58" t="str">
            <v>M3</v>
          </cell>
          <cell r="O58">
            <v>458217</v>
          </cell>
        </row>
      </sheetData>
      <sheetData sheetId="29"/>
      <sheetData sheetId="30"/>
      <sheetData sheetId="31"/>
      <sheetData sheetId="32"/>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sheetName val="Cantidades"/>
      <sheetName val="PRESUPUESTO OFICIAL"/>
      <sheetName val="PRESUPUESTO REGALIAS (2)"/>
      <sheetName val="MEMORIA CANTIDADES"/>
      <sheetName val="1.1"/>
      <sheetName val="2.1"/>
      <sheetName val="2.2"/>
      <sheetName val="2.3"/>
      <sheetName val="2.4"/>
      <sheetName val="2.5"/>
      <sheetName val="2.6"/>
      <sheetName val="2.7"/>
      <sheetName val="2.8"/>
      <sheetName val="2,9"/>
      <sheetName val="3.1"/>
      <sheetName val="3.2"/>
      <sheetName val="3.3"/>
      <sheetName val="3.4"/>
      <sheetName val="3.5"/>
      <sheetName val="3.6"/>
      <sheetName val="3.7"/>
      <sheetName val="3.8"/>
      <sheetName val="3.9"/>
      <sheetName val="3.10"/>
      <sheetName val="3.11"/>
      <sheetName val="3.12"/>
      <sheetName val="FLUJO DE FONDOS"/>
      <sheetName val="CRONOGRAMA"/>
      <sheetName val="A.I.U."/>
      <sheetName val="PMA"/>
      <sheetName val="F.M."/>
      <sheetName val="PMT"/>
      <sheetName val="INTERVENTORIA"/>
      <sheetName val="CON 21 MPA"/>
      <sheetName val="Hoja23"/>
      <sheetName val="Hoja1"/>
      <sheetName val="apu 630,7"/>
      <sheetName val="Equipo"/>
      <sheetName val="Personal"/>
    </sheetNames>
    <sheetDataSet>
      <sheetData sheetId="0" refreshError="1"/>
      <sheetData sheetId="1" refreshError="1"/>
      <sheetData sheetId="2">
        <row r="17">
          <cell r="C17">
            <v>1.1000000000000001</v>
          </cell>
        </row>
        <row r="31">
          <cell r="C31">
            <v>3.1</v>
          </cell>
        </row>
        <row r="32">
          <cell r="C32">
            <v>3.2</v>
          </cell>
        </row>
        <row r="33">
          <cell r="C33">
            <v>3.3</v>
          </cell>
        </row>
        <row r="34">
          <cell r="C34">
            <v>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H-4 METROS"/>
      <sheetName val="PRESUPUESTO H-3.50 METROS "/>
      <sheetName val="MERCADO "/>
      <sheetName val="memoria de cantidades"/>
      <sheetName val=" APU (1.1)"/>
      <sheetName val="APU(1.2)"/>
      <sheetName val="APU( 1.3.)"/>
      <sheetName val="APU(1.4)"/>
      <sheetName val="APU(1.5)"/>
      <sheetName val="APU(1.6)"/>
      <sheetName val="APU(1.7.)"/>
      <sheetName val="APU(1.8)"/>
      <sheetName val="APU(2.1)"/>
      <sheetName val="APU( 2.2)"/>
      <sheetName val="APU(2.3)"/>
      <sheetName val="APU(2.4)"/>
      <sheetName val="APU(2.5)"/>
      <sheetName val="APU(2.6)"/>
    </sheetNames>
    <sheetDataSet>
      <sheetData sheetId="0">
        <row r="8">
          <cell r="C8" t="str">
            <v>PRESUPUESTO CONSTRUCIÓN DE OBRAS DE CONTENCIÓN Y DE DRENAJE PARA PUNTOS CRITICOS SOBRE LA VÍA DE LA VEREDA PANTANO GRANDE</v>
          </cell>
        </row>
        <row r="14">
          <cell r="E14" t="str">
            <v>kg</v>
          </cell>
        </row>
      </sheetData>
      <sheetData sheetId="1" refreshError="1"/>
      <sheetData sheetId="2">
        <row r="5">
          <cell r="M5">
            <v>667.89550000000008</v>
          </cell>
        </row>
        <row r="11">
          <cell r="M11">
            <v>7128.66</v>
          </cell>
        </row>
      </sheetData>
      <sheetData sheetId="3" refreshError="1"/>
      <sheetData sheetId="4" refreshError="1"/>
      <sheetData sheetId="5" refreshError="1"/>
      <sheetData sheetId="6" refreshError="1"/>
      <sheetData sheetId="7">
        <row r="6">
          <cell r="B6" t="str">
            <v>PRESUPUESTO CONSTRUCIÓN DE OBRAS DE CONTENCIÓN Y DE DRENAJE PARA PUNTOS CRITICOS SOBRE LA VÍA DE LA VEREDA PANTANO GRANDE</v>
          </cell>
        </row>
      </sheetData>
      <sheetData sheetId="8" refreshError="1"/>
      <sheetData sheetId="9" refreshError="1"/>
      <sheetData sheetId="10">
        <row r="6">
          <cell r="B6" t="str">
            <v>PRESUPUESTO CONSTRUCIÓN DE OBRAS DE CONTENCIÓN Y DE DRENAJE PARA PUNTOS CRITICOS SOBRE LA VÍA DE LA VEREDA PANTANO GRANDE</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60"/>
  <sheetViews>
    <sheetView showGridLines="0" view="pageBreakPreview" topLeftCell="A31" zoomScale="85" zoomScaleNormal="100" zoomScaleSheetLayoutView="85" zoomScalePageLayoutView="87" workbookViewId="0">
      <selection activeCell="G14" sqref="G14"/>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25.85546875" style="1" customWidth="1"/>
    <col min="16" max="16384" width="11.42578125" style="1"/>
  </cols>
  <sheetData>
    <row r="1" spans="1:13" ht="17.25" thickBot="1">
      <c r="A1" s="5"/>
      <c r="B1" s="5"/>
      <c r="C1" s="5"/>
      <c r="D1" s="5"/>
      <c r="E1" s="6"/>
      <c r="F1" s="5"/>
      <c r="G1" s="5"/>
      <c r="H1" s="5"/>
      <c r="I1" s="5"/>
      <c r="J1" s="5"/>
      <c r="K1" s="5"/>
      <c r="L1" s="5"/>
      <c r="M1" s="5"/>
    </row>
    <row r="2" spans="1:13" ht="17.25" thickBot="1">
      <c r="A2" s="5"/>
      <c r="B2" s="670"/>
      <c r="C2" s="671"/>
      <c r="D2" s="671"/>
      <c r="E2" s="672"/>
      <c r="F2" s="671"/>
      <c r="G2" s="671"/>
      <c r="H2" s="671"/>
      <c r="I2" s="671"/>
      <c r="J2" s="671"/>
      <c r="K2" s="671"/>
      <c r="L2" s="673"/>
      <c r="M2" s="5"/>
    </row>
    <row r="3" spans="1:13" ht="30" customHeight="1">
      <c r="A3" s="5"/>
      <c r="B3" s="674"/>
      <c r="C3" s="715" t="s">
        <v>0</v>
      </c>
      <c r="D3" s="716"/>
      <c r="E3" s="716"/>
      <c r="F3" s="717"/>
      <c r="G3" s="675"/>
      <c r="H3" s="675"/>
      <c r="I3" s="675"/>
      <c r="J3" s="675"/>
      <c r="K3" s="675"/>
      <c r="L3" s="676"/>
      <c r="M3" s="5"/>
    </row>
    <row r="4" spans="1:13" ht="17.25" thickBot="1">
      <c r="A4" s="5"/>
      <c r="B4" s="674"/>
      <c r="C4" s="654" t="s">
        <v>1</v>
      </c>
      <c r="D4" s="655" t="s">
        <v>2</v>
      </c>
      <c r="E4" s="656" t="s">
        <v>3</v>
      </c>
      <c r="F4" s="657">
        <v>1</v>
      </c>
      <c r="G4" s="675"/>
      <c r="H4" s="675"/>
      <c r="I4" s="675"/>
      <c r="J4" s="675"/>
      <c r="K4" s="675"/>
      <c r="L4" s="676"/>
      <c r="M4" s="5"/>
    </row>
    <row r="5" spans="1:13" ht="17.25" thickBot="1">
      <c r="A5" s="5"/>
      <c r="B5" s="674"/>
      <c r="C5" s="723" t="s">
        <v>4</v>
      </c>
      <c r="D5" s="724"/>
      <c r="E5" s="724"/>
      <c r="F5" s="724"/>
      <c r="G5" s="724"/>
      <c r="H5" s="724"/>
      <c r="I5" s="724"/>
      <c r="J5" s="724"/>
      <c r="K5" s="725"/>
      <c r="L5" s="676"/>
      <c r="M5" s="5"/>
    </row>
    <row r="6" spans="1:13" ht="33" customHeight="1">
      <c r="A6" s="5"/>
      <c r="B6" s="674"/>
      <c r="C6" s="718" t="s">
        <v>381</v>
      </c>
      <c r="D6" s="719"/>
      <c r="E6" s="719"/>
      <c r="F6" s="719"/>
      <c r="G6" s="719"/>
      <c r="H6" s="719"/>
      <c r="I6" s="719"/>
      <c r="J6" s="719"/>
      <c r="K6" s="720"/>
      <c r="L6" s="676"/>
      <c r="M6" s="5"/>
    </row>
    <row r="7" spans="1:13" s="21" customFormat="1">
      <c r="A7" s="19"/>
      <c r="B7" s="677"/>
      <c r="C7" s="733" t="s">
        <v>5</v>
      </c>
      <c r="D7" s="733"/>
      <c r="E7" s="733"/>
      <c r="F7" s="733"/>
      <c r="G7" s="733"/>
      <c r="H7" s="733"/>
      <c r="I7" s="733"/>
      <c r="J7" s="733"/>
      <c r="K7" s="733"/>
      <c r="L7" s="678"/>
      <c r="M7" s="19"/>
    </row>
    <row r="8" spans="1:13" ht="43.5" customHeight="1">
      <c r="A8" s="5"/>
      <c r="B8" s="674"/>
      <c r="C8" s="733"/>
      <c r="D8" s="733"/>
      <c r="E8" s="733"/>
      <c r="F8" s="733"/>
      <c r="G8" s="733"/>
      <c r="H8" s="733"/>
      <c r="I8" s="733"/>
      <c r="J8" s="733"/>
      <c r="K8" s="733"/>
      <c r="L8" s="676"/>
      <c r="M8" s="5"/>
    </row>
    <row r="9" spans="1:13" ht="34.5" customHeight="1">
      <c r="A9" s="5"/>
      <c r="B9" s="674"/>
      <c r="C9" s="734" t="s">
        <v>6</v>
      </c>
      <c r="D9" s="735"/>
      <c r="E9" s="735"/>
      <c r="F9" s="735"/>
      <c r="G9" s="735"/>
      <c r="H9" s="735"/>
      <c r="I9" s="735"/>
      <c r="J9" s="735"/>
      <c r="K9" s="736"/>
      <c r="L9" s="676"/>
      <c r="M9" s="5"/>
    </row>
    <row r="10" spans="1:13" ht="30" customHeight="1" thickBot="1">
      <c r="A10" s="5"/>
      <c r="B10" s="674"/>
      <c r="C10" s="739"/>
      <c r="D10" s="740"/>
      <c r="E10" s="740"/>
      <c r="F10" s="740"/>
      <c r="G10" s="740"/>
      <c r="H10" s="740"/>
      <c r="I10" s="740"/>
      <c r="J10" s="740"/>
      <c r="K10" s="741"/>
      <c r="L10" s="676"/>
      <c r="M10" s="5"/>
    </row>
    <row r="11" spans="1:13" ht="30" customHeight="1">
      <c r="A11" s="5"/>
      <c r="B11" s="674"/>
      <c r="C11" s="730" t="s">
        <v>7</v>
      </c>
      <c r="D11" s="721" t="s">
        <v>8</v>
      </c>
      <c r="E11" s="732" t="s">
        <v>9</v>
      </c>
      <c r="F11" s="732"/>
      <c r="G11" s="730" t="s">
        <v>10</v>
      </c>
      <c r="H11" s="721" t="s">
        <v>11</v>
      </c>
      <c r="I11" s="721" t="s">
        <v>12</v>
      </c>
      <c r="J11" s="726" t="s">
        <v>13</v>
      </c>
      <c r="K11" s="728" t="s">
        <v>14</v>
      </c>
      <c r="L11" s="676"/>
      <c r="M11" s="5"/>
    </row>
    <row r="12" spans="1:13" ht="30" customHeight="1" thickBot="1">
      <c r="A12" s="5"/>
      <c r="B12" s="674"/>
      <c r="C12" s="731"/>
      <c r="D12" s="722"/>
      <c r="E12" s="130" t="s">
        <v>15</v>
      </c>
      <c r="F12" s="130" t="s">
        <v>16</v>
      </c>
      <c r="G12" s="731"/>
      <c r="H12" s="722"/>
      <c r="I12" s="722"/>
      <c r="J12" s="727"/>
      <c r="K12" s="729"/>
      <c r="L12" s="676"/>
      <c r="M12" s="5"/>
    </row>
    <row r="13" spans="1:13" ht="30" customHeight="1" thickBot="1">
      <c r="A13" s="5"/>
      <c r="B13" s="674"/>
      <c r="C13" s="236"/>
      <c r="D13" s="235">
        <v>1</v>
      </c>
      <c r="E13" s="132"/>
      <c r="F13" s="132"/>
      <c r="G13" s="235" t="s">
        <v>95</v>
      </c>
      <c r="H13" s="132"/>
      <c r="I13" s="132"/>
      <c r="J13" s="132"/>
      <c r="K13" s="133"/>
      <c r="L13" s="676"/>
      <c r="M13" s="5"/>
    </row>
    <row r="14" spans="1:13" ht="30" customHeight="1">
      <c r="A14" s="5"/>
      <c r="B14" s="674"/>
      <c r="C14" s="134"/>
      <c r="D14" s="135" t="s">
        <v>96</v>
      </c>
      <c r="E14" s="135"/>
      <c r="F14" s="135"/>
      <c r="G14" s="136" t="s">
        <v>354</v>
      </c>
      <c r="H14" s="135" t="s">
        <v>99</v>
      </c>
      <c r="I14" s="361">
        <f>+'memoria de cantidades'!O21</f>
        <v>630.83000000000004</v>
      </c>
      <c r="J14" s="138">
        <f>+'1.1'!O69</f>
        <v>6057</v>
      </c>
      <c r="K14" s="139">
        <f>ROUND(J14*I14,0)</f>
        <v>3820937</v>
      </c>
      <c r="L14" s="676"/>
      <c r="M14" s="5"/>
    </row>
    <row r="15" spans="1:13" ht="30" customHeight="1">
      <c r="A15" s="5"/>
      <c r="B15" s="674"/>
      <c r="C15" s="163"/>
      <c r="D15" s="135" t="s">
        <v>98</v>
      </c>
      <c r="E15" s="135"/>
      <c r="F15" s="135"/>
      <c r="G15" s="136" t="s">
        <v>97</v>
      </c>
      <c r="H15" s="135" t="s">
        <v>100</v>
      </c>
      <c r="I15" s="361">
        <f>+'memoria de cantidades'!O40</f>
        <v>250</v>
      </c>
      <c r="J15" s="138">
        <f>+'1.2'!O70</f>
        <v>22785</v>
      </c>
      <c r="K15" s="139">
        <f>ROUND(J15*I15,0)</f>
        <v>5696250</v>
      </c>
      <c r="L15" s="676"/>
      <c r="M15" s="5"/>
    </row>
    <row r="16" spans="1:13" ht="30" customHeight="1" thickBot="1">
      <c r="A16" s="5"/>
      <c r="B16" s="674"/>
      <c r="C16" s="140" t="s">
        <v>17</v>
      </c>
      <c r="D16" s="141"/>
      <c r="E16" s="141"/>
      <c r="F16" s="141"/>
      <c r="G16" s="142"/>
      <c r="H16" s="141"/>
      <c r="I16" s="137"/>
      <c r="J16" s="143"/>
      <c r="K16" s="144">
        <f>ROUND(SUM(K14:K15),0)</f>
        <v>9517187</v>
      </c>
      <c r="L16" s="676"/>
      <c r="M16" s="5"/>
    </row>
    <row r="17" spans="1:17" ht="30" customHeight="1" thickBot="1">
      <c r="A17" s="5"/>
      <c r="B17" s="674"/>
      <c r="C17" s="131"/>
      <c r="D17" s="235">
        <v>2</v>
      </c>
      <c r="E17" s="132"/>
      <c r="F17" s="132"/>
      <c r="G17" s="235" t="s">
        <v>115</v>
      </c>
      <c r="H17" s="132"/>
      <c r="I17" s="132"/>
      <c r="J17" s="132"/>
      <c r="K17" s="133"/>
      <c r="L17" s="676"/>
      <c r="M17" s="5"/>
    </row>
    <row r="18" spans="1:17" ht="30" customHeight="1">
      <c r="A18" s="5"/>
      <c r="B18" s="674"/>
      <c r="C18" s="134"/>
      <c r="D18" s="135" t="s">
        <v>101</v>
      </c>
      <c r="E18" s="135"/>
      <c r="F18" s="135"/>
      <c r="G18" s="136" t="s">
        <v>112</v>
      </c>
      <c r="H18" s="135" t="s">
        <v>124</v>
      </c>
      <c r="I18" s="361">
        <f>+'memoria de cantidades'!O110</f>
        <v>949.93</v>
      </c>
      <c r="J18" s="138">
        <f>+'2.1'!O70</f>
        <v>30669</v>
      </c>
      <c r="K18" s="146">
        <f>ROUND(J18*I18,0)</f>
        <v>29133403</v>
      </c>
      <c r="L18" s="676"/>
      <c r="M18" s="5"/>
    </row>
    <row r="19" spans="1:17" ht="30" customHeight="1">
      <c r="A19" s="5"/>
      <c r="B19" s="674"/>
      <c r="C19" s="134"/>
      <c r="D19" s="135" t="s">
        <v>102</v>
      </c>
      <c r="E19" s="135"/>
      <c r="F19" s="135"/>
      <c r="G19" s="145" t="s">
        <v>113</v>
      </c>
      <c r="H19" s="135" t="s">
        <v>124</v>
      </c>
      <c r="I19" s="361">
        <f>+'memoria de cantidades'!O153</f>
        <v>212.88</v>
      </c>
      <c r="J19" s="138">
        <f>+'2.2'!O70</f>
        <v>102253</v>
      </c>
      <c r="K19" s="146">
        <f t="shared" ref="K19:K28" si="0">ROUND(J19*I19,0)</f>
        <v>21767619</v>
      </c>
      <c r="L19" s="676"/>
      <c r="M19" s="5"/>
      <c r="Q19" s="1" t="s">
        <v>89</v>
      </c>
    </row>
    <row r="20" spans="1:17" s="5" customFormat="1" ht="30" customHeight="1">
      <c r="B20" s="674"/>
      <c r="C20" s="134"/>
      <c r="D20" s="135" t="s">
        <v>103</v>
      </c>
      <c r="E20" s="147"/>
      <c r="F20" s="147"/>
      <c r="G20" s="154" t="s">
        <v>356</v>
      </c>
      <c r="H20" s="147" t="s">
        <v>100</v>
      </c>
      <c r="I20" s="361">
        <f>+'memoria de cantidades'!O195</f>
        <v>24</v>
      </c>
      <c r="J20" s="138">
        <f>+'2.3'!O70</f>
        <v>224481</v>
      </c>
      <c r="K20" s="146">
        <f t="shared" si="0"/>
        <v>5387544</v>
      </c>
      <c r="L20" s="676"/>
    </row>
    <row r="21" spans="1:17" ht="30" customHeight="1">
      <c r="A21" s="5"/>
      <c r="B21" s="674"/>
      <c r="C21" s="134"/>
      <c r="D21" s="135" t="s">
        <v>104</v>
      </c>
      <c r="E21" s="135"/>
      <c r="F21" s="135"/>
      <c r="G21" s="136" t="s">
        <v>355</v>
      </c>
      <c r="H21" s="135" t="s">
        <v>100</v>
      </c>
      <c r="I21" s="361">
        <f>+'memoria de cantidades'!O255</f>
        <v>465.75</v>
      </c>
      <c r="J21" s="138">
        <f>+'2.4'!O70</f>
        <v>589276</v>
      </c>
      <c r="K21" s="146">
        <f t="shared" si="0"/>
        <v>274455297</v>
      </c>
      <c r="L21" s="676"/>
      <c r="M21" s="5"/>
      <c r="O21" s="1" t="s">
        <v>89</v>
      </c>
      <c r="P21" s="1" t="s">
        <v>89</v>
      </c>
    </row>
    <row r="22" spans="1:17" s="5" customFormat="1" ht="99.75">
      <c r="B22" s="674"/>
      <c r="C22" s="134"/>
      <c r="D22" s="135" t="s">
        <v>105</v>
      </c>
      <c r="E22" s="147"/>
      <c r="F22" s="147"/>
      <c r="G22" s="154" t="s">
        <v>357</v>
      </c>
      <c r="H22" s="147" t="s">
        <v>125</v>
      </c>
      <c r="I22" s="361">
        <f>+'memoria de cantidades'!N341</f>
        <v>7</v>
      </c>
      <c r="J22" s="138">
        <f>+'2.5'!O71</f>
        <v>4555894</v>
      </c>
      <c r="K22" s="146">
        <f t="shared" si="0"/>
        <v>31891258</v>
      </c>
      <c r="L22" s="676"/>
    </row>
    <row r="23" spans="1:17" ht="99.75">
      <c r="A23" s="5"/>
      <c r="B23" s="674"/>
      <c r="C23" s="134"/>
      <c r="D23" s="135" t="s">
        <v>106</v>
      </c>
      <c r="E23" s="135"/>
      <c r="F23" s="135"/>
      <c r="G23" s="136" t="s">
        <v>358</v>
      </c>
      <c r="H23" s="135" t="s">
        <v>125</v>
      </c>
      <c r="I23" s="361">
        <f>+'memoria de cantidades'!N342</f>
        <v>7</v>
      </c>
      <c r="J23" s="138">
        <f>+'2.6'!O71</f>
        <v>5208550</v>
      </c>
      <c r="K23" s="146">
        <f t="shared" si="0"/>
        <v>36459850</v>
      </c>
      <c r="L23" s="676"/>
      <c r="M23" s="5"/>
    </row>
    <row r="24" spans="1:17" s="5" customFormat="1" ht="30" customHeight="1">
      <c r="B24" s="674"/>
      <c r="C24" s="134"/>
      <c r="D24" s="135" t="s">
        <v>107</v>
      </c>
      <c r="E24" s="147"/>
      <c r="F24" s="147"/>
      <c r="G24" s="154" t="s">
        <v>359</v>
      </c>
      <c r="H24" s="147" t="s">
        <v>124</v>
      </c>
      <c r="I24" s="361">
        <f>+'memoria de cantidades'!O413</f>
        <v>147.01</v>
      </c>
      <c r="J24" s="138">
        <f>+'2.7'!O71</f>
        <v>145525</v>
      </c>
      <c r="K24" s="146">
        <f t="shared" si="0"/>
        <v>21393630</v>
      </c>
      <c r="L24" s="676"/>
    </row>
    <row r="25" spans="1:17" ht="30" customHeight="1">
      <c r="A25" s="5"/>
      <c r="B25" s="674"/>
      <c r="C25" s="134"/>
      <c r="D25" s="135" t="s">
        <v>108</v>
      </c>
      <c r="E25" s="135"/>
      <c r="F25" s="135"/>
      <c r="G25" s="136" t="s">
        <v>353</v>
      </c>
      <c r="H25" s="135" t="s">
        <v>124</v>
      </c>
      <c r="I25" s="361">
        <f>+'memoria de cantidades'!O457</f>
        <v>880.40235893051818</v>
      </c>
      <c r="J25" s="138">
        <f>+'2.8'!O71</f>
        <v>27267</v>
      </c>
      <c r="K25" s="146">
        <f t="shared" si="0"/>
        <v>24005931</v>
      </c>
      <c r="L25" s="676"/>
      <c r="M25" s="5"/>
    </row>
    <row r="26" spans="1:17" s="5" customFormat="1" ht="30" customHeight="1">
      <c r="B26" s="674"/>
      <c r="C26" s="134"/>
      <c r="D26" s="135" t="s">
        <v>109</v>
      </c>
      <c r="E26" s="147"/>
      <c r="F26" s="147"/>
      <c r="G26" s="154" t="s">
        <v>360</v>
      </c>
      <c r="H26" s="147" t="s">
        <v>124</v>
      </c>
      <c r="I26" s="361">
        <f>+'memoria de cantidades'!O499</f>
        <v>33.53</v>
      </c>
      <c r="J26" s="138">
        <f>+'2.9'!O71</f>
        <v>128667</v>
      </c>
      <c r="K26" s="146">
        <f t="shared" si="0"/>
        <v>4314205</v>
      </c>
      <c r="L26" s="676"/>
    </row>
    <row r="27" spans="1:17" ht="42.75">
      <c r="A27" s="5"/>
      <c r="B27" s="674"/>
      <c r="C27" s="134"/>
      <c r="D27" s="135" t="s">
        <v>110</v>
      </c>
      <c r="E27" s="135"/>
      <c r="F27" s="135"/>
      <c r="G27" s="136" t="s">
        <v>361</v>
      </c>
      <c r="H27" s="135" t="s">
        <v>125</v>
      </c>
      <c r="I27" s="361">
        <f>+I22+I23</f>
        <v>14</v>
      </c>
      <c r="J27" s="138">
        <f>+'2.10'!O71</f>
        <v>753270</v>
      </c>
      <c r="K27" s="146">
        <f t="shared" si="0"/>
        <v>10545780</v>
      </c>
      <c r="L27" s="676"/>
      <c r="M27" s="5"/>
      <c r="P27" s="1" t="s">
        <v>89</v>
      </c>
    </row>
    <row r="28" spans="1:17" s="5" customFormat="1" ht="39" customHeight="1">
      <c r="B28" s="674"/>
      <c r="C28" s="134"/>
      <c r="D28" s="135" t="s">
        <v>111</v>
      </c>
      <c r="E28" s="147"/>
      <c r="F28" s="147"/>
      <c r="G28" s="148" t="s">
        <v>114</v>
      </c>
      <c r="H28" s="147" t="s">
        <v>124</v>
      </c>
      <c r="I28" s="361">
        <f>+'memoria de cantidades'!O520</f>
        <v>3.46</v>
      </c>
      <c r="J28" s="138">
        <f>+'2.11'!O71</f>
        <v>678039</v>
      </c>
      <c r="K28" s="146">
        <f t="shared" si="0"/>
        <v>2346015</v>
      </c>
      <c r="L28" s="676"/>
    </row>
    <row r="29" spans="1:17" ht="30" customHeight="1" thickBot="1">
      <c r="A29" s="5"/>
      <c r="B29" s="674"/>
      <c r="C29" s="140" t="s">
        <v>17</v>
      </c>
      <c r="D29" s="149"/>
      <c r="E29" s="150"/>
      <c r="F29" s="149"/>
      <c r="G29" s="149"/>
      <c r="H29" s="149"/>
      <c r="I29" s="137"/>
      <c r="J29" s="149"/>
      <c r="K29" s="144">
        <f>ROUND(SUM(K18:K28),0)</f>
        <v>461700532</v>
      </c>
      <c r="L29" s="676"/>
      <c r="M29" s="5"/>
      <c r="O29" s="1" t="s">
        <v>89</v>
      </c>
      <c r="P29" s="1" t="s">
        <v>89</v>
      </c>
    </row>
    <row r="30" spans="1:17" ht="30" customHeight="1" thickBot="1">
      <c r="A30" s="5"/>
      <c r="B30" s="674"/>
      <c r="C30" s="131"/>
      <c r="D30" s="235">
        <v>3</v>
      </c>
      <c r="E30" s="132"/>
      <c r="F30" s="132"/>
      <c r="G30" s="235" t="s">
        <v>116</v>
      </c>
      <c r="H30" s="132"/>
      <c r="I30" s="132"/>
      <c r="J30" s="132"/>
      <c r="K30" s="133"/>
      <c r="L30" s="676"/>
      <c r="M30" s="5"/>
    </row>
    <row r="31" spans="1:17" ht="30" customHeight="1">
      <c r="A31" s="5"/>
      <c r="B31" s="674"/>
      <c r="C31" s="134"/>
      <c r="D31" s="151" t="s">
        <v>117</v>
      </c>
      <c r="E31" s="151"/>
      <c r="F31" s="151"/>
      <c r="G31" s="152" t="s">
        <v>121</v>
      </c>
      <c r="H31" s="151" t="s">
        <v>124</v>
      </c>
      <c r="I31" s="137">
        <f>+'memoria de cantidades'!O542</f>
        <v>50.4</v>
      </c>
      <c r="J31" s="531">
        <f>+'3.1'!O70</f>
        <v>59106</v>
      </c>
      <c r="K31" s="146">
        <f>ROUND(J31*I31,0)</f>
        <v>2978942</v>
      </c>
      <c r="L31" s="676"/>
      <c r="M31" s="5"/>
    </row>
    <row r="32" spans="1:17" ht="30" customHeight="1">
      <c r="A32" s="5"/>
      <c r="B32" s="674"/>
      <c r="C32" s="134"/>
      <c r="D32" s="151" t="s">
        <v>118</v>
      </c>
      <c r="E32" s="153"/>
      <c r="F32" s="153"/>
      <c r="G32" s="152" t="s">
        <v>362</v>
      </c>
      <c r="H32" s="151" t="s">
        <v>100</v>
      </c>
      <c r="I32" s="137">
        <f>+'memoria de cantidades'!O562</f>
        <v>84</v>
      </c>
      <c r="J32" s="138">
        <f>+'3.2'!O70</f>
        <v>70097</v>
      </c>
      <c r="K32" s="146">
        <f t="shared" ref="K32:K34" si="1">ROUND(J32*I32,0)</f>
        <v>5888148</v>
      </c>
      <c r="L32" s="676"/>
      <c r="M32" s="5"/>
      <c r="O32" s="1" t="s">
        <v>89</v>
      </c>
    </row>
    <row r="33" spans="1:16" ht="30" customHeight="1">
      <c r="A33" s="5"/>
      <c r="B33" s="674"/>
      <c r="C33" s="134"/>
      <c r="D33" s="151" t="s">
        <v>119</v>
      </c>
      <c r="E33" s="151"/>
      <c r="F33" s="151"/>
      <c r="G33" s="152" t="s">
        <v>122</v>
      </c>
      <c r="H33" s="151" t="s">
        <v>125</v>
      </c>
      <c r="I33" s="137">
        <f>+'memoria de cantidades'!O613</f>
        <v>7</v>
      </c>
      <c r="J33" s="138">
        <f>+'3.3'!O71</f>
        <v>437473</v>
      </c>
      <c r="K33" s="146">
        <f t="shared" si="1"/>
        <v>3062311</v>
      </c>
      <c r="L33" s="676"/>
      <c r="M33" s="5"/>
    </row>
    <row r="34" spans="1:16" s="5" customFormat="1" ht="30" customHeight="1">
      <c r="B34" s="674"/>
      <c r="C34" s="134"/>
      <c r="D34" s="151" t="s">
        <v>120</v>
      </c>
      <c r="E34" s="147"/>
      <c r="F34" s="147"/>
      <c r="G34" s="154" t="s">
        <v>363</v>
      </c>
      <c r="H34" s="147" t="s">
        <v>124</v>
      </c>
      <c r="I34" s="137">
        <f>+'memoria de cantidades'!O630</f>
        <v>50.4</v>
      </c>
      <c r="J34" s="138">
        <f>+'3.4'!O71</f>
        <v>145525</v>
      </c>
      <c r="K34" s="146">
        <f t="shared" si="1"/>
        <v>7334460</v>
      </c>
      <c r="L34" s="676"/>
      <c r="P34" s="5" t="s">
        <v>89</v>
      </c>
    </row>
    <row r="35" spans="1:16" ht="30" customHeight="1" thickBot="1">
      <c r="A35" s="5"/>
      <c r="B35" s="674"/>
      <c r="C35" s="532" t="s">
        <v>17</v>
      </c>
      <c r="D35" s="166"/>
      <c r="E35" s="166"/>
      <c r="F35" s="166"/>
      <c r="G35" s="167"/>
      <c r="H35" s="166"/>
      <c r="I35" s="533"/>
      <c r="J35" s="143"/>
      <c r="K35" s="144">
        <f>ROUND(SUM(K31:K34),0)</f>
        <v>19263861</v>
      </c>
      <c r="L35" s="676"/>
      <c r="M35" s="5"/>
    </row>
    <row r="36" spans="1:16" s="3" customFormat="1" ht="30" customHeight="1" thickBot="1">
      <c r="A36" s="11"/>
      <c r="B36" s="679"/>
      <c r="C36" s="742" t="s">
        <v>18</v>
      </c>
      <c r="D36" s="743"/>
      <c r="E36" s="743"/>
      <c r="F36" s="743"/>
      <c r="G36" s="743"/>
      <c r="H36" s="743"/>
      <c r="I36" s="743"/>
      <c r="J36" s="744"/>
      <c r="K36" s="168">
        <f>ROUND(K35+K29+K16,0)</f>
        <v>490481580</v>
      </c>
      <c r="L36" s="680"/>
      <c r="M36" s="11"/>
      <c r="O36" s="658"/>
    </row>
    <row r="37" spans="1:16" s="3" customFormat="1" ht="15.75">
      <c r="A37" s="11"/>
      <c r="B37" s="679"/>
      <c r="C37" s="681"/>
      <c r="D37" s="681"/>
      <c r="E37" s="681"/>
      <c r="F37" s="681"/>
      <c r="G37" s="681"/>
      <c r="H37" s="681"/>
      <c r="I37" s="681"/>
      <c r="J37" s="681"/>
      <c r="K37" s="682"/>
      <c r="L37" s="680"/>
      <c r="M37" s="11"/>
    </row>
    <row r="38" spans="1:16" s="3" customFormat="1" ht="30" customHeight="1" thickBot="1">
      <c r="A38" s="11"/>
      <c r="B38" s="679"/>
      <c r="C38" s="683"/>
      <c r="D38" s="684"/>
      <c r="E38" s="684"/>
      <c r="F38" s="684"/>
      <c r="G38" s="184" t="s">
        <v>382</v>
      </c>
      <c r="H38" s="181"/>
      <c r="I38" s="182"/>
      <c r="J38" s="183"/>
      <c r="K38" s="185">
        <v>0</v>
      </c>
      <c r="L38" s="680"/>
      <c r="M38" s="11"/>
    </row>
    <row r="39" spans="1:16" s="3" customFormat="1" ht="30" customHeight="1" thickBot="1">
      <c r="A39" s="11"/>
      <c r="B39" s="679"/>
      <c r="C39" s="683"/>
      <c r="D39" s="685"/>
      <c r="E39" s="683"/>
      <c r="F39" s="683"/>
      <c r="G39" s="188" t="s">
        <v>20</v>
      </c>
      <c r="H39" s="189"/>
      <c r="I39" s="190"/>
      <c r="J39" s="191"/>
      <c r="K39" s="168">
        <f>+K36</f>
        <v>490481580</v>
      </c>
      <c r="L39" s="680"/>
      <c r="M39" s="11"/>
    </row>
    <row r="40" spans="1:16" s="3" customFormat="1" thickBot="1">
      <c r="A40" s="11"/>
      <c r="B40" s="679"/>
      <c r="C40" s="683"/>
      <c r="D40" s="685"/>
      <c r="E40" s="685"/>
      <c r="F40" s="685"/>
      <c r="G40" s="683"/>
      <c r="H40" s="683"/>
      <c r="I40" s="686"/>
      <c r="J40" s="687"/>
      <c r="K40" s="688"/>
      <c r="L40" s="680"/>
      <c r="M40" s="11"/>
    </row>
    <row r="41" spans="1:16" s="3" customFormat="1" ht="15.75">
      <c r="A41" s="11"/>
      <c r="B41" s="679"/>
      <c r="C41" s="195"/>
      <c r="D41" s="753"/>
      <c r="E41" s="753"/>
      <c r="F41" s="753"/>
      <c r="G41" s="753"/>
      <c r="H41" s="753"/>
      <c r="I41" s="753"/>
      <c r="J41" s="753"/>
      <c r="K41" s="754"/>
      <c r="L41" s="689"/>
      <c r="M41" s="11"/>
    </row>
    <row r="42" spans="1:16" s="3" customFormat="1" ht="46.5" customHeight="1">
      <c r="A42" s="11"/>
      <c r="B42" s="679"/>
      <c r="C42" s="737" t="s">
        <v>21</v>
      </c>
      <c r="D42" s="738"/>
      <c r="E42" s="738"/>
      <c r="F42" s="738"/>
      <c r="G42" s="738"/>
      <c r="H42" s="752" t="s">
        <v>22</v>
      </c>
      <c r="I42" s="752"/>
      <c r="J42" s="752"/>
      <c r="K42" s="196" t="s">
        <v>23</v>
      </c>
      <c r="L42" s="690"/>
      <c r="M42" s="11"/>
    </row>
    <row r="43" spans="1:16" s="3" customFormat="1" ht="32.25" customHeight="1">
      <c r="A43" s="11"/>
      <c r="B43" s="679"/>
      <c r="C43" s="737" t="s">
        <v>24</v>
      </c>
      <c r="D43" s="738"/>
      <c r="E43" s="738"/>
      <c r="F43" s="738"/>
      <c r="G43" s="738"/>
      <c r="H43" s="751" t="s">
        <v>25</v>
      </c>
      <c r="I43" s="751"/>
      <c r="J43" s="197" t="s">
        <v>26</v>
      </c>
      <c r="K43" s="198">
        <v>0.28999999999999998</v>
      </c>
      <c r="L43" s="690"/>
      <c r="M43" s="11"/>
    </row>
    <row r="44" spans="1:16" s="3" customFormat="1" ht="30" customHeight="1">
      <c r="A44" s="11"/>
      <c r="B44" s="679"/>
      <c r="C44" s="737" t="s">
        <v>27</v>
      </c>
      <c r="D44" s="738"/>
      <c r="E44" s="738"/>
      <c r="F44" s="738"/>
      <c r="G44" s="738"/>
      <c r="H44" s="747" t="s">
        <v>28</v>
      </c>
      <c r="I44" s="748"/>
      <c r="J44" s="197" t="s">
        <v>29</v>
      </c>
      <c r="K44" s="198">
        <v>0.01</v>
      </c>
      <c r="L44" s="690"/>
      <c r="M44" s="11"/>
    </row>
    <row r="45" spans="1:16" s="4" customFormat="1" ht="15.75">
      <c r="A45" s="11"/>
      <c r="B45" s="679"/>
      <c r="C45" s="202"/>
      <c r="D45" s="203"/>
      <c r="E45" s="203"/>
      <c r="F45" s="203"/>
      <c r="G45" s="204"/>
      <c r="H45" s="749" t="s">
        <v>30</v>
      </c>
      <c r="I45" s="750"/>
      <c r="J45" s="197" t="s">
        <v>31</v>
      </c>
      <c r="K45" s="198">
        <v>0.05</v>
      </c>
      <c r="L45" s="680"/>
      <c r="M45" s="11"/>
    </row>
    <row r="46" spans="1:16">
      <c r="A46" s="5"/>
      <c r="B46" s="674"/>
      <c r="C46" s="205"/>
      <c r="D46" s="665"/>
      <c r="E46" s="665"/>
      <c r="F46" s="665"/>
      <c r="G46" s="207"/>
      <c r="H46" s="751" t="s">
        <v>32</v>
      </c>
      <c r="I46" s="751"/>
      <c r="J46" s="197" t="s">
        <v>33</v>
      </c>
      <c r="K46" s="198">
        <f>SUM(K43:K45)</f>
        <v>0.35</v>
      </c>
      <c r="L46" s="676"/>
      <c r="M46" s="5"/>
    </row>
    <row r="47" spans="1:16" ht="17.25" thickBot="1">
      <c r="A47" s="5"/>
      <c r="B47" s="674"/>
      <c r="C47" s="666"/>
      <c r="D47" s="667"/>
      <c r="E47" s="667"/>
      <c r="F47" s="667"/>
      <c r="G47" s="668"/>
      <c r="H47" s="745"/>
      <c r="I47" s="745"/>
      <c r="J47" s="745"/>
      <c r="K47" s="746"/>
      <c r="L47" s="676"/>
      <c r="M47" s="5"/>
    </row>
    <row r="48" spans="1:16" ht="17.25" thickBot="1">
      <c r="A48" s="5"/>
      <c r="B48" s="691"/>
      <c r="C48" s="692"/>
      <c r="D48" s="692"/>
      <c r="E48" s="693"/>
      <c r="F48" s="692"/>
      <c r="G48" s="694"/>
      <c r="H48" s="692"/>
      <c r="I48" s="692"/>
      <c r="J48" s="692"/>
      <c r="K48" s="692"/>
      <c r="L48" s="695"/>
      <c r="M48" s="5"/>
    </row>
    <row r="49" spans="1:13">
      <c r="A49" s="5"/>
      <c r="B49" s="670"/>
      <c r="C49" s="671"/>
      <c r="D49" s="671"/>
      <c r="E49" s="672"/>
      <c r="F49" s="671"/>
      <c r="G49" s="671"/>
      <c r="H49" s="671"/>
      <c r="I49" s="671"/>
      <c r="J49" s="671"/>
      <c r="K49" s="671"/>
      <c r="L49" s="673"/>
      <c r="M49" s="5"/>
    </row>
    <row r="50" spans="1:13">
      <c r="B50" s="696"/>
      <c r="C50" s="697"/>
      <c r="D50" s="697"/>
      <c r="E50" s="698"/>
      <c r="F50" s="697"/>
      <c r="G50" s="697"/>
      <c r="H50" s="697"/>
      <c r="I50" s="697"/>
      <c r="J50" s="697"/>
      <c r="K50" s="697"/>
      <c r="L50" s="699"/>
    </row>
    <row r="51" spans="1:13">
      <c r="B51" s="696"/>
      <c r="C51" s="697"/>
      <c r="D51" s="697"/>
      <c r="E51" s="698"/>
      <c r="F51" s="697"/>
      <c r="G51" s="697"/>
      <c r="H51" s="697"/>
      <c r="I51" s="697"/>
      <c r="J51" s="697"/>
      <c r="K51" s="697"/>
      <c r="L51" s="699"/>
    </row>
    <row r="52" spans="1:13">
      <c r="B52" s="696"/>
      <c r="C52" s="697"/>
      <c r="D52" s="697"/>
      <c r="E52" s="698"/>
      <c r="F52" s="697"/>
      <c r="G52" s="697"/>
      <c r="H52" s="697"/>
      <c r="I52" s="697"/>
      <c r="J52" s="697"/>
      <c r="K52" s="697"/>
      <c r="L52" s="699"/>
    </row>
    <row r="53" spans="1:13">
      <c r="B53" s="696"/>
      <c r="C53" s="697"/>
      <c r="D53" s="697"/>
      <c r="E53" s="698"/>
      <c r="F53" s="697"/>
      <c r="G53" s="697"/>
      <c r="H53" s="697"/>
      <c r="I53" s="697"/>
      <c r="J53" s="697"/>
      <c r="K53" s="697"/>
      <c r="L53" s="699"/>
    </row>
    <row r="54" spans="1:13">
      <c r="B54" s="696"/>
      <c r="C54" s="697"/>
      <c r="D54" s="697"/>
      <c r="E54" s="698"/>
      <c r="F54" s="697"/>
      <c r="G54" s="697"/>
      <c r="H54" s="697"/>
      <c r="I54" s="697"/>
      <c r="J54" s="697"/>
      <c r="K54" s="697"/>
      <c r="L54" s="699"/>
    </row>
    <row r="55" spans="1:13">
      <c r="B55" s="696"/>
      <c r="C55" s="697"/>
      <c r="D55" s="697"/>
      <c r="E55" s="698"/>
      <c r="F55" s="697"/>
      <c r="G55" s="697"/>
      <c r="H55" s="697"/>
      <c r="I55" s="697"/>
      <c r="J55" s="697"/>
      <c r="K55" s="697"/>
      <c r="L55" s="699"/>
    </row>
    <row r="56" spans="1:13">
      <c r="B56" s="696"/>
      <c r="C56" s="697"/>
      <c r="D56" s="697"/>
      <c r="E56" s="698"/>
      <c r="F56" s="697"/>
      <c r="G56" s="697"/>
      <c r="H56" s="697"/>
      <c r="I56" s="697"/>
      <c r="J56" s="697"/>
      <c r="K56" s="697"/>
      <c r="L56" s="699"/>
    </row>
    <row r="57" spans="1:13">
      <c r="B57" s="696"/>
      <c r="C57" s="697"/>
      <c r="D57" s="697"/>
      <c r="E57" s="698"/>
      <c r="F57" s="697"/>
      <c r="G57" s="697"/>
      <c r="H57" s="697"/>
      <c r="I57" s="697"/>
      <c r="J57" s="697"/>
      <c r="K57" s="697"/>
      <c r="L57" s="699"/>
    </row>
    <row r="58" spans="1:13">
      <c r="B58" s="696"/>
      <c r="C58" s="697"/>
      <c r="D58" s="697"/>
      <c r="E58" s="698"/>
      <c r="F58" s="697"/>
      <c r="G58" s="697"/>
      <c r="H58" s="697"/>
      <c r="I58" s="697"/>
      <c r="J58" s="697"/>
      <c r="K58" s="697"/>
      <c r="L58" s="699"/>
    </row>
    <row r="59" spans="1:13">
      <c r="B59" s="696"/>
      <c r="C59" s="697"/>
      <c r="D59" s="697"/>
      <c r="E59" s="698"/>
      <c r="F59" s="697"/>
      <c r="G59" s="697"/>
      <c r="H59" s="697"/>
      <c r="I59" s="697"/>
      <c r="J59" s="697"/>
      <c r="K59" s="697"/>
      <c r="L59" s="699"/>
    </row>
    <row r="60" spans="1:13" ht="17.25" thickBot="1">
      <c r="B60" s="700"/>
      <c r="C60" s="701"/>
      <c r="D60" s="701"/>
      <c r="E60" s="702"/>
      <c r="F60" s="701"/>
      <c r="G60" s="701"/>
      <c r="H60" s="701"/>
      <c r="I60" s="701"/>
      <c r="J60" s="701"/>
      <c r="K60" s="701"/>
      <c r="L60" s="703"/>
    </row>
  </sheetData>
  <mergeCells count="25">
    <mergeCell ref="C43:G43"/>
    <mergeCell ref="C10:K10"/>
    <mergeCell ref="C36:J36"/>
    <mergeCell ref="H47:K47"/>
    <mergeCell ref="C44:G44"/>
    <mergeCell ref="H44:I44"/>
    <mergeCell ref="H45:I45"/>
    <mergeCell ref="H46:I46"/>
    <mergeCell ref="C42:G42"/>
    <mergeCell ref="H42:J42"/>
    <mergeCell ref="H43:I43"/>
    <mergeCell ref="D41:K41"/>
    <mergeCell ref="C3:F3"/>
    <mergeCell ref="C6:K6"/>
    <mergeCell ref="I11:I12"/>
    <mergeCell ref="C5:K5"/>
    <mergeCell ref="J11:J12"/>
    <mergeCell ref="K11:K12"/>
    <mergeCell ref="C11:C12"/>
    <mergeCell ref="D11:D12"/>
    <mergeCell ref="G11:G12"/>
    <mergeCell ref="H11:H12"/>
    <mergeCell ref="E11:F11"/>
    <mergeCell ref="C7:K8"/>
    <mergeCell ref="C9:K9"/>
  </mergeCells>
  <phoneticPr fontId="63"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57E1A-E0BC-4876-9CD9-81E2BE83DB80}">
  <dimension ref="A1:AE1753"/>
  <sheetViews>
    <sheetView view="pageBreakPreview" zoomScale="55" zoomScaleNormal="55" zoomScaleSheetLayoutView="55" workbookViewId="0">
      <selection activeCell="B36" sqref="B36:H36"/>
    </sheetView>
  </sheetViews>
  <sheetFormatPr baseColWidth="10" defaultRowHeight="15"/>
  <cols>
    <col min="1" max="1" width="13.42578125" style="237" customWidth="1"/>
    <col min="2" max="2" width="80.5703125" style="237" customWidth="1"/>
    <col min="3" max="7" width="11.42578125" style="237"/>
    <col min="8" max="8" width="30.7109375" style="237" customWidth="1"/>
    <col min="9" max="9" width="15.5703125" style="237" customWidth="1"/>
    <col min="10" max="10" width="11.42578125" style="237"/>
    <col min="11" max="11" width="14.7109375" style="237" bestFit="1" customWidth="1"/>
    <col min="12" max="12" width="15.140625" style="237" bestFit="1" customWidth="1"/>
    <col min="13" max="13" width="15.42578125" style="237" bestFit="1" customWidth="1"/>
    <col min="14" max="14" width="18.42578125" style="237" customWidth="1"/>
    <col min="15" max="15" width="18" style="237" customWidth="1"/>
    <col min="16" max="16" width="11.42578125" style="237"/>
    <col min="17" max="17" width="13.42578125" style="237" hidden="1" customWidth="1"/>
    <col min="18" max="18" width="80.5703125" style="237" hidden="1" customWidth="1"/>
    <col min="19" max="22" width="0" style="237" hidden="1" customWidth="1"/>
    <col min="23" max="27" width="11.42578125" style="237"/>
    <col min="28" max="28" width="15.140625" style="237" bestFit="1" customWidth="1"/>
    <col min="29" max="29" width="15.42578125" style="237" bestFit="1" customWidth="1"/>
    <col min="30" max="30" width="18.42578125" style="237" customWidth="1"/>
    <col min="31" max="31" width="18" style="237" customWidth="1"/>
    <col min="32" max="32" width="11.42578125" style="237"/>
    <col min="33" max="33" width="16.7109375" style="237" bestFit="1" customWidth="1"/>
    <col min="34" max="16384" width="11.42578125" style="237"/>
  </cols>
  <sheetData>
    <row r="1" spans="1:15">
      <c r="A1" s="789" t="s">
        <v>126</v>
      </c>
      <c r="B1" s="790"/>
      <c r="C1" s="790"/>
      <c r="D1" s="790"/>
      <c r="E1" s="790"/>
      <c r="F1" s="790"/>
      <c r="G1" s="790"/>
      <c r="H1" s="790"/>
      <c r="I1" s="790"/>
      <c r="J1" s="790"/>
      <c r="K1" s="790"/>
      <c r="L1" s="790"/>
      <c r="M1" s="790"/>
      <c r="N1" s="790"/>
      <c r="O1" s="791"/>
    </row>
    <row r="2" spans="1:15">
      <c r="A2" s="792"/>
      <c r="B2" s="793"/>
      <c r="C2" s="793"/>
      <c r="D2" s="793"/>
      <c r="E2" s="793"/>
      <c r="F2" s="793"/>
      <c r="G2" s="793"/>
      <c r="H2" s="793"/>
      <c r="I2" s="793"/>
      <c r="J2" s="793"/>
      <c r="K2" s="793"/>
      <c r="L2" s="793"/>
      <c r="M2" s="793"/>
      <c r="N2" s="793"/>
      <c r="O2" s="794"/>
    </row>
    <row r="3" spans="1:15">
      <c r="A3" s="872"/>
      <c r="B3" s="873"/>
      <c r="C3" s="873"/>
      <c r="D3" s="873"/>
      <c r="E3" s="873"/>
      <c r="F3" s="873"/>
      <c r="G3" s="873"/>
      <c r="H3" s="873"/>
      <c r="I3" s="873"/>
      <c r="J3" s="873"/>
      <c r="K3" s="873"/>
      <c r="L3" s="873"/>
      <c r="M3" s="873"/>
      <c r="N3" s="873"/>
      <c r="O3" s="874"/>
    </row>
    <row r="4" spans="1:15">
      <c r="A4" s="773" t="s">
        <v>127</v>
      </c>
      <c r="B4" s="774"/>
      <c r="C4" s="795" t="str">
        <f>+'[211]PRESUPUESTO OBRA'!D11</f>
        <v>PRELIMINARES</v>
      </c>
      <c r="D4" s="796"/>
      <c r="E4" s="796"/>
      <c r="F4" s="796"/>
      <c r="G4" s="796"/>
      <c r="H4" s="796"/>
      <c r="I4" s="796"/>
      <c r="J4" s="796"/>
      <c r="K4" s="796"/>
      <c r="L4" s="796"/>
      <c r="M4" s="796"/>
      <c r="N4" s="796"/>
      <c r="O4" s="797"/>
    </row>
    <row r="5" spans="1:15">
      <c r="A5" s="775"/>
      <c r="B5" s="776"/>
      <c r="C5" s="798"/>
      <c r="D5" s="799"/>
      <c r="E5" s="799"/>
      <c r="F5" s="799"/>
      <c r="G5" s="799"/>
      <c r="H5" s="799"/>
      <c r="I5" s="799"/>
      <c r="J5" s="799"/>
      <c r="K5" s="799"/>
      <c r="L5" s="799"/>
      <c r="M5" s="799"/>
      <c r="N5" s="799"/>
      <c r="O5" s="800"/>
    </row>
    <row r="6" spans="1:15">
      <c r="A6" s="773" t="s">
        <v>127</v>
      </c>
      <c r="B6" s="774"/>
      <c r="C6" s="795" t="str">
        <f>+'[211]PRESUPUESTO H-4 METROS'!C12</f>
        <v>1.1</v>
      </c>
      <c r="D6" s="796"/>
      <c r="E6" s="796"/>
      <c r="F6" s="796"/>
      <c r="G6" s="796"/>
      <c r="H6" s="796"/>
      <c r="I6" s="796"/>
      <c r="J6" s="796"/>
      <c r="K6" s="796"/>
      <c r="L6" s="796"/>
      <c r="M6" s="796"/>
      <c r="N6" s="796"/>
      <c r="O6" s="797"/>
    </row>
    <row r="7" spans="1:15">
      <c r="A7" s="775"/>
      <c r="B7" s="776"/>
      <c r="C7" s="798"/>
      <c r="D7" s="799"/>
      <c r="E7" s="799"/>
      <c r="F7" s="799"/>
      <c r="G7" s="799"/>
      <c r="H7" s="799"/>
      <c r="I7" s="799"/>
      <c r="J7" s="799"/>
      <c r="K7" s="799"/>
      <c r="L7" s="799"/>
      <c r="M7" s="799"/>
      <c r="N7" s="799"/>
      <c r="O7" s="800"/>
    </row>
    <row r="8" spans="1:15">
      <c r="A8" s="773" t="s">
        <v>78</v>
      </c>
      <c r="B8" s="774"/>
      <c r="C8" s="783" t="str">
        <f>+'[211]PRESUPUESTO H-4 METROS'!D12</f>
        <v>LOCALIZACIÓN Y REPLANTEO</v>
      </c>
      <c r="D8" s="784"/>
      <c r="E8" s="784"/>
      <c r="F8" s="784"/>
      <c r="G8" s="784"/>
      <c r="H8" s="784"/>
      <c r="I8" s="784"/>
      <c r="J8" s="784"/>
      <c r="K8" s="784"/>
      <c r="L8" s="784"/>
      <c r="M8" s="784"/>
      <c r="N8" s="784"/>
      <c r="O8" s="785"/>
    </row>
    <row r="9" spans="1:15">
      <c r="A9" s="775"/>
      <c r="B9" s="776"/>
      <c r="C9" s="786"/>
      <c r="D9" s="787"/>
      <c r="E9" s="787"/>
      <c r="F9" s="787"/>
      <c r="G9" s="787"/>
      <c r="H9" s="787"/>
      <c r="I9" s="787"/>
      <c r="J9" s="787"/>
      <c r="K9" s="787"/>
      <c r="L9" s="787"/>
      <c r="M9" s="787"/>
      <c r="N9" s="787"/>
      <c r="O9" s="788"/>
    </row>
    <row r="10" spans="1:15">
      <c r="A10" s="773" t="s">
        <v>128</v>
      </c>
      <c r="B10" s="774"/>
      <c r="C10" s="783" t="str">
        <f>+'[211]PRESUPUESTO H-4 METROS'!E12</f>
        <v>m2</v>
      </c>
      <c r="D10" s="784"/>
      <c r="E10" s="784"/>
      <c r="F10" s="784"/>
      <c r="G10" s="784"/>
      <c r="H10" s="784"/>
      <c r="I10" s="784"/>
      <c r="J10" s="784"/>
      <c r="K10" s="784"/>
      <c r="L10" s="784"/>
      <c r="M10" s="784"/>
      <c r="N10" s="784"/>
      <c r="O10" s="785"/>
    </row>
    <row r="11" spans="1:15">
      <c r="A11" s="775"/>
      <c r="B11" s="776"/>
      <c r="C11" s="786"/>
      <c r="D11" s="787"/>
      <c r="E11" s="787"/>
      <c r="F11" s="787"/>
      <c r="G11" s="787"/>
      <c r="H11" s="787"/>
      <c r="I11" s="787"/>
      <c r="J11" s="787"/>
      <c r="K11" s="787"/>
      <c r="L11" s="787"/>
      <c r="M11" s="787"/>
      <c r="N11" s="787"/>
      <c r="O11" s="788"/>
    </row>
    <row r="12" spans="1:15">
      <c r="A12" s="763" t="s">
        <v>129</v>
      </c>
      <c r="B12" s="764" t="s">
        <v>78</v>
      </c>
      <c r="C12" s="765"/>
      <c r="D12" s="765"/>
      <c r="E12" s="765"/>
      <c r="F12" s="765"/>
      <c r="G12" s="765"/>
      <c r="H12" s="766"/>
      <c r="I12" s="248"/>
      <c r="J12" s="755" t="s">
        <v>130</v>
      </c>
      <c r="K12" s="755" t="s">
        <v>131</v>
      </c>
      <c r="L12" s="755" t="s">
        <v>132</v>
      </c>
      <c r="M12" s="755" t="s">
        <v>133</v>
      </c>
      <c r="N12" s="755" t="s">
        <v>134</v>
      </c>
      <c r="O12" s="755" t="s">
        <v>135</v>
      </c>
    </row>
    <row r="13" spans="1:15">
      <c r="A13" s="763"/>
      <c r="B13" s="767"/>
      <c r="C13" s="768"/>
      <c r="D13" s="768"/>
      <c r="E13" s="768"/>
      <c r="F13" s="768"/>
      <c r="G13" s="768"/>
      <c r="H13" s="769"/>
      <c r="I13" s="249"/>
      <c r="J13" s="756"/>
      <c r="K13" s="756"/>
      <c r="L13" s="756"/>
      <c r="M13" s="756"/>
      <c r="N13" s="756"/>
      <c r="O13" s="756"/>
    </row>
    <row r="14" spans="1:15" ht="17.25">
      <c r="A14" s="250">
        <v>1</v>
      </c>
      <c r="B14" s="757"/>
      <c r="C14" s="758"/>
      <c r="D14" s="758"/>
      <c r="E14" s="758"/>
      <c r="F14" s="758"/>
      <c r="G14" s="758"/>
      <c r="H14" s="759"/>
      <c r="I14" s="251"/>
      <c r="J14" s="252">
        <f>+O255+1.5*'[212]PRESUPUESTO OBRA'!F26</f>
        <v>485.25</v>
      </c>
      <c r="K14" s="252"/>
      <c r="L14" s="253">
        <v>1.3</v>
      </c>
      <c r="M14" s="254">
        <f t="shared" ref="M14" si="0">+L14*J14</f>
        <v>630.82500000000005</v>
      </c>
      <c r="N14" s="253">
        <v>1</v>
      </c>
      <c r="O14" s="252">
        <f t="shared" ref="O14" si="1">+N14*M14</f>
        <v>630.82500000000005</v>
      </c>
    </row>
    <row r="15" spans="1:15" ht="17.25">
      <c r="A15" s="250"/>
      <c r="B15" s="757"/>
      <c r="C15" s="758"/>
      <c r="D15" s="758"/>
      <c r="E15" s="758"/>
      <c r="F15" s="758"/>
      <c r="G15" s="758"/>
      <c r="H15" s="759"/>
      <c r="I15" s="251"/>
      <c r="J15" s="252"/>
      <c r="K15" s="252"/>
      <c r="L15" s="253"/>
      <c r="M15" s="254"/>
      <c r="N15" s="253"/>
      <c r="O15" s="252"/>
    </row>
    <row r="16" spans="1:15" ht="17.25" hidden="1">
      <c r="A16" s="250"/>
      <c r="B16" s="757"/>
      <c r="C16" s="758"/>
      <c r="D16" s="758"/>
      <c r="E16" s="758"/>
      <c r="F16" s="758"/>
      <c r="G16" s="758"/>
      <c r="H16" s="759"/>
      <c r="I16" s="251"/>
      <c r="J16" s="252"/>
      <c r="K16" s="252"/>
      <c r="L16" s="253"/>
      <c r="M16" s="254"/>
      <c r="N16" s="253"/>
      <c r="O16" s="252"/>
    </row>
    <row r="17" spans="1:15" ht="17.25" hidden="1">
      <c r="A17" s="250"/>
      <c r="B17" s="757"/>
      <c r="C17" s="758"/>
      <c r="D17" s="758"/>
      <c r="E17" s="758"/>
      <c r="F17" s="758"/>
      <c r="G17" s="758"/>
      <c r="H17" s="759"/>
      <c r="I17" s="251"/>
      <c r="J17" s="252"/>
      <c r="K17" s="252"/>
      <c r="L17" s="253"/>
      <c r="M17" s="254"/>
      <c r="N17" s="253"/>
      <c r="O17" s="252"/>
    </row>
    <row r="18" spans="1:15" ht="17.25" hidden="1">
      <c r="A18" s="250"/>
      <c r="B18" s="757"/>
      <c r="C18" s="758"/>
      <c r="D18" s="758"/>
      <c r="E18" s="758"/>
      <c r="F18" s="758"/>
      <c r="G18" s="758"/>
      <c r="H18" s="759"/>
      <c r="I18" s="251"/>
      <c r="J18" s="252"/>
      <c r="K18" s="252"/>
      <c r="L18" s="253"/>
      <c r="M18" s="254"/>
      <c r="N18" s="253"/>
      <c r="O18" s="252"/>
    </row>
    <row r="19" spans="1:15" ht="17.25" hidden="1">
      <c r="A19" s="250"/>
      <c r="B19" s="757"/>
      <c r="C19" s="758"/>
      <c r="D19" s="758"/>
      <c r="E19" s="758"/>
      <c r="F19" s="758"/>
      <c r="G19" s="758"/>
      <c r="H19" s="759"/>
      <c r="I19" s="251"/>
      <c r="J19" s="252"/>
      <c r="K19" s="252"/>
      <c r="L19" s="253"/>
      <c r="M19" s="254"/>
      <c r="N19" s="253"/>
      <c r="O19" s="252"/>
    </row>
    <row r="20" spans="1:15" ht="17.25">
      <c r="A20" s="250"/>
      <c r="B20" s="757"/>
      <c r="C20" s="758"/>
      <c r="D20" s="758"/>
      <c r="E20" s="758"/>
      <c r="F20" s="758"/>
      <c r="G20" s="758"/>
      <c r="H20" s="759"/>
      <c r="I20" s="251"/>
      <c r="J20" s="252"/>
      <c r="K20" s="252"/>
      <c r="L20" s="253"/>
      <c r="M20" s="254"/>
      <c r="N20" s="253"/>
      <c r="O20" s="252"/>
    </row>
    <row r="21" spans="1:15" ht="17.25">
      <c r="A21" s="255"/>
      <c r="B21" s="869"/>
      <c r="C21" s="870"/>
      <c r="D21" s="870"/>
      <c r="E21" s="870"/>
      <c r="F21" s="870"/>
      <c r="G21" s="870"/>
      <c r="H21" s="871"/>
      <c r="I21" s="256"/>
      <c r="J21" s="257"/>
      <c r="K21" s="256"/>
      <c r="L21" s="258"/>
      <c r="M21" s="761" t="s">
        <v>136</v>
      </c>
      <c r="N21" s="762"/>
      <c r="O21" s="259">
        <f>ROUND((SUM(O14:O20)),2)</f>
        <v>630.83000000000004</v>
      </c>
    </row>
    <row r="23" spans="1:15" ht="17.25">
      <c r="A23" s="260"/>
      <c r="B23" s="260"/>
      <c r="C23" s="260"/>
      <c r="D23" s="260"/>
      <c r="E23" s="260"/>
      <c r="F23" s="260"/>
      <c r="G23" s="260"/>
      <c r="H23" s="260"/>
      <c r="I23" s="260"/>
      <c r="J23" s="261"/>
      <c r="K23" s="260"/>
      <c r="L23" s="260"/>
      <c r="M23" s="262"/>
      <c r="N23" s="262"/>
      <c r="O23" s="263"/>
    </row>
    <row r="24" spans="1:15">
      <c r="A24" s="789" t="s">
        <v>126</v>
      </c>
      <c r="B24" s="790"/>
      <c r="C24" s="790"/>
      <c r="D24" s="790"/>
      <c r="E24" s="790"/>
      <c r="F24" s="790"/>
      <c r="G24" s="790"/>
      <c r="H24" s="790"/>
      <c r="I24" s="790"/>
      <c r="J24" s="790"/>
      <c r="K24" s="790"/>
      <c r="L24" s="790"/>
      <c r="M24" s="790"/>
      <c r="N24" s="790"/>
      <c r="O24" s="791"/>
    </row>
    <row r="25" spans="1:15">
      <c r="A25" s="792"/>
      <c r="B25" s="793"/>
      <c r="C25" s="793"/>
      <c r="D25" s="793"/>
      <c r="E25" s="793"/>
      <c r="F25" s="793"/>
      <c r="G25" s="793"/>
      <c r="H25" s="793"/>
      <c r="I25" s="793"/>
      <c r="J25" s="793"/>
      <c r="K25" s="793"/>
      <c r="L25" s="793"/>
      <c r="M25" s="793"/>
      <c r="N25" s="793"/>
      <c r="O25" s="794"/>
    </row>
    <row r="26" spans="1:15">
      <c r="A26" s="872"/>
      <c r="B26" s="873"/>
      <c r="C26" s="873"/>
      <c r="D26" s="873"/>
      <c r="E26" s="873"/>
      <c r="F26" s="873"/>
      <c r="G26" s="873"/>
      <c r="H26" s="873"/>
      <c r="I26" s="873"/>
      <c r="J26" s="873"/>
      <c r="K26" s="873"/>
      <c r="L26" s="873"/>
      <c r="M26" s="873"/>
      <c r="N26" s="873"/>
      <c r="O26" s="874"/>
    </row>
    <row r="27" spans="1:15">
      <c r="A27" s="773" t="s">
        <v>127</v>
      </c>
      <c r="B27" s="774"/>
      <c r="C27" s="795" t="str">
        <f>+'[212]PRESUPUESTO OBRA'!C13</f>
        <v>1.2</v>
      </c>
      <c r="D27" s="796"/>
      <c r="E27" s="796"/>
      <c r="F27" s="796"/>
      <c r="G27" s="796"/>
      <c r="H27" s="796"/>
      <c r="I27" s="796"/>
      <c r="J27" s="796"/>
      <c r="K27" s="796"/>
      <c r="L27" s="796"/>
      <c r="M27" s="796"/>
      <c r="N27" s="796"/>
      <c r="O27" s="797"/>
    </row>
    <row r="28" spans="1:15">
      <c r="A28" s="775"/>
      <c r="B28" s="776"/>
      <c r="C28" s="798"/>
      <c r="D28" s="799"/>
      <c r="E28" s="799"/>
      <c r="F28" s="799"/>
      <c r="G28" s="799"/>
      <c r="H28" s="799"/>
      <c r="I28" s="799"/>
      <c r="J28" s="799"/>
      <c r="K28" s="799"/>
      <c r="L28" s="799"/>
      <c r="M28" s="799"/>
      <c r="N28" s="799"/>
      <c r="O28" s="800"/>
    </row>
    <row r="29" spans="1:15">
      <c r="A29" s="773" t="s">
        <v>78</v>
      </c>
      <c r="B29" s="774"/>
      <c r="C29" s="783" t="str">
        <f>+'[212]PRESUPUESTO OBRA'!D13</f>
        <v>CERRAMIENTO PERIMETRAL EN TELA VERDE ALTURA 2 METROS (INCLUYE PARALES EN MADERA)</v>
      </c>
      <c r="D29" s="784"/>
      <c r="E29" s="784"/>
      <c r="F29" s="784"/>
      <c r="G29" s="784"/>
      <c r="H29" s="784"/>
      <c r="I29" s="784"/>
      <c r="J29" s="784"/>
      <c r="K29" s="784"/>
      <c r="L29" s="784"/>
      <c r="M29" s="784"/>
      <c r="N29" s="784"/>
      <c r="O29" s="785"/>
    </row>
    <row r="30" spans="1:15">
      <c r="A30" s="775"/>
      <c r="B30" s="776"/>
      <c r="C30" s="786"/>
      <c r="D30" s="787"/>
      <c r="E30" s="787"/>
      <c r="F30" s="787"/>
      <c r="G30" s="787"/>
      <c r="H30" s="787"/>
      <c r="I30" s="787"/>
      <c r="J30" s="787"/>
      <c r="K30" s="787"/>
      <c r="L30" s="787"/>
      <c r="M30" s="787"/>
      <c r="N30" s="787"/>
      <c r="O30" s="788"/>
    </row>
    <row r="31" spans="1:15">
      <c r="A31" s="773" t="s">
        <v>128</v>
      </c>
      <c r="B31" s="774"/>
      <c r="C31" s="783" t="str">
        <f>+'[212]PRESUPUESTO OBRA'!E13</f>
        <v>ML</v>
      </c>
      <c r="D31" s="784"/>
      <c r="E31" s="784"/>
      <c r="F31" s="784"/>
      <c r="G31" s="784"/>
      <c r="H31" s="784"/>
      <c r="I31" s="784"/>
      <c r="J31" s="784"/>
      <c r="K31" s="784"/>
      <c r="L31" s="784"/>
      <c r="M31" s="784"/>
      <c r="N31" s="784"/>
      <c r="O31" s="785"/>
    </row>
    <row r="32" spans="1:15">
      <c r="A32" s="775"/>
      <c r="B32" s="776"/>
      <c r="C32" s="786"/>
      <c r="D32" s="787"/>
      <c r="E32" s="787"/>
      <c r="F32" s="787"/>
      <c r="G32" s="787"/>
      <c r="H32" s="787"/>
      <c r="I32" s="787"/>
      <c r="J32" s="787"/>
      <c r="K32" s="787"/>
      <c r="L32" s="787"/>
      <c r="M32" s="787"/>
      <c r="N32" s="787"/>
      <c r="O32" s="788"/>
    </row>
    <row r="33" spans="1:15" ht="17.25">
      <c r="A33" s="238"/>
      <c r="B33" s="239"/>
      <c r="C33" s="239"/>
      <c r="D33" s="239"/>
      <c r="E33" s="239"/>
      <c r="F33" s="239"/>
      <c r="G33" s="240"/>
      <c r="H33" s="240"/>
      <c r="I33" s="240"/>
      <c r="J33" s="241"/>
      <c r="K33" s="240"/>
      <c r="L33" s="240"/>
      <c r="M33" s="240"/>
      <c r="N33" s="240"/>
      <c r="O33" s="242"/>
    </row>
    <row r="34" spans="1:15">
      <c r="A34" s="763" t="s">
        <v>129</v>
      </c>
      <c r="B34" s="764" t="s">
        <v>78</v>
      </c>
      <c r="C34" s="765"/>
      <c r="D34" s="765"/>
      <c r="E34" s="765"/>
      <c r="F34" s="765"/>
      <c r="G34" s="765"/>
      <c r="H34" s="766"/>
      <c r="I34" s="248"/>
      <c r="J34" s="755" t="s">
        <v>130</v>
      </c>
      <c r="K34" s="755" t="s">
        <v>131</v>
      </c>
      <c r="L34" s="755" t="s">
        <v>132</v>
      </c>
      <c r="M34" s="755" t="s">
        <v>133</v>
      </c>
      <c r="N34" s="755" t="s">
        <v>134</v>
      </c>
      <c r="O34" s="755" t="s">
        <v>137</v>
      </c>
    </row>
    <row r="35" spans="1:15">
      <c r="A35" s="763"/>
      <c r="B35" s="767"/>
      <c r="C35" s="768"/>
      <c r="D35" s="768"/>
      <c r="E35" s="768"/>
      <c r="F35" s="768"/>
      <c r="G35" s="768"/>
      <c r="H35" s="769"/>
      <c r="I35" s="249"/>
      <c r="J35" s="756"/>
      <c r="K35" s="756"/>
      <c r="L35" s="756"/>
      <c r="M35" s="756"/>
      <c r="N35" s="756"/>
      <c r="O35" s="756"/>
    </row>
    <row r="36" spans="1:15" ht="17.25">
      <c r="A36" s="250">
        <v>1</v>
      </c>
      <c r="B36" s="757" t="str">
        <f>+C29</f>
        <v>CERRAMIENTO PERIMETRAL EN TELA VERDE ALTURA 2 METROS (INCLUYE PARALES EN MADERA)</v>
      </c>
      <c r="C36" s="758"/>
      <c r="D36" s="758"/>
      <c r="E36" s="758"/>
      <c r="F36" s="758"/>
      <c r="G36" s="758"/>
      <c r="H36" s="759"/>
      <c r="I36" s="251"/>
      <c r="J36" s="252">
        <v>125</v>
      </c>
      <c r="K36" s="252"/>
      <c r="L36" s="253">
        <v>1</v>
      </c>
      <c r="M36" s="254">
        <f>+L36*J36</f>
        <v>125</v>
      </c>
      <c r="N36" s="253">
        <v>2</v>
      </c>
      <c r="O36" s="252">
        <f>+N36*M36</f>
        <v>250</v>
      </c>
    </row>
    <row r="37" spans="1:15" ht="17.25">
      <c r="A37" s="250"/>
      <c r="B37" s="757"/>
      <c r="C37" s="758"/>
      <c r="D37" s="758"/>
      <c r="E37" s="758"/>
      <c r="F37" s="758"/>
      <c r="G37" s="758"/>
      <c r="H37" s="759"/>
      <c r="I37" s="251"/>
      <c r="J37" s="252"/>
      <c r="K37" s="252"/>
      <c r="L37" s="253"/>
      <c r="M37" s="254"/>
      <c r="N37" s="253"/>
      <c r="O37" s="252"/>
    </row>
    <row r="38" spans="1:15" ht="17.25">
      <c r="A38" s="250"/>
      <c r="B38" s="264"/>
      <c r="C38" s="265"/>
      <c r="D38" s="265"/>
      <c r="E38" s="265"/>
      <c r="F38" s="265"/>
      <c r="G38" s="265"/>
      <c r="H38" s="251"/>
      <c r="I38" s="251"/>
      <c r="J38" s="252"/>
      <c r="K38" s="252"/>
      <c r="L38" s="253"/>
      <c r="M38" s="254"/>
      <c r="N38" s="253"/>
      <c r="O38" s="252"/>
    </row>
    <row r="39" spans="1:15" ht="17.25">
      <c r="A39" s="250"/>
      <c r="B39" s="757"/>
      <c r="C39" s="758"/>
      <c r="D39" s="758"/>
      <c r="E39" s="758"/>
      <c r="F39" s="758"/>
      <c r="G39" s="758"/>
      <c r="H39" s="759"/>
      <c r="I39" s="251"/>
      <c r="J39" s="252"/>
      <c r="K39" s="252"/>
      <c r="L39" s="253"/>
      <c r="M39" s="254"/>
      <c r="N39" s="253"/>
      <c r="O39" s="252"/>
    </row>
    <row r="40" spans="1:15" ht="17.25">
      <c r="A40" s="255"/>
      <c r="B40" s="869"/>
      <c r="C40" s="870"/>
      <c r="D40" s="870"/>
      <c r="E40" s="870"/>
      <c r="F40" s="870"/>
      <c r="G40" s="870"/>
      <c r="H40" s="871"/>
      <c r="I40" s="256"/>
      <c r="J40" s="257"/>
      <c r="K40" s="256"/>
      <c r="L40" s="258"/>
      <c r="M40" s="761" t="s">
        <v>136</v>
      </c>
      <c r="N40" s="762"/>
      <c r="O40" s="259">
        <f>ROUND((SUM(O36:O39)),2)</f>
        <v>250</v>
      </c>
    </row>
    <row r="41" spans="1:15" ht="17.25">
      <c r="A41" s="260"/>
      <c r="B41" s="260"/>
      <c r="C41" s="260"/>
      <c r="D41" s="260"/>
      <c r="E41" s="260"/>
      <c r="F41" s="260"/>
      <c r="G41" s="260"/>
      <c r="H41" s="260"/>
      <c r="I41" s="260"/>
      <c r="J41" s="261"/>
      <c r="K41" s="260"/>
      <c r="L41" s="260"/>
      <c r="M41" s="262"/>
      <c r="N41" s="262"/>
      <c r="O41" s="263"/>
    </row>
    <row r="42" spans="1:15" ht="17.25">
      <c r="A42" s="260"/>
      <c r="B42" s="260"/>
      <c r="C42" s="260"/>
      <c r="D42" s="260"/>
      <c r="E42" s="260"/>
      <c r="F42" s="260"/>
      <c r="G42" s="260"/>
      <c r="H42" s="260"/>
      <c r="I42" s="260"/>
      <c r="J42" s="261"/>
      <c r="K42" s="260"/>
      <c r="L42" s="260"/>
      <c r="M42" s="262"/>
      <c r="N42" s="262"/>
      <c r="O42" s="263"/>
    </row>
    <row r="43" spans="1:15" ht="17.25">
      <c r="A43" s="260"/>
      <c r="B43" s="260"/>
      <c r="C43" s="260"/>
      <c r="D43" s="260"/>
      <c r="E43" s="260"/>
      <c r="F43" s="260"/>
      <c r="G43" s="260"/>
      <c r="H43" s="260"/>
      <c r="I43" s="260"/>
      <c r="J43" s="261"/>
      <c r="K43" s="260"/>
      <c r="L43" s="260"/>
      <c r="M43" s="262"/>
      <c r="N43" s="262"/>
      <c r="O43" s="263"/>
    </row>
    <row r="44" spans="1:15" ht="17.25">
      <c r="A44" s="260"/>
      <c r="B44" s="260"/>
      <c r="C44" s="260"/>
      <c r="D44" s="260"/>
      <c r="E44" s="260"/>
      <c r="F44" s="260"/>
      <c r="G44" s="260"/>
      <c r="H44" s="260"/>
      <c r="I44" s="260"/>
      <c r="J44" s="261"/>
      <c r="K44" s="260"/>
      <c r="L44" s="260"/>
      <c r="M44" s="262"/>
      <c r="N44" s="262"/>
      <c r="O44" s="263"/>
    </row>
    <row r="45" spans="1:15">
      <c r="A45" s="875" t="s">
        <v>138</v>
      </c>
      <c r="B45" s="875"/>
      <c r="C45" s="875"/>
      <c r="D45" s="875"/>
      <c r="E45" s="875"/>
      <c r="F45" s="875"/>
      <c r="G45" s="875"/>
      <c r="H45" s="875"/>
      <c r="I45" s="875"/>
      <c r="J45" s="875"/>
      <c r="K45" s="875"/>
      <c r="L45" s="875"/>
      <c r="M45" s="875"/>
      <c r="N45" s="875"/>
      <c r="O45" s="875"/>
    </row>
    <row r="46" spans="1:15">
      <c r="A46" s="789" t="s">
        <v>126</v>
      </c>
      <c r="B46" s="790"/>
      <c r="C46" s="790"/>
      <c r="D46" s="790"/>
      <c r="E46" s="790"/>
      <c r="F46" s="790"/>
      <c r="G46" s="790"/>
      <c r="H46" s="790"/>
      <c r="I46" s="790"/>
      <c r="J46" s="790"/>
      <c r="K46" s="790"/>
      <c r="L46" s="790"/>
      <c r="M46" s="790"/>
      <c r="N46" s="790"/>
      <c r="O46" s="791"/>
    </row>
    <row r="47" spans="1:15">
      <c r="A47" s="792"/>
      <c r="B47" s="793"/>
      <c r="C47" s="793"/>
      <c r="D47" s="793"/>
      <c r="E47" s="793"/>
      <c r="F47" s="793"/>
      <c r="G47" s="793"/>
      <c r="H47" s="793"/>
      <c r="I47" s="793"/>
      <c r="J47" s="793"/>
      <c r="K47" s="793"/>
      <c r="L47" s="793"/>
      <c r="M47" s="793"/>
      <c r="N47" s="793"/>
      <c r="O47" s="794"/>
    </row>
    <row r="48" spans="1:15">
      <c r="A48" s="872"/>
      <c r="B48" s="873"/>
      <c r="C48" s="873"/>
      <c r="D48" s="873"/>
      <c r="E48" s="873"/>
      <c r="F48" s="873"/>
      <c r="G48" s="873"/>
      <c r="H48" s="873"/>
      <c r="I48" s="873"/>
      <c r="J48" s="873"/>
      <c r="K48" s="873"/>
      <c r="L48" s="873"/>
      <c r="M48" s="873"/>
      <c r="N48" s="873"/>
      <c r="O48" s="874"/>
    </row>
    <row r="49" spans="1:20">
      <c r="A49" s="773" t="s">
        <v>127</v>
      </c>
      <c r="B49" s="774"/>
      <c r="C49" s="795" t="str">
        <f>+'[212]PRESUPUESTO OBRA'!C16</f>
        <v>2.1</v>
      </c>
      <c r="D49" s="796"/>
      <c r="E49" s="796"/>
      <c r="F49" s="796"/>
      <c r="G49" s="796"/>
      <c r="H49" s="796"/>
      <c r="I49" s="796"/>
      <c r="J49" s="796"/>
      <c r="K49" s="796"/>
      <c r="L49" s="796"/>
      <c r="M49" s="796"/>
      <c r="N49" s="796"/>
      <c r="O49" s="797"/>
    </row>
    <row r="50" spans="1:20">
      <c r="A50" s="775"/>
      <c r="B50" s="776"/>
      <c r="C50" s="798"/>
      <c r="D50" s="799"/>
      <c r="E50" s="799"/>
      <c r="F50" s="799"/>
      <c r="G50" s="799"/>
      <c r="H50" s="799"/>
      <c r="I50" s="799"/>
      <c r="J50" s="799"/>
      <c r="K50" s="799"/>
      <c r="L50" s="799"/>
      <c r="M50" s="799"/>
      <c r="N50" s="799"/>
      <c r="O50" s="800"/>
    </row>
    <row r="51" spans="1:20">
      <c r="A51" s="773" t="s">
        <v>78</v>
      </c>
      <c r="B51" s="774"/>
      <c r="C51" s="783" t="str">
        <f>+'[212]PRESUPUESTO OBRA'!D16</f>
        <v>EXCAVACIÓN MECÁNICA VARIAS SIN CLASIFICAR (INCLUYE TRASIEGO INTERNO E ENTIBADOS)</v>
      </c>
      <c r="D51" s="784"/>
      <c r="E51" s="784"/>
      <c r="F51" s="784"/>
      <c r="G51" s="784"/>
      <c r="H51" s="784"/>
      <c r="I51" s="784"/>
      <c r="J51" s="784"/>
      <c r="K51" s="784"/>
      <c r="L51" s="784"/>
      <c r="M51" s="784"/>
      <c r="N51" s="784"/>
      <c r="O51" s="785"/>
    </row>
    <row r="52" spans="1:20">
      <c r="A52" s="775"/>
      <c r="B52" s="776"/>
      <c r="C52" s="786"/>
      <c r="D52" s="787"/>
      <c r="E52" s="787"/>
      <c r="F52" s="787"/>
      <c r="G52" s="787"/>
      <c r="H52" s="787"/>
      <c r="I52" s="787"/>
      <c r="J52" s="787"/>
      <c r="K52" s="787"/>
      <c r="L52" s="787"/>
      <c r="M52" s="787"/>
      <c r="N52" s="787"/>
      <c r="O52" s="788"/>
    </row>
    <row r="53" spans="1:20">
      <c r="A53" s="773" t="s">
        <v>128</v>
      </c>
      <c r="B53" s="774"/>
      <c r="C53" s="783" t="s">
        <v>123</v>
      </c>
      <c r="D53" s="784"/>
      <c r="E53" s="784"/>
      <c r="F53" s="784"/>
      <c r="G53" s="784"/>
      <c r="H53" s="784"/>
      <c r="I53" s="784"/>
      <c r="J53" s="784"/>
      <c r="K53" s="784"/>
      <c r="L53" s="784"/>
      <c r="M53" s="784"/>
      <c r="N53" s="784"/>
      <c r="O53" s="785"/>
    </row>
    <row r="54" spans="1:20">
      <c r="A54" s="775"/>
      <c r="B54" s="776"/>
      <c r="C54" s="786"/>
      <c r="D54" s="787"/>
      <c r="E54" s="787"/>
      <c r="F54" s="787"/>
      <c r="G54" s="787"/>
      <c r="H54" s="787"/>
      <c r="I54" s="787"/>
      <c r="J54" s="787"/>
      <c r="K54" s="787"/>
      <c r="L54" s="787"/>
      <c r="M54" s="787"/>
      <c r="N54" s="787"/>
      <c r="O54" s="788"/>
    </row>
    <row r="55" spans="1:20" ht="17.25" hidden="1">
      <c r="A55" s="238"/>
      <c r="B55" s="239"/>
      <c r="C55" s="239"/>
      <c r="D55" s="239"/>
      <c r="E55" s="239"/>
      <c r="F55" s="239"/>
      <c r="G55" s="240"/>
      <c r="H55" s="240"/>
      <c r="I55" s="240"/>
      <c r="J55" s="241"/>
      <c r="K55" s="240"/>
      <c r="L55" s="240"/>
      <c r="M55" s="240"/>
      <c r="N55" s="240"/>
      <c r="O55" s="242"/>
    </row>
    <row r="56" spans="1:20" ht="17.25" hidden="1">
      <c r="A56" s="243"/>
      <c r="B56" s="245"/>
      <c r="C56" s="244"/>
      <c r="D56" s="244"/>
      <c r="E56" s="244"/>
      <c r="F56" s="244"/>
      <c r="G56" s="245"/>
      <c r="H56" s="245"/>
      <c r="I56" s="245"/>
      <c r="J56" s="246"/>
      <c r="K56" s="245"/>
      <c r="L56" s="245"/>
      <c r="M56" s="245"/>
      <c r="N56" s="245"/>
      <c r="O56" s="247"/>
      <c r="S56" s="237" t="s">
        <v>139</v>
      </c>
      <c r="T56" s="237" t="s">
        <v>140</v>
      </c>
    </row>
    <row r="57" spans="1:20" ht="17.25" hidden="1">
      <c r="A57" s="243"/>
      <c r="B57" s="245"/>
      <c r="C57" s="244"/>
      <c r="D57" s="244"/>
      <c r="E57" s="244"/>
      <c r="F57" s="244"/>
      <c r="G57" s="245"/>
      <c r="H57" s="245"/>
      <c r="I57" s="245"/>
      <c r="J57" s="246"/>
      <c r="K57" s="245"/>
      <c r="L57" s="245"/>
      <c r="M57" s="245"/>
      <c r="N57" s="245"/>
      <c r="O57" s="247"/>
      <c r="R57" s="237" t="s">
        <v>141</v>
      </c>
      <c r="S57" s="237">
        <v>53</v>
      </c>
      <c r="T57" s="266">
        <f>+(1.76+1.46+2.08)/3</f>
        <v>1.7666666666666666</v>
      </c>
    </row>
    <row r="58" spans="1:20" ht="17.25" hidden="1">
      <c r="A58" s="243"/>
      <c r="B58" s="245"/>
      <c r="C58" s="244"/>
      <c r="D58" s="244"/>
      <c r="E58" s="244"/>
      <c r="F58" s="244"/>
      <c r="G58" s="245"/>
      <c r="H58" s="245"/>
      <c r="I58" s="245"/>
      <c r="J58" s="246"/>
      <c r="K58" s="245"/>
      <c r="L58" s="245"/>
      <c r="M58" s="245"/>
      <c r="N58" s="245"/>
      <c r="O58" s="247"/>
      <c r="R58" s="237" t="s">
        <v>142</v>
      </c>
      <c r="S58" s="237">
        <v>52.44</v>
      </c>
      <c r="T58" s="266">
        <f>+(1.93+2.73+2.02)/3</f>
        <v>2.2266666666666666</v>
      </c>
    </row>
    <row r="59" spans="1:20" ht="17.25" hidden="1">
      <c r="A59" s="243"/>
      <c r="B59" s="245"/>
      <c r="C59" s="244"/>
      <c r="D59" s="244"/>
      <c r="E59" s="244"/>
      <c r="F59" s="244"/>
      <c r="G59" s="245"/>
      <c r="H59" s="245"/>
      <c r="I59" s="245"/>
      <c r="J59" s="246"/>
      <c r="K59" s="245"/>
      <c r="L59" s="245"/>
      <c r="M59" s="245"/>
      <c r="N59" s="245"/>
      <c r="O59" s="247"/>
      <c r="R59" s="237" t="s">
        <v>143</v>
      </c>
      <c r="S59" s="237">
        <v>26.15</v>
      </c>
      <c r="T59" s="266">
        <f>+(1.93+2.73+2.02)/3</f>
        <v>2.2266666666666666</v>
      </c>
    </row>
    <row r="60" spans="1:20" ht="17.25" hidden="1">
      <c r="A60" s="243"/>
      <c r="B60" s="245"/>
      <c r="C60" s="244"/>
      <c r="D60" s="244"/>
      <c r="E60" s="244"/>
      <c r="F60" s="244"/>
      <c r="G60" s="245"/>
      <c r="H60" s="245"/>
      <c r="I60" s="245"/>
      <c r="J60" s="246"/>
      <c r="K60" s="245"/>
      <c r="L60" s="245"/>
      <c r="M60" s="245"/>
      <c r="N60" s="245"/>
      <c r="O60" s="247"/>
      <c r="R60" s="237" t="s">
        <v>144</v>
      </c>
      <c r="S60" s="237">
        <v>14.68</v>
      </c>
      <c r="T60" s="266">
        <f>+(1.86+1.74+2.14)/3</f>
        <v>1.9133333333333333</v>
      </c>
    </row>
    <row r="61" spans="1:20" ht="17.25" hidden="1">
      <c r="A61" s="243"/>
      <c r="B61" s="245"/>
      <c r="C61" s="244"/>
      <c r="D61" s="244"/>
      <c r="E61" s="244"/>
      <c r="F61" s="244"/>
      <c r="G61" s="245"/>
      <c r="H61" s="245"/>
      <c r="I61" s="245"/>
      <c r="J61" s="246"/>
      <c r="K61" s="245"/>
      <c r="L61" s="245"/>
      <c r="M61" s="245"/>
      <c r="N61" s="245"/>
      <c r="O61" s="247"/>
      <c r="R61" s="237" t="s">
        <v>145</v>
      </c>
      <c r="S61" s="237">
        <v>12.86</v>
      </c>
      <c r="T61" s="266">
        <f>+(1.72+1.39+1.11)/3</f>
        <v>1.4066666666666665</v>
      </c>
    </row>
    <row r="62" spans="1:20" ht="17.25" hidden="1">
      <c r="A62" s="243"/>
      <c r="B62" s="245"/>
      <c r="C62" s="244"/>
      <c r="D62" s="244"/>
      <c r="E62" s="244"/>
      <c r="F62" s="244"/>
      <c r="G62" s="245"/>
      <c r="H62" s="245"/>
      <c r="I62" s="245"/>
      <c r="J62" s="246"/>
      <c r="K62" s="245"/>
      <c r="L62" s="245"/>
      <c r="M62" s="245"/>
      <c r="N62" s="245"/>
      <c r="O62" s="247"/>
      <c r="R62" s="237" t="s">
        <v>146</v>
      </c>
      <c r="S62" s="237">
        <v>15.54</v>
      </c>
      <c r="T62" s="266">
        <f>+(2.29+1.95+1.52)/3</f>
        <v>1.92</v>
      </c>
    </row>
    <row r="63" spans="1:20" ht="17.25" hidden="1">
      <c r="A63" s="243"/>
      <c r="B63" s="245"/>
      <c r="C63" s="244"/>
      <c r="D63" s="244"/>
      <c r="E63" s="244"/>
      <c r="F63" s="244"/>
      <c r="G63" s="245"/>
      <c r="H63" s="245"/>
      <c r="I63" s="245"/>
      <c r="J63" s="246"/>
      <c r="K63" s="245"/>
      <c r="L63" s="245"/>
      <c r="M63" s="245"/>
      <c r="N63" s="245"/>
      <c r="O63" s="247"/>
      <c r="R63" s="237" t="s">
        <v>147</v>
      </c>
      <c r="S63" s="237">
        <v>18.61</v>
      </c>
      <c r="T63" s="266">
        <f>+(1.65+1.2+2.07)/3</f>
        <v>1.64</v>
      </c>
    </row>
    <row r="64" spans="1:20" ht="17.25" hidden="1">
      <c r="A64" s="243"/>
      <c r="B64" s="245"/>
      <c r="C64" s="244"/>
      <c r="D64" s="244"/>
      <c r="E64" s="244"/>
      <c r="F64" s="244"/>
      <c r="G64" s="245"/>
      <c r="H64" s="245"/>
      <c r="I64" s="245"/>
      <c r="J64" s="246"/>
      <c r="K64" s="245"/>
      <c r="L64" s="245"/>
      <c r="M64" s="245"/>
      <c r="N64" s="245"/>
      <c r="O64" s="247"/>
      <c r="R64" s="237" t="s">
        <v>148</v>
      </c>
      <c r="S64" s="237">
        <v>28.12</v>
      </c>
      <c r="T64" s="266">
        <f>+(1.82+3.66+1.54)/3</f>
        <v>2.3400000000000003</v>
      </c>
    </row>
    <row r="65" spans="1:20" ht="17.25" hidden="1">
      <c r="A65" s="243"/>
      <c r="B65" s="245"/>
      <c r="C65" s="244"/>
      <c r="D65" s="244"/>
      <c r="E65" s="244"/>
      <c r="F65" s="244"/>
      <c r="G65" s="245"/>
      <c r="H65" s="245"/>
      <c r="I65" s="245"/>
      <c r="J65" s="246"/>
      <c r="K65" s="245"/>
      <c r="L65" s="245"/>
      <c r="M65" s="245"/>
      <c r="N65" s="245"/>
      <c r="O65" s="247"/>
      <c r="R65" s="237" t="s">
        <v>149</v>
      </c>
      <c r="S65" s="237">
        <v>22.75</v>
      </c>
      <c r="T65" s="266">
        <f>+(1.56+1.56+1.71)/3</f>
        <v>1.61</v>
      </c>
    </row>
    <row r="66" spans="1:20" ht="17.25" hidden="1">
      <c r="A66" s="243"/>
      <c r="B66" s="245"/>
      <c r="C66" s="244"/>
      <c r="D66" s="244"/>
      <c r="E66" s="244"/>
      <c r="F66" s="244"/>
      <c r="G66" s="245"/>
      <c r="H66" s="245"/>
      <c r="I66" s="245"/>
      <c r="J66" s="246"/>
      <c r="K66" s="245"/>
      <c r="L66" s="245"/>
      <c r="M66" s="245"/>
      <c r="N66" s="245"/>
      <c r="O66" s="247"/>
      <c r="R66" s="237" t="s">
        <v>150</v>
      </c>
      <c r="S66" s="237">
        <v>51.65</v>
      </c>
      <c r="T66" s="266">
        <f>+(2.33+1.75+2.05)/3</f>
        <v>2.0433333333333334</v>
      </c>
    </row>
    <row r="67" spans="1:20" ht="17.25" hidden="1">
      <c r="A67" s="243"/>
      <c r="B67" s="245"/>
      <c r="C67" s="244"/>
      <c r="D67" s="244"/>
      <c r="E67" s="244"/>
      <c r="F67" s="244"/>
      <c r="G67" s="245"/>
      <c r="H67" s="245"/>
      <c r="I67" s="245"/>
      <c r="J67" s="246"/>
      <c r="K67" s="245"/>
      <c r="L67" s="245"/>
      <c r="M67" s="245"/>
      <c r="N67" s="245"/>
      <c r="O67" s="247"/>
      <c r="R67" s="237" t="s">
        <v>151</v>
      </c>
      <c r="S67" s="237">
        <v>33.15</v>
      </c>
      <c r="T67" s="266">
        <f>+(2.12+3.62+1.54)/3</f>
        <v>2.4266666666666667</v>
      </c>
    </row>
    <row r="68" spans="1:20" ht="17.25" hidden="1">
      <c r="A68" s="243"/>
      <c r="B68" s="245"/>
      <c r="C68" s="244"/>
      <c r="D68" s="244"/>
      <c r="E68" s="244"/>
      <c r="F68" s="244"/>
      <c r="G68" s="245"/>
      <c r="H68" s="245"/>
      <c r="I68" s="245"/>
      <c r="J68" s="246"/>
      <c r="K68" s="245"/>
      <c r="L68" s="245"/>
      <c r="M68" s="245"/>
      <c r="N68" s="245"/>
      <c r="O68" s="247"/>
      <c r="R68" s="237" t="s">
        <v>152</v>
      </c>
      <c r="S68" s="237">
        <v>31.57</v>
      </c>
      <c r="T68" s="266">
        <f>+(1.81+1.92+2.11)/3</f>
        <v>1.9466666666666665</v>
      </c>
    </row>
    <row r="69" spans="1:20" ht="17.25" hidden="1">
      <c r="A69" s="243"/>
      <c r="B69" s="245"/>
      <c r="C69" s="244"/>
      <c r="D69" s="244"/>
      <c r="E69" s="244"/>
      <c r="F69" s="244"/>
      <c r="G69" s="245"/>
      <c r="H69" s="245"/>
      <c r="I69" s="245"/>
      <c r="J69" s="246"/>
      <c r="K69" s="245"/>
      <c r="L69" s="245"/>
      <c r="M69" s="245"/>
      <c r="N69" s="245"/>
      <c r="O69" s="247"/>
      <c r="R69" s="237" t="s">
        <v>153</v>
      </c>
      <c r="S69" s="237">
        <v>57.99</v>
      </c>
      <c r="T69" s="266">
        <f>+(1.76+1.27+0.66+2.03+2.56)/5</f>
        <v>1.6560000000000001</v>
      </c>
    </row>
    <row r="70" spans="1:20" ht="17.25" hidden="1">
      <c r="A70" s="243"/>
      <c r="B70" s="245"/>
      <c r="C70" s="244"/>
      <c r="D70" s="244"/>
      <c r="E70" s="244"/>
      <c r="F70" s="244"/>
      <c r="G70" s="245"/>
      <c r="H70" s="245"/>
      <c r="I70" s="245"/>
      <c r="J70" s="246"/>
      <c r="K70" s="245"/>
      <c r="L70" s="245"/>
      <c r="M70" s="245"/>
      <c r="N70" s="245"/>
      <c r="O70" s="247"/>
      <c r="R70" s="237" t="s">
        <v>154</v>
      </c>
      <c r="S70" s="237">
        <v>26.68</v>
      </c>
      <c r="T70" s="266">
        <f>+(2.42+1.58+1.68)/3</f>
        <v>1.8933333333333333</v>
      </c>
    </row>
    <row r="71" spans="1:20" ht="17.25" hidden="1">
      <c r="A71" s="243"/>
      <c r="B71" s="245"/>
      <c r="C71" s="244"/>
      <c r="D71" s="244"/>
      <c r="E71" s="244"/>
      <c r="F71" s="244"/>
      <c r="G71" s="245"/>
      <c r="H71" s="245"/>
      <c r="I71" s="245"/>
      <c r="J71" s="246"/>
      <c r="K71" s="245"/>
      <c r="L71" s="245"/>
      <c r="M71" s="245"/>
      <c r="N71" s="245"/>
      <c r="O71" s="247"/>
      <c r="R71" s="237" t="s">
        <v>155</v>
      </c>
      <c r="S71" s="237">
        <v>19.52</v>
      </c>
      <c r="T71" s="266">
        <f>+(2.37+4.56+1.67)/3</f>
        <v>2.8666666666666667</v>
      </c>
    </row>
    <row r="72" spans="1:20" ht="17.25" hidden="1">
      <c r="A72" s="243"/>
      <c r="B72" s="245"/>
      <c r="C72" s="244"/>
      <c r="D72" s="244"/>
      <c r="E72" s="244"/>
      <c r="F72" s="244"/>
      <c r="G72" s="245"/>
      <c r="H72" s="245"/>
      <c r="I72" s="245"/>
      <c r="J72" s="246"/>
      <c r="K72" s="245"/>
      <c r="L72" s="245"/>
      <c r="M72" s="245"/>
      <c r="N72" s="245"/>
      <c r="O72" s="247"/>
      <c r="R72" s="237" t="s">
        <v>156</v>
      </c>
      <c r="S72" s="237">
        <v>18.09</v>
      </c>
      <c r="T72" s="266">
        <f>+(2.26+1.08+1.47)/3</f>
        <v>1.6033333333333333</v>
      </c>
    </row>
    <row r="73" spans="1:20" ht="17.25" hidden="1">
      <c r="A73" s="243"/>
      <c r="B73" s="245"/>
      <c r="C73" s="244"/>
      <c r="D73" s="244"/>
      <c r="E73" s="244"/>
      <c r="F73" s="244"/>
      <c r="G73" s="245"/>
      <c r="H73" s="245"/>
      <c r="I73" s="245"/>
      <c r="J73" s="246"/>
      <c r="K73" s="245"/>
      <c r="L73" s="245"/>
      <c r="M73" s="245"/>
      <c r="N73" s="245"/>
      <c r="O73" s="247"/>
      <c r="R73" s="237" t="s">
        <v>157</v>
      </c>
      <c r="S73" s="237">
        <v>17.510000000000002</v>
      </c>
      <c r="T73" s="266">
        <f>+(2.02+1.59+1.38)/3</f>
        <v>1.6633333333333333</v>
      </c>
    </row>
    <row r="74" spans="1:20" ht="17.25" hidden="1">
      <c r="A74" s="243"/>
      <c r="B74" s="245"/>
      <c r="C74" s="244"/>
      <c r="D74" s="244"/>
      <c r="E74" s="244"/>
      <c r="F74" s="244"/>
      <c r="G74" s="245"/>
      <c r="H74" s="245"/>
      <c r="I74" s="245"/>
      <c r="J74" s="246"/>
      <c r="K74" s="245"/>
      <c r="L74" s="245"/>
      <c r="M74" s="245"/>
      <c r="N74" s="245"/>
      <c r="O74" s="247"/>
      <c r="R74" s="237" t="s">
        <v>158</v>
      </c>
      <c r="S74" s="237">
        <v>18.260000000000002</v>
      </c>
      <c r="T74" s="266">
        <f>+(2.57+2.63+1.42)/3</f>
        <v>2.2066666666666666</v>
      </c>
    </row>
    <row r="75" spans="1:20" ht="17.25" hidden="1">
      <c r="A75" s="243"/>
      <c r="B75" s="245"/>
      <c r="C75" s="244"/>
      <c r="D75" s="244"/>
      <c r="E75" s="244"/>
      <c r="F75" s="244"/>
      <c r="G75" s="245"/>
      <c r="H75" s="245"/>
      <c r="I75" s="245"/>
      <c r="J75" s="246"/>
      <c r="K75" s="245"/>
      <c r="L75" s="245"/>
      <c r="M75" s="245"/>
      <c r="N75" s="245"/>
      <c r="O75" s="247"/>
      <c r="R75" s="237" t="s">
        <v>159</v>
      </c>
      <c r="S75" s="237">
        <v>24.24</v>
      </c>
      <c r="T75" s="266">
        <f>+(1.81+1.8+1.57)/3</f>
        <v>1.7266666666666668</v>
      </c>
    </row>
    <row r="76" spans="1:20" ht="17.25" hidden="1">
      <c r="A76" s="243"/>
      <c r="B76" s="245"/>
      <c r="C76" s="244"/>
      <c r="D76" s="244"/>
      <c r="E76" s="244"/>
      <c r="F76" s="244"/>
      <c r="G76" s="245"/>
      <c r="H76" s="245"/>
      <c r="I76" s="245"/>
      <c r="J76" s="246"/>
      <c r="K76" s="245"/>
      <c r="L76" s="245"/>
      <c r="M76" s="245"/>
      <c r="N76" s="245"/>
      <c r="O76" s="247"/>
      <c r="R76" s="237" t="s">
        <v>160</v>
      </c>
      <c r="S76" s="237">
        <v>53.99</v>
      </c>
      <c r="T76" s="266">
        <f>+(1.67+2.12+3.08+1.39)/4</f>
        <v>2.0649999999999999</v>
      </c>
    </row>
    <row r="77" spans="1:20" ht="17.25" hidden="1">
      <c r="A77" s="243"/>
      <c r="B77" s="245"/>
      <c r="C77" s="244"/>
      <c r="D77" s="244"/>
      <c r="E77" s="244"/>
      <c r="F77" s="244"/>
      <c r="G77" s="245"/>
      <c r="H77" s="245"/>
      <c r="I77" s="245"/>
      <c r="J77" s="246"/>
      <c r="K77" s="245"/>
      <c r="L77" s="245"/>
      <c r="M77" s="245"/>
      <c r="N77" s="245"/>
      <c r="O77" s="247"/>
      <c r="R77" s="237" t="s">
        <v>161</v>
      </c>
      <c r="S77" s="237">
        <v>56.54</v>
      </c>
      <c r="T77" s="266">
        <f>+(1.8+1.56+1.57)/3</f>
        <v>1.6433333333333335</v>
      </c>
    </row>
    <row r="78" spans="1:20" ht="17.25" hidden="1">
      <c r="A78" s="243"/>
      <c r="B78" s="245"/>
      <c r="C78" s="244"/>
      <c r="D78" s="244"/>
      <c r="E78" s="244"/>
      <c r="F78" s="244"/>
      <c r="G78" s="245"/>
      <c r="H78" s="245"/>
      <c r="I78" s="245"/>
      <c r="J78" s="246"/>
      <c r="K78" s="245"/>
      <c r="L78" s="245"/>
      <c r="M78" s="245"/>
      <c r="N78" s="245"/>
      <c r="O78" s="247"/>
      <c r="R78" s="237" t="s">
        <v>162</v>
      </c>
      <c r="S78" s="237">
        <v>56.56</v>
      </c>
      <c r="T78" s="266">
        <f>+(1.84+1.42+1.52)/3</f>
        <v>1.593333333333333</v>
      </c>
    </row>
    <row r="79" spans="1:20" ht="17.25">
      <c r="A79" s="243"/>
      <c r="B79" s="244"/>
      <c r="C79" s="244"/>
      <c r="D79" s="244"/>
      <c r="E79" s="244"/>
      <c r="F79" s="244"/>
      <c r="G79" s="245"/>
      <c r="H79" s="245"/>
      <c r="I79" s="245"/>
      <c r="J79" s="246"/>
      <c r="K79" s="245"/>
      <c r="L79" s="245"/>
      <c r="M79" s="245"/>
      <c r="N79" s="245"/>
      <c r="O79" s="247"/>
    </row>
    <row r="80" spans="1:20">
      <c r="A80" s="763" t="s">
        <v>129</v>
      </c>
      <c r="B80" s="764" t="s">
        <v>78</v>
      </c>
      <c r="C80" s="765"/>
      <c r="D80" s="765"/>
      <c r="E80" s="765"/>
      <c r="F80" s="765"/>
      <c r="G80" s="765"/>
      <c r="H80" s="766"/>
      <c r="I80" s="755" t="s">
        <v>132</v>
      </c>
      <c r="J80" s="755" t="s">
        <v>130</v>
      </c>
      <c r="K80" s="755" t="s">
        <v>131</v>
      </c>
      <c r="L80" s="755" t="s">
        <v>163</v>
      </c>
      <c r="M80" s="755" t="s">
        <v>164</v>
      </c>
      <c r="N80" s="755" t="s">
        <v>134</v>
      </c>
      <c r="O80" s="755" t="s">
        <v>165</v>
      </c>
      <c r="R80" s="237" t="s">
        <v>166</v>
      </c>
      <c r="T80" s="267">
        <v>0.08</v>
      </c>
    </row>
    <row r="81" spans="1:15">
      <c r="A81" s="763"/>
      <c r="B81" s="767"/>
      <c r="C81" s="768"/>
      <c r="D81" s="768"/>
      <c r="E81" s="768"/>
      <c r="F81" s="768"/>
      <c r="G81" s="768"/>
      <c r="H81" s="769"/>
      <c r="I81" s="756"/>
      <c r="J81" s="756"/>
      <c r="K81" s="756"/>
      <c r="L81" s="756"/>
      <c r="M81" s="756"/>
      <c r="N81" s="756"/>
      <c r="O81" s="756"/>
    </row>
    <row r="82" spans="1:15" ht="17.25" hidden="1">
      <c r="A82" s="250">
        <v>1</v>
      </c>
      <c r="B82" s="757" t="str">
        <f t="shared" ref="B82:B103" si="2">+R57</f>
        <v>Pz1-Pz2</v>
      </c>
      <c r="C82" s="758"/>
      <c r="D82" s="758"/>
      <c r="E82" s="758"/>
      <c r="F82" s="758"/>
      <c r="G82" s="758"/>
      <c r="H82" s="759"/>
      <c r="I82" s="268">
        <v>0</v>
      </c>
      <c r="J82" s="252">
        <f t="shared" ref="J82:J103" si="3">+S57</f>
        <v>53</v>
      </c>
      <c r="K82" s="254">
        <f>+T57+$T$80</f>
        <v>1.8466666666666667</v>
      </c>
      <c r="L82" s="253"/>
      <c r="M82" s="254">
        <f>+J82*K82*I82</f>
        <v>0</v>
      </c>
      <c r="N82" s="253">
        <v>1</v>
      </c>
      <c r="O82" s="252">
        <f>+N82*M82</f>
        <v>0</v>
      </c>
    </row>
    <row r="83" spans="1:15" ht="17.25" hidden="1">
      <c r="A83" s="250"/>
      <c r="B83" s="757" t="str">
        <f t="shared" si="2"/>
        <v>Pz2-Pz3</v>
      </c>
      <c r="C83" s="758"/>
      <c r="D83" s="758"/>
      <c r="E83" s="758"/>
      <c r="F83" s="758"/>
      <c r="G83" s="758"/>
      <c r="H83" s="759"/>
      <c r="I83" s="268">
        <v>0</v>
      </c>
      <c r="J83" s="252">
        <f t="shared" si="3"/>
        <v>52.44</v>
      </c>
      <c r="K83" s="254">
        <f t="shared" ref="K83:K103" si="4">+T58+$T$80</f>
        <v>2.3066666666666666</v>
      </c>
      <c r="L83" s="253"/>
      <c r="M83" s="254">
        <f t="shared" ref="M83:M103" si="5">+J83*K83*I83</f>
        <v>0</v>
      </c>
      <c r="N83" s="253">
        <v>1</v>
      </c>
      <c r="O83" s="252">
        <f t="shared" ref="O83:O103" si="6">+N83*M83</f>
        <v>0</v>
      </c>
    </row>
    <row r="84" spans="1:15" ht="17.25" hidden="1">
      <c r="A84" s="250"/>
      <c r="B84" s="757" t="str">
        <f t="shared" si="2"/>
        <v>Pz3-Pz4</v>
      </c>
      <c r="C84" s="758"/>
      <c r="D84" s="758"/>
      <c r="E84" s="758"/>
      <c r="F84" s="758"/>
      <c r="G84" s="758"/>
      <c r="H84" s="759"/>
      <c r="I84" s="268">
        <v>0</v>
      </c>
      <c r="J84" s="252">
        <f t="shared" si="3"/>
        <v>26.15</v>
      </c>
      <c r="K84" s="254">
        <f t="shared" si="4"/>
        <v>2.3066666666666666</v>
      </c>
      <c r="L84" s="253"/>
      <c r="M84" s="254">
        <f t="shared" si="5"/>
        <v>0</v>
      </c>
      <c r="N84" s="253">
        <v>1</v>
      </c>
      <c r="O84" s="252">
        <f t="shared" si="6"/>
        <v>0</v>
      </c>
    </row>
    <row r="85" spans="1:15" ht="17.25" hidden="1">
      <c r="A85" s="250"/>
      <c r="B85" s="757" t="str">
        <f t="shared" si="2"/>
        <v>Pz4-Pz5</v>
      </c>
      <c r="C85" s="758"/>
      <c r="D85" s="758"/>
      <c r="E85" s="758"/>
      <c r="F85" s="758"/>
      <c r="G85" s="758"/>
      <c r="H85" s="759"/>
      <c r="I85" s="268">
        <v>0</v>
      </c>
      <c r="J85" s="252">
        <f t="shared" si="3"/>
        <v>14.68</v>
      </c>
      <c r="K85" s="254">
        <f t="shared" si="4"/>
        <v>1.9933333333333334</v>
      </c>
      <c r="L85" s="253"/>
      <c r="M85" s="254">
        <f t="shared" si="5"/>
        <v>0</v>
      </c>
      <c r="N85" s="253">
        <v>1</v>
      </c>
      <c r="O85" s="252">
        <f t="shared" si="6"/>
        <v>0</v>
      </c>
    </row>
    <row r="86" spans="1:15" ht="17.25" hidden="1">
      <c r="A86" s="250"/>
      <c r="B86" s="757" t="str">
        <f t="shared" si="2"/>
        <v>Pz5-Pz6</v>
      </c>
      <c r="C86" s="758"/>
      <c r="D86" s="758"/>
      <c r="E86" s="758"/>
      <c r="F86" s="758"/>
      <c r="G86" s="758"/>
      <c r="H86" s="759"/>
      <c r="I86" s="268">
        <v>0</v>
      </c>
      <c r="J86" s="252">
        <f t="shared" si="3"/>
        <v>12.86</v>
      </c>
      <c r="K86" s="254">
        <f t="shared" si="4"/>
        <v>1.4866666666666666</v>
      </c>
      <c r="L86" s="253"/>
      <c r="M86" s="254">
        <f t="shared" si="5"/>
        <v>0</v>
      </c>
      <c r="N86" s="253">
        <v>1</v>
      </c>
      <c r="O86" s="252">
        <f t="shared" si="6"/>
        <v>0</v>
      </c>
    </row>
    <row r="87" spans="1:15" ht="17.25" hidden="1">
      <c r="A87" s="250"/>
      <c r="B87" s="757" t="str">
        <f t="shared" si="2"/>
        <v>Pz6-Pz7</v>
      </c>
      <c r="C87" s="758"/>
      <c r="D87" s="758"/>
      <c r="E87" s="758"/>
      <c r="F87" s="758"/>
      <c r="G87" s="758"/>
      <c r="H87" s="759"/>
      <c r="I87" s="268">
        <v>0</v>
      </c>
      <c r="J87" s="252">
        <f t="shared" si="3"/>
        <v>15.54</v>
      </c>
      <c r="K87" s="254">
        <f t="shared" si="4"/>
        <v>2</v>
      </c>
      <c r="L87" s="253"/>
      <c r="M87" s="254">
        <f t="shared" si="5"/>
        <v>0</v>
      </c>
      <c r="N87" s="253">
        <v>1</v>
      </c>
      <c r="O87" s="252">
        <f t="shared" si="6"/>
        <v>0</v>
      </c>
    </row>
    <row r="88" spans="1:15" ht="17.25" hidden="1">
      <c r="A88" s="250"/>
      <c r="B88" s="757" t="str">
        <f t="shared" si="2"/>
        <v>Pz7-Pz8</v>
      </c>
      <c r="C88" s="758"/>
      <c r="D88" s="758"/>
      <c r="E88" s="758"/>
      <c r="F88" s="758"/>
      <c r="G88" s="758"/>
      <c r="H88" s="759"/>
      <c r="I88" s="268">
        <v>0</v>
      </c>
      <c r="J88" s="252">
        <f t="shared" si="3"/>
        <v>18.61</v>
      </c>
      <c r="K88" s="254">
        <f t="shared" si="4"/>
        <v>1.72</v>
      </c>
      <c r="L88" s="253"/>
      <c r="M88" s="254">
        <f t="shared" si="5"/>
        <v>0</v>
      </c>
      <c r="N88" s="253">
        <v>1</v>
      </c>
      <c r="O88" s="252">
        <f t="shared" si="6"/>
        <v>0</v>
      </c>
    </row>
    <row r="89" spans="1:15" ht="17.25" hidden="1">
      <c r="A89" s="250"/>
      <c r="B89" s="757" t="str">
        <f t="shared" si="2"/>
        <v>Pz8-Pz9</v>
      </c>
      <c r="C89" s="758"/>
      <c r="D89" s="758"/>
      <c r="E89" s="758"/>
      <c r="F89" s="758"/>
      <c r="G89" s="758"/>
      <c r="H89" s="759"/>
      <c r="I89" s="268">
        <v>0</v>
      </c>
      <c r="J89" s="252">
        <f t="shared" si="3"/>
        <v>28.12</v>
      </c>
      <c r="K89" s="254">
        <f t="shared" si="4"/>
        <v>2.4200000000000004</v>
      </c>
      <c r="L89" s="253"/>
      <c r="M89" s="254">
        <f t="shared" si="5"/>
        <v>0</v>
      </c>
      <c r="N89" s="253">
        <v>1</v>
      </c>
      <c r="O89" s="252">
        <f t="shared" si="6"/>
        <v>0</v>
      </c>
    </row>
    <row r="90" spans="1:15" ht="17.25" hidden="1">
      <c r="A90" s="250"/>
      <c r="B90" s="757" t="str">
        <f t="shared" si="2"/>
        <v>Pz9-Pz10</v>
      </c>
      <c r="C90" s="758"/>
      <c r="D90" s="758"/>
      <c r="E90" s="758"/>
      <c r="F90" s="758"/>
      <c r="G90" s="758"/>
      <c r="H90" s="759"/>
      <c r="I90" s="268">
        <v>0</v>
      </c>
      <c r="J90" s="252">
        <f t="shared" si="3"/>
        <v>22.75</v>
      </c>
      <c r="K90" s="254">
        <f t="shared" si="4"/>
        <v>1.6900000000000002</v>
      </c>
      <c r="L90" s="253"/>
      <c r="M90" s="254">
        <f t="shared" si="5"/>
        <v>0</v>
      </c>
      <c r="N90" s="253">
        <v>1</v>
      </c>
      <c r="O90" s="252">
        <f t="shared" si="6"/>
        <v>0</v>
      </c>
    </row>
    <row r="91" spans="1:15" ht="17.25">
      <c r="A91" s="659"/>
      <c r="B91" s="866" t="str">
        <f t="shared" si="2"/>
        <v>Pz10-Pz11</v>
      </c>
      <c r="C91" s="867"/>
      <c r="D91" s="867"/>
      <c r="E91" s="867"/>
      <c r="F91" s="867"/>
      <c r="G91" s="867"/>
      <c r="H91" s="868"/>
      <c r="I91" s="660">
        <v>0.9</v>
      </c>
      <c r="J91" s="661">
        <f t="shared" si="3"/>
        <v>51.65</v>
      </c>
      <c r="K91" s="662">
        <f t="shared" si="4"/>
        <v>2.1233333333333335</v>
      </c>
      <c r="L91" s="663"/>
      <c r="M91" s="662">
        <f t="shared" si="5"/>
        <v>98.703150000000008</v>
      </c>
      <c r="N91" s="663">
        <v>1</v>
      </c>
      <c r="O91" s="661">
        <f t="shared" si="6"/>
        <v>98.703150000000008</v>
      </c>
    </row>
    <row r="92" spans="1:15" ht="17.25">
      <c r="A92" s="250"/>
      <c r="B92" s="757" t="str">
        <f t="shared" si="2"/>
        <v>Pz11-Pz12</v>
      </c>
      <c r="C92" s="758"/>
      <c r="D92" s="758"/>
      <c r="E92" s="758"/>
      <c r="F92" s="758"/>
      <c r="G92" s="758"/>
      <c r="H92" s="759"/>
      <c r="I92" s="268">
        <v>0.9</v>
      </c>
      <c r="J92" s="252">
        <f t="shared" si="3"/>
        <v>33.15</v>
      </c>
      <c r="K92" s="254">
        <f t="shared" si="4"/>
        <v>2.5066666666666668</v>
      </c>
      <c r="L92" s="253"/>
      <c r="M92" s="254">
        <f t="shared" si="5"/>
        <v>74.7864</v>
      </c>
      <c r="N92" s="253">
        <v>1</v>
      </c>
      <c r="O92" s="252">
        <f t="shared" si="6"/>
        <v>74.7864</v>
      </c>
    </row>
    <row r="93" spans="1:15" ht="17.25">
      <c r="A93" s="250"/>
      <c r="B93" s="757" t="str">
        <f t="shared" si="2"/>
        <v>Pz12-Pz13</v>
      </c>
      <c r="C93" s="758"/>
      <c r="D93" s="758"/>
      <c r="E93" s="758"/>
      <c r="F93" s="758"/>
      <c r="G93" s="758"/>
      <c r="H93" s="759"/>
      <c r="I93" s="268">
        <v>0.9</v>
      </c>
      <c r="J93" s="252">
        <f t="shared" si="3"/>
        <v>31.57</v>
      </c>
      <c r="K93" s="254">
        <f t="shared" si="4"/>
        <v>2.0266666666666664</v>
      </c>
      <c r="L93" s="253"/>
      <c r="M93" s="254">
        <f t="shared" si="5"/>
        <v>57.583679999999994</v>
      </c>
      <c r="N93" s="253">
        <v>1</v>
      </c>
      <c r="O93" s="252">
        <f t="shared" si="6"/>
        <v>57.583679999999994</v>
      </c>
    </row>
    <row r="94" spans="1:15" ht="17.25">
      <c r="A94" s="250"/>
      <c r="B94" s="757" t="str">
        <f t="shared" si="2"/>
        <v>Pz13-Pz14</v>
      </c>
      <c r="C94" s="758"/>
      <c r="D94" s="758"/>
      <c r="E94" s="758"/>
      <c r="F94" s="758"/>
      <c r="G94" s="758"/>
      <c r="H94" s="759"/>
      <c r="I94" s="268">
        <v>0.9</v>
      </c>
      <c r="J94" s="252">
        <f t="shared" si="3"/>
        <v>57.99</v>
      </c>
      <c r="K94" s="254">
        <f t="shared" si="4"/>
        <v>1.7360000000000002</v>
      </c>
      <c r="L94" s="253"/>
      <c r="M94" s="254">
        <f t="shared" si="5"/>
        <v>90.603576000000018</v>
      </c>
      <c r="N94" s="253">
        <v>1</v>
      </c>
      <c r="O94" s="252">
        <f t="shared" si="6"/>
        <v>90.603576000000018</v>
      </c>
    </row>
    <row r="95" spans="1:15" ht="17.25">
      <c r="A95" s="250"/>
      <c r="B95" s="757" t="str">
        <f t="shared" si="2"/>
        <v>Pz14-Pz15</v>
      </c>
      <c r="C95" s="758"/>
      <c r="D95" s="758"/>
      <c r="E95" s="758"/>
      <c r="F95" s="758"/>
      <c r="G95" s="758"/>
      <c r="H95" s="759"/>
      <c r="I95" s="268">
        <v>0.9</v>
      </c>
      <c r="J95" s="252">
        <f t="shared" si="3"/>
        <v>26.68</v>
      </c>
      <c r="K95" s="254">
        <f t="shared" si="4"/>
        <v>1.9733333333333334</v>
      </c>
      <c r="L95" s="253"/>
      <c r="M95" s="254">
        <f t="shared" si="5"/>
        <v>47.383679999999998</v>
      </c>
      <c r="N95" s="253">
        <v>1</v>
      </c>
      <c r="O95" s="252">
        <f t="shared" si="6"/>
        <v>47.383679999999998</v>
      </c>
    </row>
    <row r="96" spans="1:15" ht="17.25">
      <c r="A96" s="250"/>
      <c r="B96" s="757" t="str">
        <f t="shared" si="2"/>
        <v>Pz15-Pz16</v>
      </c>
      <c r="C96" s="758"/>
      <c r="D96" s="758"/>
      <c r="E96" s="758"/>
      <c r="F96" s="758"/>
      <c r="G96" s="758"/>
      <c r="H96" s="759"/>
      <c r="I96" s="268">
        <v>0.9</v>
      </c>
      <c r="J96" s="252">
        <f t="shared" si="3"/>
        <v>19.52</v>
      </c>
      <c r="K96" s="254">
        <f t="shared" si="4"/>
        <v>2.9466666666666668</v>
      </c>
      <c r="L96" s="253"/>
      <c r="M96" s="254">
        <f t="shared" si="5"/>
        <v>51.767040000000001</v>
      </c>
      <c r="N96" s="253">
        <v>1</v>
      </c>
      <c r="O96" s="252">
        <f t="shared" si="6"/>
        <v>51.767040000000001</v>
      </c>
    </row>
    <row r="97" spans="1:18" ht="17.25">
      <c r="A97" s="250"/>
      <c r="B97" s="757" t="str">
        <f t="shared" si="2"/>
        <v>Pz16-Pz17</v>
      </c>
      <c r="C97" s="758"/>
      <c r="D97" s="758"/>
      <c r="E97" s="758"/>
      <c r="F97" s="758"/>
      <c r="G97" s="758"/>
      <c r="H97" s="759"/>
      <c r="I97" s="268">
        <v>0.9</v>
      </c>
      <c r="J97" s="252">
        <f t="shared" si="3"/>
        <v>18.09</v>
      </c>
      <c r="K97" s="254">
        <f t="shared" si="4"/>
        <v>1.6833333333333333</v>
      </c>
      <c r="L97" s="253"/>
      <c r="M97" s="254">
        <f t="shared" si="5"/>
        <v>27.40635</v>
      </c>
      <c r="N97" s="253">
        <v>1</v>
      </c>
      <c r="O97" s="252">
        <f t="shared" si="6"/>
        <v>27.40635</v>
      </c>
    </row>
    <row r="98" spans="1:18" ht="17.25">
      <c r="A98" s="250"/>
      <c r="B98" s="757" t="str">
        <f t="shared" si="2"/>
        <v>Pz17-Pz18</v>
      </c>
      <c r="C98" s="758"/>
      <c r="D98" s="758"/>
      <c r="E98" s="758"/>
      <c r="F98" s="758"/>
      <c r="G98" s="758"/>
      <c r="H98" s="759"/>
      <c r="I98" s="268">
        <v>0.9</v>
      </c>
      <c r="J98" s="252">
        <f t="shared" si="3"/>
        <v>17.510000000000002</v>
      </c>
      <c r="K98" s="254">
        <f t="shared" si="4"/>
        <v>1.7433333333333334</v>
      </c>
      <c r="L98" s="253"/>
      <c r="M98" s="254">
        <f t="shared" si="5"/>
        <v>27.473190000000002</v>
      </c>
      <c r="N98" s="253">
        <v>1</v>
      </c>
      <c r="O98" s="252">
        <f t="shared" si="6"/>
        <v>27.473190000000002</v>
      </c>
    </row>
    <row r="99" spans="1:18" ht="17.25">
      <c r="A99" s="250"/>
      <c r="B99" s="757" t="str">
        <f t="shared" si="2"/>
        <v>Pz18-Pz19</v>
      </c>
      <c r="C99" s="758"/>
      <c r="D99" s="758"/>
      <c r="E99" s="758"/>
      <c r="F99" s="758"/>
      <c r="G99" s="758"/>
      <c r="H99" s="759"/>
      <c r="I99" s="268">
        <v>0.9</v>
      </c>
      <c r="J99" s="252">
        <f t="shared" si="3"/>
        <v>18.260000000000002</v>
      </c>
      <c r="K99" s="254">
        <f t="shared" si="4"/>
        <v>2.2866666666666666</v>
      </c>
      <c r="L99" s="253"/>
      <c r="M99" s="254">
        <f t="shared" si="5"/>
        <v>37.579080000000005</v>
      </c>
      <c r="N99" s="253">
        <v>1</v>
      </c>
      <c r="O99" s="252">
        <f t="shared" si="6"/>
        <v>37.579080000000005</v>
      </c>
    </row>
    <row r="100" spans="1:18" ht="17.25">
      <c r="A100" s="250"/>
      <c r="B100" s="757" t="str">
        <f t="shared" si="2"/>
        <v>Pz19-Pz20</v>
      </c>
      <c r="C100" s="758"/>
      <c r="D100" s="758"/>
      <c r="E100" s="758"/>
      <c r="F100" s="758"/>
      <c r="G100" s="758"/>
      <c r="H100" s="759"/>
      <c r="I100" s="268">
        <v>0.9</v>
      </c>
      <c r="J100" s="252">
        <f t="shared" si="3"/>
        <v>24.24</v>
      </c>
      <c r="K100" s="254">
        <f t="shared" si="4"/>
        <v>1.8066666666666669</v>
      </c>
      <c r="L100" s="253"/>
      <c r="M100" s="254">
        <f t="shared" si="5"/>
        <v>39.414240000000007</v>
      </c>
      <c r="N100" s="253">
        <v>1</v>
      </c>
      <c r="O100" s="252">
        <f t="shared" si="6"/>
        <v>39.414240000000007</v>
      </c>
    </row>
    <row r="101" spans="1:18" ht="17.25" customHeight="1">
      <c r="A101" s="250"/>
      <c r="B101" s="757" t="str">
        <f t="shared" si="2"/>
        <v>Pz20-Pz21</v>
      </c>
      <c r="C101" s="758"/>
      <c r="D101" s="758"/>
      <c r="E101" s="758"/>
      <c r="F101" s="758"/>
      <c r="G101" s="758"/>
      <c r="H101" s="759"/>
      <c r="I101" s="268">
        <v>0.9</v>
      </c>
      <c r="J101" s="252">
        <f t="shared" si="3"/>
        <v>53.99</v>
      </c>
      <c r="K101" s="254">
        <f t="shared" si="4"/>
        <v>2.145</v>
      </c>
      <c r="L101" s="253"/>
      <c r="M101" s="254">
        <f t="shared" si="5"/>
        <v>104.22769500000001</v>
      </c>
      <c r="N101" s="253">
        <v>1</v>
      </c>
      <c r="O101" s="252">
        <f t="shared" si="6"/>
        <v>104.22769500000001</v>
      </c>
    </row>
    <row r="102" spans="1:18" ht="17.25">
      <c r="A102" s="250"/>
      <c r="B102" s="757" t="str">
        <f t="shared" si="2"/>
        <v>Pz21-Pz22</v>
      </c>
      <c r="C102" s="758"/>
      <c r="D102" s="758"/>
      <c r="E102" s="758"/>
      <c r="F102" s="758"/>
      <c r="G102" s="758"/>
      <c r="H102" s="759"/>
      <c r="I102" s="268">
        <v>0.9</v>
      </c>
      <c r="J102" s="252">
        <f t="shared" si="3"/>
        <v>56.54</v>
      </c>
      <c r="K102" s="254">
        <f t="shared" si="4"/>
        <v>1.7233333333333336</v>
      </c>
      <c r="L102" s="253"/>
      <c r="M102" s="254">
        <f t="shared" si="5"/>
        <v>87.693540000000027</v>
      </c>
      <c r="N102" s="253">
        <v>1</v>
      </c>
      <c r="O102" s="252">
        <f t="shared" si="6"/>
        <v>87.693540000000027</v>
      </c>
      <c r="R102" s="237" t="s">
        <v>89</v>
      </c>
    </row>
    <row r="103" spans="1:18" ht="17.25" customHeight="1">
      <c r="A103" s="250"/>
      <c r="B103" s="757" t="str">
        <f t="shared" si="2"/>
        <v>Pz22-Pz23</v>
      </c>
      <c r="C103" s="758"/>
      <c r="D103" s="758"/>
      <c r="E103" s="758"/>
      <c r="F103" s="758"/>
      <c r="G103" s="758"/>
      <c r="H103" s="759"/>
      <c r="I103" s="268">
        <v>0.9</v>
      </c>
      <c r="J103" s="252">
        <f t="shared" si="3"/>
        <v>56.56</v>
      </c>
      <c r="K103" s="254">
        <f t="shared" si="4"/>
        <v>1.6733333333333331</v>
      </c>
      <c r="L103" s="253"/>
      <c r="M103" s="254">
        <f t="shared" si="5"/>
        <v>85.179360000000003</v>
      </c>
      <c r="N103" s="253">
        <v>1</v>
      </c>
      <c r="O103" s="252">
        <f t="shared" si="6"/>
        <v>85.179360000000003</v>
      </c>
    </row>
    <row r="104" spans="1:18" ht="17.25" customHeight="1">
      <c r="A104" s="250"/>
      <c r="B104" s="757" t="s">
        <v>167</v>
      </c>
      <c r="C104" s="758"/>
      <c r="D104" s="758"/>
      <c r="E104" s="758"/>
      <c r="F104" s="758"/>
      <c r="G104" s="758"/>
      <c r="H104" s="759"/>
      <c r="I104" s="269"/>
      <c r="J104" s="270"/>
      <c r="K104" s="271">
        <v>2</v>
      </c>
      <c r="L104" s="272">
        <f>+PI()*POWER(2,2)</f>
        <v>12.566370614359172</v>
      </c>
      <c r="M104" s="271">
        <f>+L104*K104</f>
        <v>25.132741228718345</v>
      </c>
      <c r="N104" s="272">
        <v>4</v>
      </c>
      <c r="O104" s="270">
        <f>+N104*M104</f>
        <v>100.53096491487338</v>
      </c>
    </row>
    <row r="105" spans="1:18" ht="17.25" customHeight="1">
      <c r="A105" s="250"/>
      <c r="B105" s="264" t="s">
        <v>168</v>
      </c>
      <c r="C105" s="265"/>
      <c r="D105" s="265"/>
      <c r="E105" s="265"/>
      <c r="F105" s="265"/>
      <c r="G105" s="265"/>
      <c r="H105" s="251"/>
      <c r="I105" s="269"/>
      <c r="J105" s="270"/>
      <c r="K105" s="271">
        <v>2.5</v>
      </c>
      <c r="L105" s="272">
        <f>+PI()*POWER(2,2)</f>
        <v>12.566370614359172</v>
      </c>
      <c r="M105" s="271">
        <f>+L105*K105</f>
        <v>31.415926535897931</v>
      </c>
      <c r="N105" s="272">
        <v>5</v>
      </c>
      <c r="O105" s="270">
        <f>+N105*M105</f>
        <v>157.07963267948966</v>
      </c>
    </row>
    <row r="106" spans="1:18" ht="17.25" customHeight="1">
      <c r="A106" s="250"/>
      <c r="B106" s="264" t="s">
        <v>168</v>
      </c>
      <c r="C106" s="265"/>
      <c r="D106" s="265"/>
      <c r="E106" s="265"/>
      <c r="F106" s="265"/>
      <c r="G106" s="265"/>
      <c r="H106" s="251"/>
      <c r="I106" s="269"/>
      <c r="J106" s="270"/>
      <c r="K106" s="271">
        <v>3</v>
      </c>
      <c r="L106" s="272">
        <f>+PI()*POWER(2,2)</f>
        <v>12.566370614359172</v>
      </c>
      <c r="M106" s="271">
        <f>+L106*K106</f>
        <v>37.699111843077517</v>
      </c>
      <c r="N106" s="272">
        <v>2</v>
      </c>
      <c r="O106" s="270">
        <f>+N106*M106</f>
        <v>75.398223686155035</v>
      </c>
    </row>
    <row r="107" spans="1:18">
      <c r="A107" s="273"/>
      <c r="B107" s="829"/>
      <c r="C107" s="830"/>
      <c r="D107" s="830"/>
      <c r="E107" s="830"/>
      <c r="F107" s="830"/>
      <c r="G107" s="830"/>
      <c r="H107" s="831"/>
      <c r="I107" s="274"/>
      <c r="J107" s="275"/>
      <c r="K107" s="275"/>
      <c r="L107" s="275"/>
      <c r="M107" s="275"/>
      <c r="N107" s="275"/>
      <c r="O107" s="275"/>
    </row>
    <row r="108" spans="1:18" ht="17.25">
      <c r="A108" s="273"/>
      <c r="B108" s="276"/>
      <c r="C108" s="277"/>
      <c r="D108" s="277"/>
      <c r="E108" s="277"/>
      <c r="F108" s="277"/>
      <c r="G108" s="277"/>
      <c r="H108" s="278"/>
      <c r="I108" s="274"/>
      <c r="J108" s="275"/>
      <c r="K108" s="279"/>
      <c r="L108" s="280"/>
      <c r="M108" s="275"/>
      <c r="N108" s="280"/>
      <c r="O108" s="281"/>
    </row>
    <row r="109" spans="1:18" ht="17.25">
      <c r="A109" s="250"/>
      <c r="B109" s="757" t="s">
        <v>169</v>
      </c>
      <c r="C109" s="758"/>
      <c r="D109" s="758"/>
      <c r="E109" s="758"/>
      <c r="F109" s="758"/>
      <c r="G109" s="758"/>
      <c r="H109" s="759"/>
      <c r="I109" s="268"/>
      <c r="J109" s="252"/>
      <c r="K109" s="252"/>
      <c r="L109" s="253"/>
      <c r="M109" s="254"/>
      <c r="N109" s="253"/>
      <c r="O109" s="252">
        <f>-(+O153)</f>
        <v>-212.88</v>
      </c>
    </row>
    <row r="110" spans="1:18" ht="17.25">
      <c r="A110" s="255"/>
      <c r="B110" s="869"/>
      <c r="C110" s="870"/>
      <c r="D110" s="870"/>
      <c r="E110" s="870"/>
      <c r="F110" s="870"/>
      <c r="G110" s="870"/>
      <c r="H110" s="871"/>
      <c r="I110" s="256"/>
      <c r="J110" s="257"/>
      <c r="K110" s="256"/>
      <c r="L110" s="258"/>
      <c r="M110" s="761" t="s">
        <v>136</v>
      </c>
      <c r="N110" s="762"/>
      <c r="O110" s="259">
        <f>ROUND(SUM(O82:O109),2)</f>
        <v>949.93</v>
      </c>
      <c r="Q110" s="237">
        <f>+SQRT(POWER(53.82,2)+POWER(4.41,2))</f>
        <v>54.000374998697929</v>
      </c>
    </row>
    <row r="111" spans="1:18" ht="17.25">
      <c r="A111" s="260"/>
      <c r="B111" s="260"/>
      <c r="C111" s="260"/>
      <c r="D111" s="260"/>
      <c r="E111" s="260"/>
      <c r="F111" s="260"/>
      <c r="G111" s="260"/>
      <c r="H111" s="260"/>
      <c r="I111" s="260"/>
      <c r="J111" s="261"/>
      <c r="K111" s="260"/>
      <c r="L111" s="260"/>
      <c r="M111" s="262"/>
      <c r="N111" s="262"/>
      <c r="O111" s="263"/>
    </row>
    <row r="112" spans="1:18">
      <c r="A112" s="789" t="s">
        <v>126</v>
      </c>
      <c r="B112" s="790"/>
      <c r="C112" s="790"/>
      <c r="D112" s="790"/>
      <c r="E112" s="790"/>
      <c r="F112" s="790"/>
      <c r="G112" s="790"/>
      <c r="H112" s="790"/>
      <c r="I112" s="790"/>
      <c r="J112" s="790"/>
      <c r="K112" s="790"/>
      <c r="L112" s="790"/>
      <c r="M112" s="790"/>
      <c r="N112" s="790"/>
      <c r="O112" s="791"/>
    </row>
    <row r="113" spans="1:15">
      <c r="A113" s="792"/>
      <c r="B113" s="793"/>
      <c r="C113" s="793"/>
      <c r="D113" s="793"/>
      <c r="E113" s="793"/>
      <c r="F113" s="793"/>
      <c r="G113" s="793"/>
      <c r="H113" s="793"/>
      <c r="I113" s="793"/>
      <c r="J113" s="793"/>
      <c r="K113" s="793"/>
      <c r="L113" s="793"/>
      <c r="M113" s="793"/>
      <c r="N113" s="793"/>
      <c r="O113" s="794"/>
    </row>
    <row r="114" spans="1:15">
      <c r="A114" s="872"/>
      <c r="B114" s="873"/>
      <c r="C114" s="873"/>
      <c r="D114" s="873"/>
      <c r="E114" s="873"/>
      <c r="F114" s="873"/>
      <c r="G114" s="873"/>
      <c r="H114" s="873"/>
      <c r="I114" s="873"/>
      <c r="J114" s="873"/>
      <c r="K114" s="873"/>
      <c r="L114" s="873"/>
      <c r="M114" s="873"/>
      <c r="N114" s="873"/>
      <c r="O114" s="874"/>
    </row>
    <row r="115" spans="1:15">
      <c r="A115" s="773" t="s">
        <v>127</v>
      </c>
      <c r="B115" s="774"/>
      <c r="C115" s="795" t="str">
        <f>+'[212]PRESUPUESTO OBRA'!C17</f>
        <v>2.2</v>
      </c>
      <c r="D115" s="796"/>
      <c r="E115" s="796"/>
      <c r="F115" s="796"/>
      <c r="G115" s="796"/>
      <c r="H115" s="796"/>
      <c r="I115" s="796"/>
      <c r="J115" s="796"/>
      <c r="K115" s="796"/>
      <c r="L115" s="796"/>
      <c r="M115" s="796"/>
      <c r="N115" s="796"/>
      <c r="O115" s="797"/>
    </row>
    <row r="116" spans="1:15">
      <c r="A116" s="775"/>
      <c r="B116" s="776"/>
      <c r="C116" s="798"/>
      <c r="D116" s="799"/>
      <c r="E116" s="799"/>
      <c r="F116" s="799"/>
      <c r="G116" s="799"/>
      <c r="H116" s="799"/>
      <c r="I116" s="799"/>
      <c r="J116" s="799"/>
      <c r="K116" s="799"/>
      <c r="L116" s="799"/>
      <c r="M116" s="799"/>
      <c r="N116" s="799"/>
      <c r="O116" s="800"/>
    </row>
    <row r="117" spans="1:15">
      <c r="A117" s="773" t="s">
        <v>78</v>
      </c>
      <c r="B117" s="774"/>
      <c r="C117" s="783" t="str">
        <f>+'[212]PRESUPUESTO OBRA'!D17</f>
        <v xml:space="preserve">EXCAVACIÓN MECÁNICA EN ROCA </v>
      </c>
      <c r="D117" s="784"/>
      <c r="E117" s="784"/>
      <c r="F117" s="784"/>
      <c r="G117" s="784"/>
      <c r="H117" s="784"/>
      <c r="I117" s="784"/>
      <c r="J117" s="784"/>
      <c r="K117" s="784"/>
      <c r="L117" s="784"/>
      <c r="M117" s="784"/>
      <c r="N117" s="784"/>
      <c r="O117" s="785"/>
    </row>
    <row r="118" spans="1:15">
      <c r="A118" s="775"/>
      <c r="B118" s="776"/>
      <c r="C118" s="786"/>
      <c r="D118" s="787"/>
      <c r="E118" s="787"/>
      <c r="F118" s="787"/>
      <c r="G118" s="787"/>
      <c r="H118" s="787"/>
      <c r="I118" s="787"/>
      <c r="J118" s="787"/>
      <c r="K118" s="787"/>
      <c r="L118" s="787"/>
      <c r="M118" s="787"/>
      <c r="N118" s="787"/>
      <c r="O118" s="788"/>
    </row>
    <row r="119" spans="1:15">
      <c r="A119" s="773" t="s">
        <v>128</v>
      </c>
      <c r="B119" s="774"/>
      <c r="C119" s="783" t="str">
        <f>+'[212]PRESUPUESTO OBRA'!E17</f>
        <v>M3</v>
      </c>
      <c r="D119" s="784"/>
      <c r="E119" s="784"/>
      <c r="F119" s="784"/>
      <c r="G119" s="784"/>
      <c r="H119" s="784"/>
      <c r="I119" s="784"/>
      <c r="J119" s="784"/>
      <c r="K119" s="784"/>
      <c r="L119" s="784"/>
      <c r="M119" s="784"/>
      <c r="N119" s="784"/>
      <c r="O119" s="785"/>
    </row>
    <row r="120" spans="1:15">
      <c r="A120" s="775"/>
      <c r="B120" s="776"/>
      <c r="C120" s="786"/>
      <c r="D120" s="787"/>
      <c r="E120" s="787"/>
      <c r="F120" s="787"/>
      <c r="G120" s="787"/>
      <c r="H120" s="787"/>
      <c r="I120" s="787"/>
      <c r="J120" s="787"/>
      <c r="K120" s="787"/>
      <c r="L120" s="787"/>
      <c r="M120" s="787"/>
      <c r="N120" s="787"/>
      <c r="O120" s="788"/>
    </row>
    <row r="121" spans="1:15" ht="17.25" hidden="1">
      <c r="A121" s="238"/>
      <c r="B121" s="239"/>
      <c r="C121" s="239"/>
      <c r="D121" s="239"/>
      <c r="E121" s="239"/>
      <c r="F121" s="239"/>
      <c r="G121" s="240"/>
      <c r="H121" s="240"/>
      <c r="I121" s="240"/>
      <c r="J121" s="241"/>
      <c r="K121" s="240"/>
      <c r="L121" s="240"/>
      <c r="M121" s="240"/>
      <c r="N121" s="240"/>
      <c r="O121" s="242"/>
    </row>
    <row r="122" spans="1:15" ht="17.25" hidden="1">
      <c r="A122" s="243"/>
      <c r="B122" s="245"/>
      <c r="C122" s="244"/>
      <c r="D122" s="244"/>
      <c r="E122" s="244"/>
      <c r="F122" s="244"/>
      <c r="G122" s="245"/>
      <c r="H122" s="245"/>
      <c r="I122" s="245"/>
      <c r="J122" s="246"/>
      <c r="K122" s="245"/>
      <c r="L122" s="245"/>
      <c r="M122" s="245"/>
      <c r="N122" s="245"/>
      <c r="O122" s="247"/>
    </row>
    <row r="123" spans="1:15" ht="17.25" hidden="1">
      <c r="A123" s="243"/>
      <c r="B123" s="245"/>
      <c r="C123" s="244"/>
      <c r="D123" s="244"/>
      <c r="E123" s="244"/>
      <c r="F123" s="244"/>
      <c r="G123" s="245"/>
      <c r="H123" s="245"/>
      <c r="I123" s="245"/>
      <c r="J123" s="246"/>
      <c r="K123" s="245"/>
      <c r="L123" s="245"/>
      <c r="M123" s="245"/>
      <c r="N123" s="245"/>
      <c r="O123" s="247"/>
    </row>
    <row r="124" spans="1:15" ht="17.25" hidden="1">
      <c r="A124" s="243"/>
      <c r="B124" s="245"/>
      <c r="C124" s="244"/>
      <c r="D124" s="244"/>
      <c r="E124" s="244"/>
      <c r="F124" s="244"/>
      <c r="G124" s="245"/>
      <c r="H124" s="245"/>
      <c r="I124" s="245"/>
      <c r="J124" s="246"/>
      <c r="K124" s="245"/>
      <c r="L124" s="245"/>
      <c r="M124" s="245"/>
      <c r="N124" s="245"/>
      <c r="O124" s="247"/>
    </row>
    <row r="125" spans="1:15" ht="17.25" hidden="1">
      <c r="A125" s="243"/>
      <c r="B125" s="245"/>
      <c r="C125" s="244"/>
      <c r="D125" s="244"/>
      <c r="E125" s="244"/>
      <c r="F125" s="244"/>
      <c r="G125" s="245"/>
      <c r="H125" s="245"/>
      <c r="I125" s="245"/>
      <c r="J125" s="246"/>
      <c r="K125" s="245"/>
      <c r="L125" s="245"/>
      <c r="M125" s="245"/>
      <c r="N125" s="245"/>
      <c r="O125" s="247"/>
    </row>
    <row r="126" spans="1:15" ht="17.25" hidden="1">
      <c r="A126" s="243"/>
      <c r="B126" s="245"/>
      <c r="C126" s="244"/>
      <c r="D126" s="244"/>
      <c r="E126" s="244"/>
      <c r="F126" s="244"/>
      <c r="G126" s="245"/>
      <c r="H126" s="245"/>
      <c r="I126" s="245"/>
      <c r="J126" s="246"/>
      <c r="K126" s="245"/>
      <c r="L126" s="245"/>
      <c r="M126" s="245"/>
      <c r="N126" s="245"/>
      <c r="O126" s="247"/>
    </row>
    <row r="127" spans="1:15" ht="17.25" hidden="1">
      <c r="A127" s="243"/>
      <c r="B127" s="245"/>
      <c r="C127" s="244"/>
      <c r="D127" s="244"/>
      <c r="E127" s="244"/>
      <c r="F127" s="244"/>
      <c r="G127" s="245"/>
      <c r="H127" s="245"/>
      <c r="I127" s="245"/>
      <c r="J127" s="246"/>
      <c r="K127" s="245"/>
      <c r="L127" s="245"/>
      <c r="M127" s="245"/>
      <c r="N127" s="245"/>
      <c r="O127" s="247"/>
    </row>
    <row r="128" spans="1:15" ht="17.25" hidden="1">
      <c r="A128" s="243"/>
      <c r="B128" s="245"/>
      <c r="C128" s="244"/>
      <c r="D128" s="244"/>
      <c r="E128" s="244"/>
      <c r="F128" s="244"/>
      <c r="G128" s="245"/>
      <c r="H128" s="245"/>
      <c r="I128" s="245"/>
      <c r="J128" s="246"/>
      <c r="K128" s="245"/>
      <c r="L128" s="245"/>
      <c r="M128" s="245"/>
      <c r="N128" s="245"/>
      <c r="O128" s="247"/>
    </row>
    <row r="129" spans="1:15" ht="17.25" hidden="1">
      <c r="A129" s="243"/>
      <c r="B129" s="245"/>
      <c r="C129" s="244"/>
      <c r="D129" s="244"/>
      <c r="E129" s="244"/>
      <c r="F129" s="244"/>
      <c r="G129" s="245"/>
      <c r="H129" s="245"/>
      <c r="I129" s="245"/>
      <c r="J129" s="246"/>
      <c r="K129" s="245"/>
      <c r="L129" s="245"/>
      <c r="M129" s="245"/>
      <c r="N129" s="245"/>
      <c r="O129" s="247"/>
    </row>
    <row r="130" spans="1:15" ht="17.25" hidden="1">
      <c r="A130" s="243"/>
      <c r="B130" s="245"/>
      <c r="C130" s="244"/>
      <c r="D130" s="244"/>
      <c r="E130" s="244"/>
      <c r="F130" s="244"/>
      <c r="G130" s="245"/>
      <c r="H130" s="245"/>
      <c r="I130" s="245"/>
      <c r="J130" s="246"/>
      <c r="K130" s="245"/>
      <c r="L130" s="245"/>
      <c r="M130" s="245"/>
      <c r="N130" s="245"/>
      <c r="O130" s="247"/>
    </row>
    <row r="131" spans="1:15" ht="17.25" hidden="1">
      <c r="A131" s="243"/>
      <c r="B131" s="245"/>
      <c r="C131" s="244"/>
      <c r="D131" s="244"/>
      <c r="E131" s="244"/>
      <c r="F131" s="244"/>
      <c r="G131" s="245"/>
      <c r="H131" s="245"/>
      <c r="I131" s="245"/>
      <c r="J131" s="246"/>
      <c r="K131" s="245"/>
      <c r="L131" s="245"/>
      <c r="M131" s="245"/>
      <c r="N131" s="245"/>
      <c r="O131" s="247"/>
    </row>
    <row r="132" spans="1:15" ht="17.25" hidden="1">
      <c r="A132" s="243"/>
      <c r="B132" s="245"/>
      <c r="C132" s="244"/>
      <c r="D132" s="244"/>
      <c r="E132" s="244"/>
      <c r="F132" s="244"/>
      <c r="G132" s="245"/>
      <c r="H132" s="245"/>
      <c r="I132" s="245"/>
      <c r="J132" s="246"/>
      <c r="K132" s="245"/>
      <c r="L132" s="245"/>
      <c r="M132" s="245"/>
      <c r="N132" s="245"/>
      <c r="O132" s="247"/>
    </row>
    <row r="133" spans="1:15" ht="17.25" hidden="1">
      <c r="A133" s="243"/>
      <c r="B133" s="245"/>
      <c r="C133" s="244"/>
      <c r="D133" s="244"/>
      <c r="E133" s="244"/>
      <c r="F133" s="244"/>
      <c r="G133" s="245"/>
      <c r="H133" s="245"/>
      <c r="I133" s="245"/>
      <c r="J133" s="246"/>
      <c r="K133" s="245"/>
      <c r="L133" s="245"/>
      <c r="M133" s="245"/>
      <c r="N133" s="245"/>
      <c r="O133" s="247"/>
    </row>
    <row r="134" spans="1:15" ht="17.25" hidden="1">
      <c r="A134" s="243"/>
      <c r="B134" s="245"/>
      <c r="C134" s="244"/>
      <c r="D134" s="244"/>
      <c r="E134" s="244"/>
      <c r="F134" s="244"/>
      <c r="G134" s="245"/>
      <c r="H134" s="245"/>
      <c r="I134" s="245"/>
      <c r="J134" s="246"/>
      <c r="K134" s="245"/>
      <c r="L134" s="245"/>
      <c r="M134" s="245"/>
      <c r="N134" s="245"/>
      <c r="O134" s="247"/>
    </row>
    <row r="135" spans="1:15" ht="17.25" hidden="1">
      <c r="A135" s="243"/>
      <c r="B135" s="245"/>
      <c r="C135" s="244"/>
      <c r="D135" s="244"/>
      <c r="E135" s="244"/>
      <c r="F135" s="244"/>
      <c r="G135" s="245"/>
      <c r="H135" s="245"/>
      <c r="I135" s="245"/>
      <c r="J135" s="246"/>
      <c r="K135" s="245"/>
      <c r="L135" s="245"/>
      <c r="M135" s="245"/>
      <c r="N135" s="245"/>
      <c r="O135" s="247"/>
    </row>
    <row r="136" spans="1:15" ht="17.25" hidden="1">
      <c r="A136" s="243"/>
      <c r="B136" s="245"/>
      <c r="C136" s="244"/>
      <c r="D136" s="244"/>
      <c r="E136" s="244"/>
      <c r="F136" s="244"/>
      <c r="G136" s="245"/>
      <c r="H136" s="245"/>
      <c r="I136" s="245"/>
      <c r="J136" s="246"/>
      <c r="K136" s="245"/>
      <c r="L136" s="245"/>
      <c r="M136" s="245"/>
      <c r="N136" s="245"/>
      <c r="O136" s="247"/>
    </row>
    <row r="137" spans="1:15" ht="17.25" hidden="1">
      <c r="A137" s="243"/>
      <c r="B137" s="245"/>
      <c r="C137" s="244"/>
      <c r="D137" s="244"/>
      <c r="E137" s="244"/>
      <c r="F137" s="244"/>
      <c r="G137" s="245"/>
      <c r="H137" s="245"/>
      <c r="I137" s="245"/>
      <c r="J137" s="246"/>
      <c r="K137" s="245"/>
      <c r="L137" s="245"/>
      <c r="M137" s="245"/>
      <c r="N137" s="245"/>
      <c r="O137" s="247"/>
    </row>
    <row r="138" spans="1:15" ht="17.25" hidden="1">
      <c r="A138" s="243"/>
      <c r="B138" s="245"/>
      <c r="C138" s="244"/>
      <c r="D138" s="244"/>
      <c r="E138" s="244"/>
      <c r="F138" s="244"/>
      <c r="G138" s="245"/>
      <c r="H138" s="245"/>
      <c r="I138" s="245"/>
      <c r="J138" s="246"/>
      <c r="K138" s="245"/>
      <c r="L138" s="245"/>
      <c r="M138" s="245"/>
      <c r="N138" s="245"/>
      <c r="O138" s="247"/>
    </row>
    <row r="139" spans="1:15" ht="17.25" hidden="1">
      <c r="A139" s="243"/>
      <c r="B139" s="245"/>
      <c r="C139" s="244"/>
      <c r="D139" s="244"/>
      <c r="E139" s="244"/>
      <c r="F139" s="244"/>
      <c r="G139" s="245"/>
      <c r="H139" s="245"/>
      <c r="I139" s="245"/>
      <c r="J139" s="246"/>
      <c r="K139" s="245"/>
      <c r="L139" s="245"/>
      <c r="M139" s="245"/>
      <c r="N139" s="245"/>
      <c r="O139" s="247"/>
    </row>
    <row r="140" spans="1:15" ht="17.25" hidden="1">
      <c r="A140" s="243"/>
      <c r="B140" s="245"/>
      <c r="C140" s="244"/>
      <c r="D140" s="244"/>
      <c r="E140" s="244"/>
      <c r="F140" s="244"/>
      <c r="G140" s="245"/>
      <c r="H140" s="245"/>
      <c r="I140" s="245"/>
      <c r="J140" s="246"/>
      <c r="K140" s="245"/>
      <c r="L140" s="245"/>
      <c r="M140" s="245"/>
      <c r="N140" s="245"/>
      <c r="O140" s="247"/>
    </row>
    <row r="141" spans="1:15" ht="17.25" hidden="1">
      <c r="A141" s="243"/>
      <c r="B141" s="245"/>
      <c r="C141" s="244"/>
      <c r="D141" s="244"/>
      <c r="E141" s="244"/>
      <c r="F141" s="244"/>
      <c r="G141" s="245"/>
      <c r="H141" s="245"/>
      <c r="I141" s="245"/>
      <c r="J141" s="246"/>
      <c r="K141" s="245"/>
      <c r="L141" s="245"/>
      <c r="M141" s="245"/>
      <c r="N141" s="245"/>
      <c r="O141" s="247"/>
    </row>
    <row r="142" spans="1:15" ht="17.25" hidden="1">
      <c r="A142" s="243"/>
      <c r="B142" s="245"/>
      <c r="C142" s="244"/>
      <c r="D142" s="244"/>
      <c r="E142" s="244"/>
      <c r="F142" s="244"/>
      <c r="G142" s="245"/>
      <c r="H142" s="245"/>
      <c r="I142" s="245"/>
      <c r="J142" s="246"/>
      <c r="K142" s="245"/>
      <c r="L142" s="245"/>
      <c r="M142" s="245"/>
      <c r="N142" s="245"/>
      <c r="O142" s="247"/>
    </row>
    <row r="143" spans="1:15" ht="17.25" hidden="1">
      <c r="A143" s="243"/>
      <c r="B143" s="245"/>
      <c r="C143" s="244"/>
      <c r="D143" s="244"/>
      <c r="E143" s="244"/>
      <c r="F143" s="244"/>
      <c r="G143" s="245"/>
      <c r="H143" s="245"/>
      <c r="I143" s="245"/>
      <c r="J143" s="246"/>
      <c r="K143" s="245"/>
      <c r="L143" s="245"/>
      <c r="M143" s="245"/>
      <c r="N143" s="245"/>
      <c r="O143" s="247"/>
    </row>
    <row r="144" spans="1:15" ht="17.25" hidden="1">
      <c r="A144" s="243"/>
      <c r="B144" s="245"/>
      <c r="C144" s="244"/>
      <c r="D144" s="244"/>
      <c r="E144" s="244"/>
      <c r="F144" s="244"/>
      <c r="G144" s="245"/>
      <c r="H144" s="245"/>
      <c r="I144" s="245"/>
      <c r="J144" s="246"/>
      <c r="K144" s="245"/>
      <c r="L144" s="245"/>
      <c r="M144" s="245"/>
      <c r="N144" s="245"/>
      <c r="O144" s="247"/>
    </row>
    <row r="145" spans="1:17" ht="17.25">
      <c r="A145" s="243"/>
      <c r="B145" s="244"/>
      <c r="C145" s="244"/>
      <c r="D145" s="244"/>
      <c r="E145" s="244"/>
      <c r="F145" s="244"/>
      <c r="G145" s="245"/>
      <c r="H145" s="245"/>
      <c r="I145" s="245"/>
      <c r="J145" s="246"/>
      <c r="K145" s="245"/>
      <c r="L145" s="245"/>
      <c r="M145" s="245"/>
      <c r="N145" s="245"/>
      <c r="O145" s="247"/>
    </row>
    <row r="146" spans="1:17">
      <c r="A146" s="763" t="s">
        <v>129</v>
      </c>
      <c r="B146" s="764" t="s">
        <v>78</v>
      </c>
      <c r="C146" s="765"/>
      <c r="D146" s="765"/>
      <c r="E146" s="765"/>
      <c r="F146" s="765"/>
      <c r="G146" s="765"/>
      <c r="H146" s="766"/>
      <c r="I146" s="755" t="s">
        <v>132</v>
      </c>
      <c r="J146" s="755" t="s">
        <v>130</v>
      </c>
      <c r="K146" s="755" t="s">
        <v>131</v>
      </c>
      <c r="L146" s="755" t="s">
        <v>163</v>
      </c>
      <c r="M146" s="755" t="s">
        <v>164</v>
      </c>
      <c r="N146" s="755" t="s">
        <v>134</v>
      </c>
      <c r="O146" s="755" t="s">
        <v>165</v>
      </c>
    </row>
    <row r="147" spans="1:17">
      <c r="A147" s="763"/>
      <c r="B147" s="767"/>
      <c r="C147" s="768"/>
      <c r="D147" s="768"/>
      <c r="E147" s="768"/>
      <c r="F147" s="768"/>
      <c r="G147" s="768"/>
      <c r="H147" s="769"/>
      <c r="I147" s="756"/>
      <c r="J147" s="756"/>
      <c r="K147" s="756"/>
      <c r="L147" s="756"/>
      <c r="M147" s="756"/>
      <c r="N147" s="756"/>
      <c r="O147" s="756"/>
    </row>
    <row r="148" spans="1:17" ht="17.25">
      <c r="A148" s="250">
        <v>1</v>
      </c>
      <c r="B148" s="757" t="s">
        <v>170</v>
      </c>
      <c r="C148" s="758"/>
      <c r="D148" s="758"/>
      <c r="E148" s="758"/>
      <c r="F148" s="758"/>
      <c r="G148" s="758"/>
      <c r="H148" s="759"/>
      <c r="I148" s="268">
        <v>0.9</v>
      </c>
      <c r="J148" s="252">
        <f>+J90+J91+J92+J93+J94</f>
        <v>197.11</v>
      </c>
      <c r="K148" s="254">
        <v>1.2</v>
      </c>
      <c r="L148" s="253"/>
      <c r="M148" s="254">
        <f>+J148*K148*I148</f>
        <v>212.87880000000001</v>
      </c>
      <c r="N148" s="253">
        <v>1</v>
      </c>
      <c r="O148" s="252">
        <f>+N148*M148</f>
        <v>212.87880000000001</v>
      </c>
      <c r="Q148" s="282"/>
    </row>
    <row r="149" spans="1:17" ht="17.25">
      <c r="A149" s="250"/>
      <c r="B149" s="757"/>
      <c r="C149" s="758"/>
      <c r="D149" s="758"/>
      <c r="E149" s="758"/>
      <c r="F149" s="758"/>
      <c r="G149" s="758"/>
      <c r="H149" s="759"/>
      <c r="I149" s="268"/>
      <c r="J149" s="252"/>
      <c r="K149" s="254"/>
      <c r="L149" s="253"/>
      <c r="M149" s="254"/>
      <c r="N149" s="253"/>
      <c r="O149" s="252"/>
    </row>
    <row r="150" spans="1:17">
      <c r="A150" s="273"/>
      <c r="B150" s="829"/>
      <c r="C150" s="830"/>
      <c r="D150" s="830"/>
      <c r="E150" s="830"/>
      <c r="F150" s="830"/>
      <c r="G150" s="830"/>
      <c r="H150" s="831"/>
      <c r="I150" s="274"/>
      <c r="J150" s="275"/>
      <c r="K150" s="275"/>
      <c r="L150" s="275"/>
      <c r="M150" s="275"/>
      <c r="N150" s="275"/>
      <c r="O150" s="275"/>
    </row>
    <row r="151" spans="1:17">
      <c r="A151" s="273"/>
      <c r="B151" s="283"/>
      <c r="C151" s="277"/>
      <c r="D151" s="277"/>
      <c r="E151" s="277"/>
      <c r="F151" s="277"/>
      <c r="G151" s="277"/>
      <c r="H151" s="278"/>
      <c r="I151" s="274"/>
      <c r="J151" s="275"/>
      <c r="K151" s="275"/>
      <c r="L151" s="275"/>
      <c r="M151" s="275"/>
      <c r="N151" s="275"/>
      <c r="O151" s="275"/>
    </row>
    <row r="152" spans="1:17" ht="17.25">
      <c r="A152" s="250"/>
      <c r="B152" s="757"/>
      <c r="C152" s="758"/>
      <c r="D152" s="758"/>
      <c r="E152" s="758"/>
      <c r="F152" s="758"/>
      <c r="G152" s="758"/>
      <c r="H152" s="759"/>
      <c r="I152" s="268"/>
      <c r="J152" s="252"/>
      <c r="K152" s="252"/>
      <c r="L152" s="253"/>
      <c r="M152" s="254"/>
      <c r="N152" s="253"/>
      <c r="O152" s="252"/>
    </row>
    <row r="153" spans="1:17" ht="17.25">
      <c r="A153" s="255"/>
      <c r="B153" s="869"/>
      <c r="C153" s="870"/>
      <c r="D153" s="870"/>
      <c r="E153" s="870"/>
      <c r="F153" s="870"/>
      <c r="G153" s="870"/>
      <c r="H153" s="871"/>
      <c r="I153" s="256"/>
      <c r="J153" s="257"/>
      <c r="K153" s="256"/>
      <c r="L153" s="258"/>
      <c r="M153" s="761" t="s">
        <v>136</v>
      </c>
      <c r="N153" s="762"/>
      <c r="O153" s="259">
        <f>ROUND(SUM(O148:O152),2)</f>
        <v>212.88</v>
      </c>
    </row>
    <row r="154" spans="1:17" ht="17.25">
      <c r="A154" s="260"/>
      <c r="B154" s="260"/>
      <c r="C154" s="260"/>
      <c r="D154" s="260"/>
      <c r="E154" s="260"/>
      <c r="F154" s="260"/>
      <c r="G154" s="260"/>
      <c r="H154" s="260"/>
      <c r="I154" s="260"/>
      <c r="J154" s="261"/>
      <c r="K154" s="260"/>
      <c r="L154" s="260"/>
      <c r="M154" s="262"/>
      <c r="N154" s="262"/>
      <c r="O154" s="263"/>
    </row>
    <row r="155" spans="1:17" ht="17.25">
      <c r="A155" s="260"/>
      <c r="B155" s="260"/>
      <c r="C155" s="260"/>
      <c r="D155" s="260"/>
      <c r="E155" s="260"/>
      <c r="F155" s="260"/>
      <c r="G155" s="260"/>
      <c r="H155" s="260"/>
      <c r="I155" s="260"/>
      <c r="J155" s="261"/>
      <c r="K155" s="260"/>
      <c r="L155" s="260"/>
      <c r="M155" s="262"/>
      <c r="N155" s="262"/>
      <c r="O155" s="263"/>
    </row>
    <row r="156" spans="1:17" ht="17.25">
      <c r="A156" s="260"/>
      <c r="B156" s="260"/>
      <c r="C156" s="260"/>
      <c r="D156" s="260"/>
      <c r="E156" s="260"/>
      <c r="F156" s="260"/>
      <c r="G156" s="260"/>
      <c r="H156" s="260"/>
      <c r="I156" s="260"/>
      <c r="J156" s="261"/>
      <c r="K156" s="260"/>
      <c r="L156" s="260"/>
      <c r="M156" s="262"/>
      <c r="N156" s="262"/>
      <c r="O156" s="263"/>
    </row>
    <row r="158" spans="1:17">
      <c r="A158" s="789" t="s">
        <v>126</v>
      </c>
      <c r="B158" s="790"/>
      <c r="C158" s="790"/>
      <c r="D158" s="790"/>
      <c r="E158" s="790"/>
      <c r="F158" s="790"/>
      <c r="G158" s="790"/>
      <c r="H158" s="790"/>
      <c r="I158" s="790"/>
      <c r="J158" s="790"/>
      <c r="K158" s="790"/>
      <c r="L158" s="790"/>
      <c r="M158" s="790"/>
      <c r="N158" s="790"/>
      <c r="O158" s="791"/>
    </row>
    <row r="159" spans="1:17">
      <c r="A159" s="792"/>
      <c r="B159" s="793"/>
      <c r="C159" s="793"/>
      <c r="D159" s="793"/>
      <c r="E159" s="793"/>
      <c r="F159" s="793"/>
      <c r="G159" s="793"/>
      <c r="H159" s="793"/>
      <c r="I159" s="793"/>
      <c r="J159" s="793"/>
      <c r="K159" s="793"/>
      <c r="L159" s="793"/>
      <c r="M159" s="793"/>
      <c r="N159" s="793"/>
      <c r="O159" s="794"/>
    </row>
    <row r="160" spans="1:17">
      <c r="A160" s="872"/>
      <c r="B160" s="873"/>
      <c r="C160" s="873"/>
      <c r="D160" s="873"/>
      <c r="E160" s="873"/>
      <c r="F160" s="873"/>
      <c r="G160" s="873"/>
      <c r="H160" s="873"/>
      <c r="I160" s="873"/>
      <c r="J160" s="873"/>
      <c r="K160" s="873"/>
      <c r="L160" s="873"/>
      <c r="M160" s="873"/>
      <c r="N160" s="873"/>
      <c r="O160" s="874"/>
    </row>
    <row r="161" spans="1:19">
      <c r="A161" s="773" t="s">
        <v>127</v>
      </c>
      <c r="B161" s="774"/>
      <c r="C161" s="795" t="str">
        <f>+'[212]PRESUPUESTO OBRA'!C18</f>
        <v>2.3</v>
      </c>
      <c r="D161" s="796"/>
      <c r="E161" s="796"/>
      <c r="F161" s="796"/>
      <c r="G161" s="796"/>
      <c r="H161" s="796"/>
      <c r="I161" s="796"/>
      <c r="J161" s="796"/>
      <c r="K161" s="796"/>
      <c r="L161" s="796"/>
      <c r="M161" s="796"/>
      <c r="N161" s="796"/>
      <c r="O161" s="797"/>
    </row>
    <row r="162" spans="1:19">
      <c r="A162" s="775"/>
      <c r="B162" s="776"/>
      <c r="C162" s="798"/>
      <c r="D162" s="799"/>
      <c r="E162" s="799"/>
      <c r="F162" s="799"/>
      <c r="G162" s="799"/>
      <c r="H162" s="799"/>
      <c r="I162" s="799"/>
      <c r="J162" s="799"/>
      <c r="K162" s="799"/>
      <c r="L162" s="799"/>
      <c r="M162" s="799"/>
      <c r="N162" s="799"/>
      <c r="O162" s="800"/>
    </row>
    <row r="163" spans="1:19">
      <c r="A163" s="773" t="s">
        <v>78</v>
      </c>
      <c r="B163" s="774"/>
      <c r="C163" s="783" t="str">
        <f>+'[212]PRESUPUESTO OBRA'!D18</f>
        <v>SUMINISTRO E INSTALACIÓN DE TUBERÍA PVC SANITARIA Ø 14pulg-350mm X6m  PARA CAMARAS DE CAIDA.</v>
      </c>
      <c r="D163" s="784"/>
      <c r="E163" s="784"/>
      <c r="F163" s="784"/>
      <c r="G163" s="784"/>
      <c r="H163" s="784"/>
      <c r="I163" s="784"/>
      <c r="J163" s="784"/>
      <c r="K163" s="784"/>
      <c r="L163" s="784"/>
      <c r="M163" s="784"/>
      <c r="N163" s="784"/>
      <c r="O163" s="785"/>
    </row>
    <row r="164" spans="1:19">
      <c r="A164" s="775"/>
      <c r="B164" s="776"/>
      <c r="C164" s="786"/>
      <c r="D164" s="787"/>
      <c r="E164" s="787"/>
      <c r="F164" s="787"/>
      <c r="G164" s="787"/>
      <c r="H164" s="787"/>
      <c r="I164" s="787"/>
      <c r="J164" s="787"/>
      <c r="K164" s="787"/>
      <c r="L164" s="787"/>
      <c r="M164" s="787"/>
      <c r="N164" s="787"/>
      <c r="O164" s="788"/>
    </row>
    <row r="165" spans="1:19">
      <c r="A165" s="773" t="s">
        <v>128</v>
      </c>
      <c r="B165" s="774"/>
      <c r="C165" s="783" t="str">
        <f>+'[212]PRESUPUESTO OBRA'!E18</f>
        <v>ML</v>
      </c>
      <c r="D165" s="784"/>
      <c r="E165" s="784"/>
      <c r="F165" s="784"/>
      <c r="G165" s="784"/>
      <c r="H165" s="784"/>
      <c r="I165" s="784"/>
      <c r="J165" s="784"/>
      <c r="K165" s="784"/>
      <c r="L165" s="784"/>
      <c r="M165" s="784"/>
      <c r="N165" s="784"/>
      <c r="O165" s="785"/>
    </row>
    <row r="166" spans="1:19">
      <c r="A166" s="775"/>
      <c r="B166" s="776"/>
      <c r="C166" s="786"/>
      <c r="D166" s="787"/>
      <c r="E166" s="787"/>
      <c r="F166" s="787"/>
      <c r="G166" s="787"/>
      <c r="H166" s="787"/>
      <c r="I166" s="787"/>
      <c r="J166" s="787"/>
      <c r="K166" s="787"/>
      <c r="L166" s="787"/>
      <c r="M166" s="787"/>
      <c r="N166" s="787"/>
      <c r="O166" s="788"/>
      <c r="S166" s="237" t="s">
        <v>171</v>
      </c>
    </row>
    <row r="167" spans="1:19" ht="17.25">
      <c r="A167" s="238"/>
      <c r="B167" s="239"/>
      <c r="C167" s="239"/>
      <c r="D167" s="239"/>
      <c r="E167" s="239"/>
      <c r="F167" s="239"/>
      <c r="G167" s="240"/>
      <c r="H167" s="240"/>
      <c r="I167" s="240"/>
      <c r="J167" s="241"/>
      <c r="K167" s="240"/>
      <c r="L167" s="240"/>
      <c r="M167" s="240"/>
      <c r="N167" s="240"/>
      <c r="O167" s="242"/>
    </row>
    <row r="168" spans="1:19" ht="17.25" hidden="1">
      <c r="A168" s="243"/>
      <c r="B168" s="244"/>
      <c r="C168" s="244"/>
      <c r="D168" s="244"/>
      <c r="E168" s="244"/>
      <c r="F168" s="244"/>
      <c r="G168" s="245"/>
      <c r="H168" s="245"/>
      <c r="I168" s="245"/>
      <c r="J168" s="246"/>
      <c r="K168" s="245"/>
      <c r="L168" s="245"/>
      <c r="M168" s="245"/>
      <c r="N168" s="245"/>
      <c r="O168" s="247"/>
    </row>
    <row r="169" spans="1:19" ht="17.25" hidden="1">
      <c r="A169" s="243"/>
      <c r="B169" s="244"/>
      <c r="C169" s="244"/>
      <c r="D169" s="244"/>
      <c r="E169" s="244"/>
      <c r="F169" s="244"/>
      <c r="G169" s="245"/>
      <c r="H169" s="245"/>
      <c r="I169" s="245"/>
      <c r="J169" s="246"/>
      <c r="K169" s="245"/>
      <c r="L169" s="245"/>
      <c r="M169" s="245"/>
      <c r="N169" s="245"/>
      <c r="O169" s="247"/>
    </row>
    <row r="170" spans="1:19" ht="17.25" hidden="1">
      <c r="A170" s="243"/>
      <c r="B170" s="244"/>
      <c r="C170" s="244"/>
      <c r="D170" s="244"/>
      <c r="E170" s="244"/>
      <c r="F170" s="244"/>
      <c r="G170" s="245"/>
      <c r="H170" s="245"/>
      <c r="I170" s="245"/>
      <c r="J170" s="246"/>
      <c r="K170" s="245"/>
      <c r="L170" s="245"/>
      <c r="M170" s="245"/>
      <c r="N170" s="245"/>
      <c r="O170" s="247"/>
    </row>
    <row r="171" spans="1:19" ht="17.25" hidden="1">
      <c r="A171" s="243"/>
      <c r="B171" s="244"/>
      <c r="C171" s="244"/>
      <c r="D171" s="244"/>
      <c r="E171" s="244"/>
      <c r="F171" s="244"/>
      <c r="G171" s="245"/>
      <c r="H171" s="245"/>
      <c r="I171" s="245"/>
      <c r="J171" s="246"/>
      <c r="K171" s="245"/>
      <c r="L171" s="245"/>
      <c r="M171" s="245"/>
      <c r="N171" s="245"/>
      <c r="O171" s="247"/>
    </row>
    <row r="172" spans="1:19" ht="17.25" hidden="1">
      <c r="A172" s="243"/>
      <c r="B172" s="244"/>
      <c r="C172" s="244"/>
      <c r="D172" s="244"/>
      <c r="E172" s="244"/>
      <c r="F172" s="244"/>
      <c r="G172" s="245"/>
      <c r="H172" s="245"/>
      <c r="I172" s="245"/>
      <c r="J172" s="246"/>
      <c r="K172" s="245"/>
      <c r="L172" s="245"/>
      <c r="M172" s="245"/>
      <c r="N172" s="245"/>
      <c r="O172" s="247"/>
    </row>
    <row r="173" spans="1:19" ht="17.25" hidden="1">
      <c r="A173" s="243"/>
      <c r="B173" s="244"/>
      <c r="C173" s="244"/>
      <c r="D173" s="244"/>
      <c r="E173" s="244"/>
      <c r="F173" s="244"/>
      <c r="G173" s="245"/>
      <c r="H173" s="245"/>
      <c r="I173" s="245"/>
      <c r="J173" s="246"/>
      <c r="K173" s="245"/>
      <c r="L173" s="245"/>
      <c r="M173" s="245"/>
      <c r="N173" s="245"/>
      <c r="O173" s="247"/>
    </row>
    <row r="174" spans="1:19" ht="17.25" hidden="1">
      <c r="A174" s="243"/>
      <c r="B174" s="244"/>
      <c r="C174" s="244"/>
      <c r="D174" s="244"/>
      <c r="E174" s="244"/>
      <c r="F174" s="244"/>
      <c r="G174" s="245"/>
      <c r="H174" s="245"/>
      <c r="I174" s="245"/>
      <c r="J174" s="246"/>
      <c r="K174" s="245"/>
      <c r="L174" s="245"/>
      <c r="M174" s="245"/>
      <c r="N174" s="245"/>
      <c r="O174" s="247"/>
      <c r="R174" s="237" t="s">
        <v>172</v>
      </c>
      <c r="S174" s="237">
        <f>1.72*3.1416</f>
        <v>5.4035519999999995</v>
      </c>
    </row>
    <row r="175" spans="1:19" ht="17.25" hidden="1">
      <c r="A175" s="243"/>
      <c r="B175" s="244"/>
      <c r="C175" s="244"/>
      <c r="D175" s="244"/>
      <c r="E175" s="244"/>
      <c r="F175" s="244"/>
      <c r="G175" s="245"/>
      <c r="H175" s="245"/>
      <c r="I175" s="245"/>
      <c r="J175" s="246"/>
      <c r="K175" s="245"/>
      <c r="L175" s="245"/>
      <c r="M175" s="245"/>
      <c r="N175" s="245"/>
      <c r="O175" s="247"/>
      <c r="R175" s="237" t="s">
        <v>173</v>
      </c>
      <c r="S175" s="237">
        <v>1.5</v>
      </c>
    </row>
    <row r="176" spans="1:19" ht="17.25" hidden="1">
      <c r="A176" s="243"/>
      <c r="B176" s="244"/>
      <c r="C176" s="244"/>
      <c r="D176" s="244"/>
      <c r="E176" s="244"/>
      <c r="F176" s="244"/>
      <c r="G176" s="245"/>
      <c r="H176" s="245"/>
      <c r="I176" s="245"/>
      <c r="J176" s="246"/>
      <c r="K176" s="245"/>
      <c r="L176" s="245"/>
      <c r="M176" s="245"/>
      <c r="N176" s="245"/>
      <c r="O176" s="247"/>
      <c r="R176" s="237" t="s">
        <v>174</v>
      </c>
      <c r="S176" s="237">
        <f>+S175*S174</f>
        <v>8.1053280000000001</v>
      </c>
    </row>
    <row r="177" spans="1:19" ht="17.25" hidden="1">
      <c r="A177" s="243"/>
      <c r="B177" s="244"/>
      <c r="C177" s="244"/>
      <c r="D177" s="244"/>
      <c r="E177" s="244"/>
      <c r="F177" s="244"/>
      <c r="G177" s="245"/>
      <c r="H177" s="245"/>
      <c r="I177" s="245"/>
      <c r="J177" s="246"/>
      <c r="K177" s="245"/>
      <c r="L177" s="245"/>
      <c r="M177" s="245"/>
      <c r="N177" s="245"/>
      <c r="O177" s="247"/>
      <c r="R177" s="237" t="s">
        <v>175</v>
      </c>
    </row>
    <row r="178" spans="1:19" ht="17.25" hidden="1">
      <c r="A178" s="243"/>
      <c r="B178" s="244"/>
      <c r="C178" s="244"/>
      <c r="D178" s="244"/>
      <c r="E178" s="244"/>
      <c r="F178" s="244"/>
      <c r="G178" s="245"/>
      <c r="H178" s="245"/>
      <c r="I178" s="245"/>
      <c r="J178" s="246"/>
      <c r="K178" s="245"/>
      <c r="L178" s="245"/>
      <c r="M178" s="245"/>
      <c r="N178" s="245"/>
      <c r="O178" s="247"/>
      <c r="R178" s="237" t="s">
        <v>176</v>
      </c>
      <c r="S178" s="237">
        <v>0.06</v>
      </c>
    </row>
    <row r="179" spans="1:19" ht="17.25" hidden="1">
      <c r="A179" s="243"/>
      <c r="B179" s="244"/>
      <c r="C179" s="244"/>
      <c r="D179" s="244"/>
      <c r="E179" s="244"/>
      <c r="F179" s="244"/>
      <c r="G179" s="245"/>
      <c r="H179" s="245"/>
      <c r="I179" s="245"/>
      <c r="J179" s="246"/>
      <c r="K179" s="245"/>
      <c r="L179" s="245"/>
      <c r="M179" s="245"/>
      <c r="N179" s="245"/>
      <c r="O179" s="247"/>
      <c r="R179" s="237" t="s">
        <v>177</v>
      </c>
      <c r="S179" s="237">
        <v>0.12</v>
      </c>
    </row>
    <row r="180" spans="1:19" ht="17.25" hidden="1">
      <c r="A180" s="243"/>
      <c r="B180" s="244"/>
      <c r="C180" s="244"/>
      <c r="D180" s="244"/>
      <c r="E180" s="244"/>
      <c r="F180" s="244"/>
      <c r="G180" s="245"/>
      <c r="H180" s="245"/>
      <c r="I180" s="245"/>
      <c r="J180" s="246"/>
      <c r="K180" s="245"/>
      <c r="L180" s="245"/>
      <c r="M180" s="245"/>
      <c r="N180" s="245"/>
      <c r="O180" s="247"/>
      <c r="R180" s="237" t="s">
        <v>178</v>
      </c>
      <c r="S180" s="237">
        <v>0.26</v>
      </c>
    </row>
    <row r="181" spans="1:19" ht="17.25" hidden="1">
      <c r="A181" s="243"/>
      <c r="B181" s="244"/>
      <c r="C181" s="244"/>
      <c r="D181" s="244"/>
      <c r="E181" s="244"/>
      <c r="F181" s="244"/>
      <c r="G181" s="245"/>
      <c r="H181" s="245"/>
      <c r="I181" s="245"/>
      <c r="J181" s="246"/>
      <c r="K181" s="245"/>
      <c r="L181" s="245"/>
      <c r="M181" s="245"/>
      <c r="N181" s="245"/>
      <c r="O181" s="247"/>
      <c r="R181" s="237" t="s">
        <v>176</v>
      </c>
      <c r="S181" s="237">
        <v>0.06</v>
      </c>
    </row>
    <row r="182" spans="1:19" ht="17.25" hidden="1">
      <c r="A182" s="243"/>
      <c r="B182" s="244"/>
      <c r="C182" s="244"/>
      <c r="D182" s="244"/>
      <c r="E182" s="244"/>
      <c r="F182" s="244"/>
      <c r="G182" s="245"/>
      <c r="H182" s="245"/>
      <c r="I182" s="245"/>
      <c r="J182" s="246"/>
      <c r="K182" s="245"/>
      <c r="L182" s="245"/>
      <c r="M182" s="245"/>
      <c r="N182" s="245"/>
      <c r="O182" s="247"/>
      <c r="R182" s="237" t="s">
        <v>179</v>
      </c>
      <c r="S182" s="237">
        <f>1/((S179+0.0015)*(S178+0.015))</f>
        <v>109.73936899862827</v>
      </c>
    </row>
    <row r="183" spans="1:19" ht="17.25" hidden="1">
      <c r="A183" s="243"/>
      <c r="B183" s="244"/>
      <c r="C183" s="244"/>
      <c r="D183" s="244"/>
      <c r="E183" s="244"/>
      <c r="F183" s="244"/>
      <c r="G183" s="245"/>
      <c r="H183" s="245"/>
      <c r="I183" s="245"/>
      <c r="J183" s="246"/>
      <c r="K183" s="245"/>
      <c r="L183" s="245"/>
      <c r="M183" s="245"/>
      <c r="N183" s="245"/>
      <c r="O183" s="247"/>
      <c r="R183" s="237" t="s">
        <v>180</v>
      </c>
      <c r="S183" s="237">
        <f>+S182*S176*1.05</f>
        <v>933.94725925925945</v>
      </c>
    </row>
    <row r="184" spans="1:19" ht="17.25" hidden="1">
      <c r="A184" s="243"/>
      <c r="B184" s="245"/>
      <c r="C184" s="244"/>
      <c r="D184" s="244"/>
      <c r="E184" s="244"/>
      <c r="F184" s="244"/>
      <c r="G184" s="245"/>
      <c r="H184" s="245"/>
      <c r="I184" s="245"/>
      <c r="J184" s="246"/>
      <c r="K184" s="245"/>
      <c r="L184" s="245"/>
      <c r="M184" s="245"/>
      <c r="N184" s="245"/>
      <c r="O184" s="247"/>
      <c r="S184" s="237" t="s">
        <v>181</v>
      </c>
    </row>
    <row r="185" spans="1:19" ht="17.25" hidden="1">
      <c r="A185" s="243"/>
      <c r="B185" s="244"/>
      <c r="C185" s="244"/>
      <c r="D185" s="244"/>
      <c r="E185" s="244"/>
      <c r="F185" s="244"/>
      <c r="G185" s="245"/>
      <c r="H185" s="245"/>
      <c r="I185" s="245"/>
      <c r="J185" s="246"/>
      <c r="K185" s="245"/>
      <c r="L185" s="245"/>
      <c r="M185" s="245"/>
      <c r="N185" s="245"/>
      <c r="O185" s="247"/>
      <c r="R185" s="237" t="s">
        <v>182</v>
      </c>
    </row>
    <row r="186" spans="1:19" ht="17.25" hidden="1">
      <c r="A186" s="243"/>
      <c r="B186" s="244"/>
      <c r="C186" s="244"/>
      <c r="D186" s="244"/>
      <c r="E186" s="244"/>
      <c r="F186" s="244"/>
      <c r="G186" s="245"/>
      <c r="H186" s="245"/>
      <c r="I186" s="245"/>
      <c r="J186" s="246"/>
      <c r="K186" s="245"/>
      <c r="L186" s="245"/>
      <c r="M186" s="245"/>
      <c r="N186" s="245"/>
      <c r="O186" s="247"/>
      <c r="R186" s="237" t="s">
        <v>183</v>
      </c>
      <c r="S186" s="267">
        <v>0.2</v>
      </c>
    </row>
    <row r="187" spans="1:19" ht="17.25" hidden="1">
      <c r="A187" s="243"/>
      <c r="B187" s="244"/>
      <c r="C187" s="244"/>
      <c r="D187" s="244"/>
      <c r="E187" s="244"/>
      <c r="F187" s="244"/>
      <c r="G187" s="245"/>
      <c r="H187" s="245"/>
      <c r="I187" s="245"/>
      <c r="J187" s="246"/>
      <c r="K187" s="245"/>
      <c r="L187" s="245"/>
      <c r="M187" s="245"/>
      <c r="N187" s="245"/>
      <c r="O187" s="247"/>
      <c r="R187" s="237" t="s">
        <v>172</v>
      </c>
      <c r="S187" s="267">
        <f>1.36*3.1416</f>
        <v>4.2725759999999999</v>
      </c>
    </row>
    <row r="188" spans="1:19" ht="17.25" hidden="1">
      <c r="A188" s="243"/>
      <c r="B188" s="244"/>
      <c r="C188" s="244"/>
      <c r="D188" s="244"/>
      <c r="E188" s="244"/>
      <c r="F188" s="244"/>
      <c r="G188" s="245"/>
      <c r="H188" s="245"/>
      <c r="I188" s="245"/>
      <c r="J188" s="246"/>
      <c r="K188" s="245"/>
      <c r="L188" s="245"/>
      <c r="M188" s="245"/>
      <c r="N188" s="245"/>
      <c r="O188" s="247"/>
      <c r="R188" s="237" t="s">
        <v>184</v>
      </c>
      <c r="S188" s="267">
        <v>1.72</v>
      </c>
    </row>
    <row r="189" spans="1:19" ht="15" customHeight="1">
      <c r="A189" s="243"/>
      <c r="B189" s="244"/>
      <c r="C189" s="244"/>
      <c r="D189" s="244"/>
      <c r="E189" s="244"/>
      <c r="F189" s="244"/>
      <c r="G189" s="245"/>
      <c r="H189" s="245"/>
      <c r="I189" s="245"/>
      <c r="J189" s="246"/>
      <c r="K189" s="245"/>
      <c r="L189" s="245"/>
      <c r="M189" s="245"/>
      <c r="N189" s="245"/>
      <c r="O189" s="247"/>
      <c r="R189" s="237" t="s">
        <v>185</v>
      </c>
      <c r="S189" s="267">
        <f>+S188</f>
        <v>1.72</v>
      </c>
    </row>
    <row r="190" spans="1:19">
      <c r="A190" s="763" t="s">
        <v>129</v>
      </c>
      <c r="B190" s="764" t="s">
        <v>78</v>
      </c>
      <c r="C190" s="765"/>
      <c r="D190" s="765"/>
      <c r="E190" s="765"/>
      <c r="F190" s="765"/>
      <c r="G190" s="765"/>
      <c r="H190" s="766"/>
      <c r="I190" s="248"/>
      <c r="J190" s="755" t="s">
        <v>130</v>
      </c>
      <c r="K190" s="755" t="s">
        <v>131</v>
      </c>
      <c r="L190" s="755" t="s">
        <v>132</v>
      </c>
      <c r="M190" s="755" t="s">
        <v>186</v>
      </c>
      <c r="N190" s="755" t="s">
        <v>134</v>
      </c>
      <c r="O190" s="755" t="s">
        <v>187</v>
      </c>
      <c r="R190" s="237" t="s">
        <v>188</v>
      </c>
      <c r="S190" s="267">
        <f>+PI()*POWER(S189/4,2)</f>
        <v>0.58088048164875272</v>
      </c>
    </row>
    <row r="191" spans="1:19">
      <c r="A191" s="763"/>
      <c r="B191" s="767"/>
      <c r="C191" s="768"/>
      <c r="D191" s="768"/>
      <c r="E191" s="768"/>
      <c r="F191" s="768"/>
      <c r="G191" s="768"/>
      <c r="H191" s="769"/>
      <c r="I191" s="249"/>
      <c r="J191" s="756"/>
      <c r="K191" s="756"/>
      <c r="L191" s="756"/>
      <c r="M191" s="756"/>
      <c r="N191" s="756"/>
      <c r="O191" s="756"/>
      <c r="R191" s="237" t="s">
        <v>189</v>
      </c>
      <c r="S191" s="267">
        <f>+S186*S190</f>
        <v>0.11617609632975055</v>
      </c>
    </row>
    <row r="192" spans="1:19" ht="17.25" customHeight="1">
      <c r="A192" s="250"/>
      <c r="B192" s="757"/>
      <c r="C192" s="758"/>
      <c r="D192" s="758"/>
      <c r="E192" s="758"/>
      <c r="F192" s="758"/>
      <c r="G192" s="758"/>
      <c r="H192" s="759"/>
      <c r="I192" s="251"/>
      <c r="J192" s="252"/>
      <c r="K192" s="252"/>
      <c r="L192" s="253"/>
      <c r="M192" s="254"/>
      <c r="N192" s="253"/>
      <c r="O192" s="252"/>
    </row>
    <row r="193" spans="1:31" ht="17.25" customHeight="1">
      <c r="A193" s="250">
        <v>1</v>
      </c>
      <c r="B193" s="757" t="s">
        <v>190</v>
      </c>
      <c r="C193" s="758"/>
      <c r="D193" s="758"/>
      <c r="E193" s="758"/>
      <c r="F193" s="758"/>
      <c r="G193" s="758"/>
      <c r="H193" s="759"/>
      <c r="I193" s="251"/>
      <c r="J193" s="252">
        <v>24</v>
      </c>
      <c r="K193" s="252"/>
      <c r="L193" s="253"/>
      <c r="M193" s="254"/>
      <c r="N193" s="253">
        <v>1</v>
      </c>
      <c r="O193" s="252">
        <f>+N193*J193</f>
        <v>24</v>
      </c>
    </row>
    <row r="194" spans="1:31" ht="17.25">
      <c r="A194" s="255"/>
      <c r="B194" s="265"/>
      <c r="C194" s="265"/>
      <c r="D194" s="265"/>
      <c r="E194" s="265"/>
      <c r="F194" s="265"/>
      <c r="G194" s="265"/>
      <c r="H194" s="265"/>
      <c r="I194" s="265"/>
      <c r="J194" s="284"/>
      <c r="K194" s="284"/>
      <c r="L194" s="285"/>
      <c r="M194" s="286"/>
      <c r="N194" s="285"/>
      <c r="O194" s="252"/>
      <c r="R194" s="237" t="s">
        <v>191</v>
      </c>
    </row>
    <row r="195" spans="1:31" ht="17.25">
      <c r="A195" s="255"/>
      <c r="B195" s="760"/>
      <c r="C195" s="760"/>
      <c r="D195" s="760"/>
      <c r="E195" s="760"/>
      <c r="F195" s="760"/>
      <c r="G195" s="760"/>
      <c r="H195" s="760"/>
      <c r="I195" s="256" t="s">
        <v>89</v>
      </c>
      <c r="J195" s="257"/>
      <c r="K195" s="256"/>
      <c r="L195" s="258"/>
      <c r="M195" s="761" t="s">
        <v>136</v>
      </c>
      <c r="N195" s="762"/>
      <c r="O195" s="259">
        <f>ROUND((SUM(O192:O193)),2)</f>
        <v>24</v>
      </c>
    </row>
    <row r="196" spans="1:31" ht="17.25">
      <c r="A196" s="260"/>
      <c r="B196" s="260"/>
      <c r="C196" s="260"/>
      <c r="D196" s="260"/>
      <c r="E196" s="260"/>
      <c r="F196" s="260"/>
      <c r="G196" s="260"/>
      <c r="H196" s="260"/>
      <c r="I196" s="260"/>
      <c r="J196" s="261"/>
      <c r="K196" s="245"/>
      <c r="L196" s="245"/>
      <c r="M196" s="287"/>
      <c r="N196" s="287"/>
      <c r="O196" s="288"/>
    </row>
    <row r="197" spans="1:31" ht="15" customHeight="1">
      <c r="A197" s="845" t="s">
        <v>126</v>
      </c>
      <c r="B197" s="846"/>
      <c r="C197" s="846"/>
      <c r="D197" s="846"/>
      <c r="E197" s="846"/>
      <c r="F197" s="846"/>
      <c r="G197" s="846"/>
      <c r="H197" s="846"/>
      <c r="I197" s="846"/>
      <c r="J197" s="846"/>
      <c r="K197" s="846"/>
      <c r="L197" s="846"/>
      <c r="M197" s="846"/>
      <c r="N197" s="846"/>
      <c r="O197" s="847"/>
      <c r="Q197"/>
      <c r="R197"/>
      <c r="S197"/>
      <c r="T197"/>
      <c r="U197"/>
      <c r="V197"/>
      <c r="W197"/>
      <c r="X197"/>
      <c r="Y197"/>
      <c r="Z197"/>
      <c r="AA197"/>
      <c r="AB197"/>
      <c r="AC197"/>
      <c r="AD197"/>
      <c r="AE197"/>
    </row>
    <row r="198" spans="1:31">
      <c r="A198" s="848"/>
      <c r="B198" s="849"/>
      <c r="C198" s="849"/>
      <c r="D198" s="849"/>
      <c r="E198" s="849"/>
      <c r="F198" s="849"/>
      <c r="G198" s="849"/>
      <c r="H198" s="849"/>
      <c r="I198" s="849"/>
      <c r="J198" s="849"/>
      <c r="K198" s="849"/>
      <c r="L198" s="849"/>
      <c r="M198" s="849"/>
      <c r="N198" s="849"/>
      <c r="O198" s="850"/>
      <c r="Q198"/>
      <c r="R198"/>
      <c r="S198"/>
      <c r="T198"/>
      <c r="U198"/>
      <c r="V198"/>
      <c r="W198"/>
      <c r="X198"/>
      <c r="Y198"/>
      <c r="Z198"/>
      <c r="AA198"/>
      <c r="AB198"/>
      <c r="AC198"/>
      <c r="AD198"/>
      <c r="AE198"/>
    </row>
    <row r="199" spans="1:31">
      <c r="A199" s="851"/>
      <c r="B199" s="852"/>
      <c r="C199" s="852"/>
      <c r="D199" s="852"/>
      <c r="E199" s="852"/>
      <c r="F199" s="852"/>
      <c r="G199" s="852"/>
      <c r="H199" s="852"/>
      <c r="I199" s="852"/>
      <c r="J199" s="852"/>
      <c r="K199" s="852"/>
      <c r="L199" s="852"/>
      <c r="M199" s="852"/>
      <c r="N199" s="852"/>
      <c r="O199" s="853"/>
      <c r="Q199"/>
      <c r="R199"/>
      <c r="S199"/>
      <c r="T199"/>
      <c r="U199"/>
      <c r="V199"/>
      <c r="W199"/>
      <c r="X199"/>
      <c r="Y199"/>
      <c r="Z199"/>
      <c r="AA199"/>
      <c r="AB199"/>
      <c r="AC199"/>
      <c r="AD199"/>
      <c r="AE199"/>
    </row>
    <row r="200" spans="1:31" ht="17.25">
      <c r="A200" s="289"/>
      <c r="B200" s="807" t="s">
        <v>192</v>
      </c>
      <c r="C200" s="810" t="str">
        <f>+'[212]PRESUPUESTO OBRA'!D15</f>
        <v>RED PRINCIPAL - ALCANTARILLADO SANITARIO</v>
      </c>
      <c r="D200" s="811"/>
      <c r="E200" s="811"/>
      <c r="F200" s="811"/>
      <c r="G200" s="811"/>
      <c r="H200" s="811"/>
      <c r="I200" s="811"/>
      <c r="J200" s="811"/>
      <c r="K200" s="811"/>
      <c r="L200" s="811"/>
      <c r="M200" s="811"/>
      <c r="N200" s="811"/>
      <c r="O200" s="812"/>
      <c r="Q200"/>
      <c r="R200"/>
      <c r="S200"/>
      <c r="T200"/>
      <c r="U200"/>
      <c r="V200"/>
      <c r="W200"/>
      <c r="X200"/>
      <c r="Y200"/>
      <c r="Z200"/>
      <c r="AA200"/>
      <c r="AB200"/>
      <c r="AC200"/>
      <c r="AD200"/>
      <c r="AE200"/>
    </row>
    <row r="201" spans="1:31" ht="17.25">
      <c r="A201" s="290"/>
      <c r="B201" s="809"/>
      <c r="C201" s="813"/>
      <c r="D201" s="814"/>
      <c r="E201" s="814"/>
      <c r="F201" s="814"/>
      <c r="G201" s="814"/>
      <c r="H201" s="814"/>
      <c r="I201" s="814"/>
      <c r="J201" s="814"/>
      <c r="K201" s="814"/>
      <c r="L201" s="814"/>
      <c r="M201" s="814"/>
      <c r="N201" s="814"/>
      <c r="O201" s="815"/>
      <c r="Q201"/>
      <c r="R201"/>
      <c r="S201"/>
      <c r="T201"/>
      <c r="U201"/>
      <c r="V201"/>
      <c r="W201"/>
      <c r="X201"/>
      <c r="Y201"/>
      <c r="Z201"/>
      <c r="AA201"/>
      <c r="AB201"/>
      <c r="AC201"/>
      <c r="AD201"/>
      <c r="AE201"/>
    </row>
    <row r="202" spans="1:31" ht="15" customHeight="1">
      <c r="A202" s="806" t="s">
        <v>127</v>
      </c>
      <c r="B202" s="807"/>
      <c r="C202" s="810" t="str">
        <f>+'[212]PRESUPUESTO OBRA'!C19</f>
        <v>2.4</v>
      </c>
      <c r="D202" s="811"/>
      <c r="E202" s="811"/>
      <c r="F202" s="811"/>
      <c r="G202" s="811"/>
      <c r="H202" s="811"/>
      <c r="I202" s="811"/>
      <c r="J202" s="811"/>
      <c r="K202" s="811"/>
      <c r="L202" s="811"/>
      <c r="M202" s="811"/>
      <c r="N202" s="811"/>
      <c r="O202" s="812"/>
      <c r="Q202"/>
      <c r="R202"/>
      <c r="S202"/>
      <c r="T202"/>
      <c r="U202"/>
      <c r="V202"/>
      <c r="W202"/>
      <c r="X202"/>
      <c r="Y202"/>
      <c r="Z202"/>
      <c r="AA202"/>
      <c r="AB202"/>
      <c r="AC202"/>
      <c r="AD202"/>
      <c r="AE202"/>
    </row>
    <row r="203" spans="1:31" ht="15" customHeight="1">
      <c r="A203" s="808"/>
      <c r="B203" s="809"/>
      <c r="C203" s="813"/>
      <c r="D203" s="814"/>
      <c r="E203" s="814"/>
      <c r="F203" s="814"/>
      <c r="G203" s="814"/>
      <c r="H203" s="814"/>
      <c r="I203" s="814"/>
      <c r="J203" s="814"/>
      <c r="K203" s="814"/>
      <c r="L203" s="814"/>
      <c r="M203" s="814"/>
      <c r="N203" s="814"/>
      <c r="O203" s="815"/>
      <c r="Q203"/>
      <c r="R203"/>
      <c r="S203"/>
      <c r="T203"/>
      <c r="U203"/>
      <c r="V203"/>
      <c r="W203"/>
      <c r="X203"/>
      <c r="Y203"/>
      <c r="Z203"/>
      <c r="AA203"/>
      <c r="AB203"/>
      <c r="AC203"/>
      <c r="AD203"/>
      <c r="AE203"/>
    </row>
    <row r="204" spans="1:31" ht="15" customHeight="1">
      <c r="A204" s="806" t="s">
        <v>78</v>
      </c>
      <c r="B204" s="807"/>
      <c r="C204" s="838" t="str">
        <f>+'[212]PRESUPUESTO OBRA'!D19</f>
        <v>SUMINISTRO E INSTALACIÓN DE TUBERÍA PVC SANITARIA Ø 24pulg-600mm X6m - S8 CORRUGADA</v>
      </c>
      <c r="D204" s="839"/>
      <c r="E204" s="839"/>
      <c r="F204" s="839"/>
      <c r="G204" s="839"/>
      <c r="H204" s="839"/>
      <c r="I204" s="839"/>
      <c r="J204" s="839"/>
      <c r="K204" s="839"/>
      <c r="L204" s="839"/>
      <c r="M204" s="839"/>
      <c r="N204" s="839"/>
      <c r="O204" s="840"/>
      <c r="Q204"/>
      <c r="R204"/>
      <c r="S204"/>
      <c r="T204"/>
      <c r="U204"/>
      <c r="V204"/>
      <c r="W204"/>
      <c r="X204"/>
      <c r="Y204"/>
      <c r="Z204"/>
      <c r="AA204"/>
      <c r="AB204"/>
      <c r="AC204"/>
      <c r="AD204"/>
      <c r="AE204"/>
    </row>
    <row r="205" spans="1:31" ht="15" customHeight="1">
      <c r="A205" s="808"/>
      <c r="B205" s="809"/>
      <c r="C205" s="841"/>
      <c r="D205" s="842"/>
      <c r="E205" s="842"/>
      <c r="F205" s="842"/>
      <c r="G205" s="842"/>
      <c r="H205" s="842"/>
      <c r="I205" s="842"/>
      <c r="J205" s="842"/>
      <c r="K205" s="842"/>
      <c r="L205" s="842"/>
      <c r="M205" s="842"/>
      <c r="N205" s="842"/>
      <c r="O205" s="843"/>
      <c r="Q205"/>
      <c r="R205"/>
      <c r="S205"/>
      <c r="T205"/>
      <c r="U205"/>
      <c r="V205"/>
      <c r="W205"/>
      <c r="X205"/>
      <c r="Y205"/>
      <c r="Z205"/>
      <c r="AA205"/>
      <c r="AB205"/>
      <c r="AC205"/>
      <c r="AD205"/>
      <c r="AE205"/>
    </row>
    <row r="206" spans="1:31" ht="15" customHeight="1">
      <c r="A206" s="806" t="s">
        <v>128</v>
      </c>
      <c r="B206" s="807"/>
      <c r="C206" s="838" t="str">
        <f>+'[212]PRESUPUESTO OBRA'!E19</f>
        <v>ML</v>
      </c>
      <c r="D206" s="839"/>
      <c r="E206" s="839"/>
      <c r="F206" s="839"/>
      <c r="G206" s="839"/>
      <c r="H206" s="839"/>
      <c r="I206" s="839"/>
      <c r="J206" s="839"/>
      <c r="K206" s="839"/>
      <c r="L206" s="839"/>
      <c r="M206" s="839"/>
      <c r="N206" s="839"/>
      <c r="O206" s="840"/>
      <c r="Q206"/>
      <c r="R206"/>
      <c r="S206"/>
      <c r="T206"/>
      <c r="U206"/>
      <c r="V206"/>
      <c r="W206"/>
      <c r="X206"/>
      <c r="Y206"/>
      <c r="Z206"/>
      <c r="AA206"/>
      <c r="AB206"/>
      <c r="AC206"/>
      <c r="AD206"/>
      <c r="AE206"/>
    </row>
    <row r="207" spans="1:31" ht="15" customHeight="1">
      <c r="A207" s="808"/>
      <c r="B207" s="809"/>
      <c r="C207" s="841"/>
      <c r="D207" s="842"/>
      <c r="E207" s="842"/>
      <c r="F207" s="842"/>
      <c r="G207" s="842"/>
      <c r="H207" s="842"/>
      <c r="I207" s="842"/>
      <c r="J207" s="842"/>
      <c r="K207" s="842"/>
      <c r="L207" s="842"/>
      <c r="M207" s="842"/>
      <c r="N207" s="842"/>
      <c r="O207" s="843"/>
      <c r="Q207"/>
      <c r="R207"/>
      <c r="S207"/>
      <c r="T207"/>
      <c r="U207"/>
      <c r="V207"/>
      <c r="W207"/>
      <c r="X207"/>
      <c r="Y207"/>
      <c r="Z207"/>
      <c r="AA207"/>
      <c r="AB207"/>
      <c r="AC207"/>
      <c r="AD207"/>
      <c r="AE207"/>
    </row>
    <row r="208" spans="1:31" ht="17.25">
      <c r="A208" s="291"/>
      <c r="B208" s="292"/>
      <c r="C208" s="292"/>
      <c r="D208" s="292"/>
      <c r="E208" s="292"/>
      <c r="F208" s="292"/>
      <c r="G208" s="293"/>
      <c r="H208" s="293"/>
      <c r="I208" s="293"/>
      <c r="J208" s="294"/>
      <c r="K208" s="293"/>
      <c r="L208" s="293"/>
      <c r="M208" s="293"/>
      <c r="N208" s="293"/>
      <c r="O208" s="295"/>
      <c r="Q208"/>
      <c r="R208"/>
      <c r="S208"/>
      <c r="T208"/>
      <c r="U208"/>
      <c r="V208"/>
      <c r="W208"/>
      <c r="X208"/>
      <c r="Y208"/>
      <c r="Z208"/>
      <c r="AA208"/>
      <c r="AB208"/>
      <c r="AC208"/>
      <c r="AD208"/>
      <c r="AE208"/>
    </row>
    <row r="209" spans="1:31" ht="17.25" hidden="1">
      <c r="A209" s="296"/>
      <c r="B209" s="297"/>
      <c r="C209" s="297"/>
      <c r="D209" s="297"/>
      <c r="E209" s="297"/>
      <c r="F209" s="297"/>
      <c r="G209" s="298"/>
      <c r="H209" s="298"/>
      <c r="I209" s="298"/>
      <c r="J209" s="299"/>
      <c r="K209" s="298"/>
      <c r="L209" s="298"/>
      <c r="M209" s="298"/>
      <c r="N209" s="298"/>
      <c r="O209" s="300"/>
      <c r="Q209"/>
      <c r="R209"/>
      <c r="S209"/>
      <c r="T209"/>
      <c r="U209"/>
      <c r="V209"/>
      <c r="W209"/>
      <c r="X209"/>
      <c r="Y209"/>
      <c r="Z209"/>
      <c r="AA209"/>
      <c r="AB209"/>
      <c r="AC209"/>
      <c r="AD209"/>
      <c r="AE209"/>
    </row>
    <row r="210" spans="1:31" ht="17.25" hidden="1">
      <c r="A210" s="296"/>
      <c r="B210" s="297"/>
      <c r="C210" s="297"/>
      <c r="D210" s="297"/>
      <c r="E210" s="297"/>
      <c r="F210" s="297"/>
      <c r="G210" s="298"/>
      <c r="H210" s="298"/>
      <c r="I210" s="298"/>
      <c r="J210" s="299"/>
      <c r="K210" s="298"/>
      <c r="L210" s="298"/>
      <c r="M210" s="298"/>
      <c r="N210" s="298"/>
      <c r="O210" s="300"/>
      <c r="Q210"/>
      <c r="R210"/>
      <c r="S210"/>
      <c r="T210"/>
      <c r="U210"/>
      <c r="V210"/>
      <c r="W210"/>
      <c r="X210"/>
      <c r="Y210"/>
      <c r="Z210"/>
      <c r="AA210"/>
      <c r="AB210"/>
      <c r="AC210"/>
      <c r="AD210"/>
      <c r="AE210"/>
    </row>
    <row r="211" spans="1:31" ht="17.25" hidden="1">
      <c r="A211" s="296"/>
      <c r="B211" s="297"/>
      <c r="C211" s="297"/>
      <c r="D211" s="297"/>
      <c r="E211" s="297"/>
      <c r="F211" s="297"/>
      <c r="G211" s="298"/>
      <c r="H211" s="298"/>
      <c r="I211" s="298"/>
      <c r="J211" s="299"/>
      <c r="K211" s="298"/>
      <c r="L211" s="298"/>
      <c r="M211" s="298"/>
      <c r="N211" s="298"/>
      <c r="O211" s="300"/>
      <c r="Q211"/>
      <c r="R211"/>
      <c r="S211"/>
      <c r="T211"/>
      <c r="U211"/>
      <c r="V211"/>
      <c r="W211"/>
      <c r="X211"/>
      <c r="Y211"/>
      <c r="Z211"/>
      <c r="AA211"/>
      <c r="AB211"/>
      <c r="AC211"/>
      <c r="AD211"/>
      <c r="AE211"/>
    </row>
    <row r="212" spans="1:31" ht="17.25" hidden="1">
      <c r="A212" s="296"/>
      <c r="B212" s="297"/>
      <c r="C212" s="297"/>
      <c r="D212" s="297"/>
      <c r="E212" s="297"/>
      <c r="F212" s="297"/>
      <c r="G212" s="298"/>
      <c r="H212" s="298"/>
      <c r="I212" s="298"/>
      <c r="J212" s="299"/>
      <c r="K212" s="298"/>
      <c r="L212" s="298"/>
      <c r="M212" s="298"/>
      <c r="N212" s="298"/>
      <c r="O212" s="300"/>
      <c r="Q212"/>
      <c r="R212"/>
      <c r="S212"/>
      <c r="T212"/>
      <c r="U212"/>
      <c r="V212"/>
      <c r="W212"/>
      <c r="X212"/>
      <c r="Y212"/>
      <c r="Z212"/>
      <c r="AA212"/>
      <c r="AB212"/>
      <c r="AC212"/>
      <c r="AD212"/>
      <c r="AE212"/>
    </row>
    <row r="213" spans="1:31" ht="17.25" hidden="1">
      <c r="A213" s="296"/>
      <c r="B213" s="297"/>
      <c r="C213" s="297"/>
      <c r="D213" s="297"/>
      <c r="E213" s="297"/>
      <c r="F213" s="297"/>
      <c r="G213" s="298"/>
      <c r="H213" s="298"/>
      <c r="I213" s="298"/>
      <c r="J213" s="299"/>
      <c r="K213" s="298"/>
      <c r="L213" s="298"/>
      <c r="M213" s="298"/>
      <c r="N213" s="298"/>
      <c r="O213" s="300"/>
      <c r="Q213"/>
      <c r="R213"/>
      <c r="S213"/>
      <c r="T213"/>
      <c r="U213"/>
      <c r="V213"/>
      <c r="W213"/>
      <c r="X213"/>
      <c r="Y213"/>
      <c r="Z213"/>
      <c r="AA213"/>
      <c r="AB213"/>
      <c r="AC213"/>
      <c r="AD213"/>
      <c r="AE213"/>
    </row>
    <row r="214" spans="1:31" ht="17.25" hidden="1">
      <c r="A214" s="296"/>
      <c r="B214" s="297"/>
      <c r="C214" s="297"/>
      <c r="D214" s="297"/>
      <c r="E214" s="297"/>
      <c r="F214" s="297"/>
      <c r="G214" s="298"/>
      <c r="H214" s="298"/>
      <c r="I214" s="298"/>
      <c r="J214" s="299"/>
      <c r="K214" s="298"/>
      <c r="L214" s="298"/>
      <c r="M214" s="298"/>
      <c r="N214" s="298"/>
      <c r="O214" s="300"/>
      <c r="Q214"/>
      <c r="R214"/>
      <c r="S214"/>
      <c r="T214"/>
      <c r="U214"/>
      <c r="V214"/>
      <c r="W214"/>
      <c r="X214"/>
      <c r="Y214"/>
      <c r="Z214"/>
      <c r="AA214"/>
      <c r="AB214"/>
      <c r="AC214"/>
      <c r="AD214"/>
      <c r="AE214"/>
    </row>
    <row r="215" spans="1:31" ht="17.25" hidden="1">
      <c r="A215" s="296"/>
      <c r="B215" s="297"/>
      <c r="C215" s="297"/>
      <c r="D215" s="297"/>
      <c r="E215" s="297"/>
      <c r="F215" s="297"/>
      <c r="G215" s="298"/>
      <c r="H215" s="298"/>
      <c r="I215" s="298"/>
      <c r="J215" s="299"/>
      <c r="K215" s="298"/>
      <c r="L215" s="298"/>
      <c r="M215" s="298"/>
      <c r="N215" s="298"/>
      <c r="O215" s="300"/>
      <c r="Q215"/>
      <c r="R215"/>
      <c r="S215"/>
      <c r="T215"/>
      <c r="U215"/>
      <c r="V215"/>
      <c r="W215"/>
      <c r="X215"/>
      <c r="Y215"/>
      <c r="Z215"/>
      <c r="AA215"/>
      <c r="AB215"/>
      <c r="AC215"/>
      <c r="AD215"/>
      <c r="AE215"/>
    </row>
    <row r="216" spans="1:31" ht="17.25" hidden="1">
      <c r="A216" s="296"/>
      <c r="B216" s="297"/>
      <c r="C216" s="297"/>
      <c r="D216" s="297"/>
      <c r="E216" s="297"/>
      <c r="F216" s="297"/>
      <c r="G216" s="298"/>
      <c r="H216" s="298"/>
      <c r="I216" s="298"/>
      <c r="J216" s="299"/>
      <c r="K216" s="298"/>
      <c r="L216" s="298"/>
      <c r="M216" s="298"/>
      <c r="N216" s="298"/>
      <c r="O216" s="300"/>
      <c r="Q216"/>
      <c r="R216"/>
      <c r="S216"/>
      <c r="T216"/>
      <c r="U216"/>
      <c r="V216"/>
      <c r="W216"/>
      <c r="X216"/>
      <c r="Y216"/>
      <c r="Z216"/>
      <c r="AA216"/>
      <c r="AB216"/>
      <c r="AC216"/>
      <c r="AD216"/>
      <c r="AE216"/>
    </row>
    <row r="217" spans="1:31" ht="17.25" hidden="1">
      <c r="A217" s="296"/>
      <c r="B217" s="297"/>
      <c r="C217" s="297"/>
      <c r="D217" s="297"/>
      <c r="E217" s="297"/>
      <c r="F217" s="297"/>
      <c r="G217" s="298"/>
      <c r="H217" s="298"/>
      <c r="I217" s="298"/>
      <c r="J217" s="299"/>
      <c r="K217" s="298"/>
      <c r="L217" s="298"/>
      <c r="M217" s="298"/>
      <c r="N217" s="298"/>
      <c r="O217" s="300"/>
      <c r="Q217"/>
      <c r="R217"/>
      <c r="S217"/>
      <c r="T217"/>
      <c r="U217"/>
      <c r="V217"/>
      <c r="W217"/>
      <c r="X217"/>
      <c r="Y217"/>
      <c r="Z217"/>
      <c r="AA217"/>
      <c r="AB217"/>
      <c r="AC217"/>
      <c r="AD217"/>
      <c r="AE217"/>
    </row>
    <row r="218" spans="1:31" ht="17.25" hidden="1">
      <c r="A218" s="296"/>
      <c r="B218" s="297"/>
      <c r="C218" s="297"/>
      <c r="D218" s="297"/>
      <c r="E218" s="297"/>
      <c r="F218" s="297"/>
      <c r="G218" s="298"/>
      <c r="H218" s="298"/>
      <c r="I218" s="298"/>
      <c r="J218" s="299"/>
      <c r="K218" s="298"/>
      <c r="L218" s="298"/>
      <c r="M218" s="298"/>
      <c r="N218" s="298"/>
      <c r="O218" s="300"/>
      <c r="Q218"/>
      <c r="R218"/>
      <c r="S218"/>
      <c r="T218"/>
      <c r="U218"/>
      <c r="V218"/>
      <c r="W218"/>
      <c r="X218"/>
      <c r="Y218"/>
      <c r="Z218"/>
      <c r="AA218"/>
      <c r="AB218"/>
      <c r="AC218"/>
      <c r="AD218"/>
      <c r="AE218"/>
    </row>
    <row r="219" spans="1:31" ht="17.25" hidden="1">
      <c r="A219" s="296"/>
      <c r="B219" s="297"/>
      <c r="C219" s="297"/>
      <c r="D219" s="297"/>
      <c r="E219" s="297"/>
      <c r="F219" s="297"/>
      <c r="G219" s="298"/>
      <c r="H219" s="298"/>
      <c r="I219" s="298"/>
      <c r="J219" s="299"/>
      <c r="K219" s="298"/>
      <c r="L219" s="298"/>
      <c r="M219" s="298"/>
      <c r="N219" s="298"/>
      <c r="O219" s="300"/>
      <c r="Q219"/>
      <c r="R219"/>
      <c r="S219"/>
      <c r="T219"/>
      <c r="U219"/>
      <c r="V219"/>
      <c r="W219"/>
      <c r="X219"/>
      <c r="Y219"/>
      <c r="Z219"/>
      <c r="AA219"/>
      <c r="AB219"/>
      <c r="AC219"/>
      <c r="AD219"/>
      <c r="AE219"/>
    </row>
    <row r="220" spans="1:31" ht="17.25" hidden="1">
      <c r="A220" s="296"/>
      <c r="B220" s="297"/>
      <c r="C220" s="297"/>
      <c r="D220" s="297"/>
      <c r="E220" s="297"/>
      <c r="F220" s="297"/>
      <c r="G220" s="298"/>
      <c r="H220" s="298"/>
      <c r="I220" s="298"/>
      <c r="J220" s="299"/>
      <c r="K220" s="298"/>
      <c r="L220" s="298"/>
      <c r="M220" s="298"/>
      <c r="N220" s="298"/>
      <c r="O220" s="300"/>
      <c r="Q220"/>
      <c r="R220"/>
      <c r="S220"/>
      <c r="T220"/>
      <c r="U220"/>
      <c r="V220"/>
      <c r="W220"/>
      <c r="X220"/>
      <c r="Y220"/>
      <c r="Z220"/>
      <c r="AA220"/>
      <c r="AB220"/>
      <c r="AC220"/>
      <c r="AD220"/>
      <c r="AE220"/>
    </row>
    <row r="221" spans="1:31" ht="17.25" hidden="1">
      <c r="A221" s="296"/>
      <c r="B221" s="297"/>
      <c r="C221" s="297"/>
      <c r="D221" s="297"/>
      <c r="E221" s="297"/>
      <c r="F221" s="297"/>
      <c r="G221" s="298"/>
      <c r="H221" s="298"/>
      <c r="I221" s="298"/>
      <c r="J221" s="299"/>
      <c r="K221" s="298"/>
      <c r="L221" s="298"/>
      <c r="M221" s="298"/>
      <c r="N221" s="298"/>
      <c r="O221" s="300"/>
      <c r="Q221"/>
      <c r="R221"/>
      <c r="S221"/>
      <c r="T221"/>
      <c r="U221"/>
      <c r="V221"/>
      <c r="W221"/>
      <c r="X221"/>
      <c r="Y221"/>
      <c r="Z221"/>
      <c r="AA221"/>
      <c r="AB221"/>
      <c r="AC221"/>
      <c r="AD221"/>
      <c r="AE221"/>
    </row>
    <row r="222" spans="1:31" ht="17.25" hidden="1">
      <c r="A222" s="296"/>
      <c r="B222" s="297"/>
      <c r="C222" s="297"/>
      <c r="D222" s="297"/>
      <c r="E222" s="297"/>
      <c r="F222" s="297"/>
      <c r="G222" s="298"/>
      <c r="H222" s="298"/>
      <c r="I222" s="298"/>
      <c r="J222" s="299"/>
      <c r="K222" s="298"/>
      <c r="L222" s="298"/>
      <c r="M222" s="298"/>
      <c r="N222" s="298"/>
      <c r="O222" s="300"/>
      <c r="Q222"/>
      <c r="R222"/>
      <c r="S222"/>
      <c r="T222"/>
      <c r="U222"/>
      <c r="V222"/>
      <c r="W222"/>
      <c r="X222"/>
      <c r="Y222"/>
      <c r="Z222"/>
      <c r="AA222"/>
      <c r="AB222"/>
      <c r="AC222"/>
      <c r="AD222"/>
      <c r="AE222"/>
    </row>
    <row r="223" spans="1:31" ht="17.25" hidden="1">
      <c r="A223" s="296"/>
      <c r="B223" s="297"/>
      <c r="C223" s="297"/>
      <c r="D223" s="297"/>
      <c r="E223" s="297"/>
      <c r="F223" s="297"/>
      <c r="G223" s="298"/>
      <c r="H223" s="298"/>
      <c r="I223" s="298"/>
      <c r="J223" s="299"/>
      <c r="K223" s="298"/>
      <c r="L223" s="298"/>
      <c r="M223" s="298"/>
      <c r="N223" s="298"/>
      <c r="O223" s="300"/>
      <c r="Q223"/>
      <c r="R223"/>
      <c r="S223"/>
      <c r="T223"/>
      <c r="U223"/>
      <c r="V223"/>
      <c r="W223"/>
      <c r="X223"/>
      <c r="Y223"/>
      <c r="Z223"/>
      <c r="AA223"/>
      <c r="AB223"/>
      <c r="AC223"/>
      <c r="AD223"/>
      <c r="AE223"/>
    </row>
    <row r="224" spans="1:31" ht="17.25" hidden="1">
      <c r="A224" s="296"/>
      <c r="B224" s="297"/>
      <c r="C224" s="297"/>
      <c r="D224" s="297"/>
      <c r="E224" s="297"/>
      <c r="F224" s="297"/>
      <c r="G224" s="298"/>
      <c r="H224" s="298"/>
      <c r="I224" s="298"/>
      <c r="J224" s="299"/>
      <c r="K224" s="298"/>
      <c r="L224" s="298"/>
      <c r="M224" s="298"/>
      <c r="N224" s="298"/>
      <c r="O224" s="300"/>
      <c r="Q224"/>
      <c r="R224"/>
      <c r="S224"/>
      <c r="T224"/>
      <c r="U224"/>
      <c r="V224"/>
      <c r="W224"/>
      <c r="X224"/>
      <c r="Y224"/>
      <c r="Z224"/>
      <c r="AA224"/>
      <c r="AB224"/>
      <c r="AC224"/>
      <c r="AD224"/>
      <c r="AE224"/>
    </row>
    <row r="225" spans="1:31" ht="17.25" hidden="1">
      <c r="A225" s="296"/>
      <c r="B225" s="298"/>
      <c r="C225" s="297"/>
      <c r="D225" s="297"/>
      <c r="E225" s="297"/>
      <c r="F225" s="297"/>
      <c r="G225" s="298"/>
      <c r="H225" s="298"/>
      <c r="I225" s="298"/>
      <c r="J225" s="299"/>
      <c r="K225" s="298"/>
      <c r="L225" s="298"/>
      <c r="M225" s="298"/>
      <c r="N225" s="298"/>
      <c r="O225" s="300"/>
      <c r="Q225"/>
      <c r="R225"/>
      <c r="S225"/>
      <c r="T225"/>
      <c r="U225"/>
      <c r="V225"/>
      <c r="W225"/>
      <c r="X225"/>
      <c r="Y225"/>
      <c r="Z225"/>
      <c r="AA225"/>
      <c r="AB225"/>
      <c r="AC225"/>
      <c r="AD225"/>
      <c r="AE225"/>
    </row>
    <row r="226" spans="1:31" ht="17.25" hidden="1">
      <c r="A226" s="296"/>
      <c r="B226" s="297"/>
      <c r="C226" s="297"/>
      <c r="D226" s="297"/>
      <c r="E226" s="297"/>
      <c r="F226" s="297"/>
      <c r="G226" s="298"/>
      <c r="H226" s="298"/>
      <c r="I226" s="298"/>
      <c r="J226" s="299"/>
      <c r="K226" s="298"/>
      <c r="L226" s="298"/>
      <c r="M226" s="298"/>
      <c r="N226" s="298"/>
      <c r="O226" s="300"/>
      <c r="Q226"/>
      <c r="R226"/>
      <c r="S226"/>
      <c r="T226"/>
      <c r="U226"/>
      <c r="V226"/>
      <c r="W226"/>
      <c r="X226"/>
      <c r="Y226"/>
      <c r="Z226"/>
      <c r="AA226"/>
      <c r="AB226"/>
      <c r="AC226"/>
      <c r="AD226"/>
      <c r="AE226"/>
    </row>
    <row r="227" spans="1:31" ht="15" customHeight="1">
      <c r="A227" s="296"/>
      <c r="B227" s="297"/>
      <c r="C227" s="297"/>
      <c r="D227" s="297"/>
      <c r="E227" s="297"/>
      <c r="F227" s="297"/>
      <c r="G227" s="298"/>
      <c r="H227" s="298"/>
      <c r="I227" s="298"/>
      <c r="J227" s="299"/>
      <c r="K227" s="298"/>
      <c r="L227" s="298"/>
      <c r="M227" s="298"/>
      <c r="N227" s="298"/>
      <c r="O227" s="300"/>
      <c r="Q227"/>
      <c r="R227"/>
      <c r="S227"/>
      <c r="T227"/>
      <c r="U227"/>
      <c r="V227"/>
      <c r="W227"/>
      <c r="X227"/>
      <c r="Y227"/>
      <c r="Z227"/>
      <c r="AA227"/>
      <c r="AB227"/>
      <c r="AC227"/>
      <c r="AD227"/>
      <c r="AE227"/>
    </row>
    <row r="228" spans="1:31" ht="15" customHeight="1">
      <c r="A228" s="854" t="s">
        <v>129</v>
      </c>
      <c r="B228" s="855" t="s">
        <v>78</v>
      </c>
      <c r="C228" s="856"/>
      <c r="D228" s="856"/>
      <c r="E228" s="856"/>
      <c r="F228" s="856"/>
      <c r="G228" s="856"/>
      <c r="H228" s="857"/>
      <c r="I228" s="301"/>
      <c r="J228" s="861" t="s">
        <v>130</v>
      </c>
      <c r="K228" s="861" t="s">
        <v>131</v>
      </c>
      <c r="L228" s="861" t="s">
        <v>132</v>
      </c>
      <c r="M228" s="861" t="s">
        <v>186</v>
      </c>
      <c r="N228" s="861" t="s">
        <v>134</v>
      </c>
      <c r="O228" s="861" t="s">
        <v>187</v>
      </c>
      <c r="Q228"/>
      <c r="R228"/>
      <c r="S228"/>
      <c r="T228"/>
      <c r="U228"/>
      <c r="V228"/>
      <c r="W228"/>
      <c r="X228"/>
      <c r="Y228"/>
      <c r="Z228"/>
      <c r="AA228"/>
      <c r="AB228"/>
      <c r="AC228"/>
      <c r="AD228"/>
      <c r="AE228"/>
    </row>
    <row r="229" spans="1:31">
      <c r="A229" s="854"/>
      <c r="B229" s="858"/>
      <c r="C229" s="859"/>
      <c r="D229" s="859"/>
      <c r="E229" s="859"/>
      <c r="F229" s="859"/>
      <c r="G229" s="859"/>
      <c r="H229" s="860"/>
      <c r="I229" s="302"/>
      <c r="J229" s="862"/>
      <c r="K229" s="862"/>
      <c r="L229" s="862"/>
      <c r="M229" s="862"/>
      <c r="N229" s="862"/>
      <c r="O229" s="862"/>
      <c r="Q229"/>
      <c r="R229"/>
      <c r="S229"/>
      <c r="T229"/>
      <c r="U229"/>
      <c r="V229"/>
      <c r="W229"/>
      <c r="X229"/>
      <c r="Y229"/>
      <c r="Z229"/>
      <c r="AA229"/>
      <c r="AB229"/>
      <c r="AC229"/>
      <c r="AD229"/>
      <c r="AE229"/>
    </row>
    <row r="230" spans="1:31" ht="15" hidden="1" customHeight="1">
      <c r="A230" s="250">
        <v>1</v>
      </c>
      <c r="B230" s="757" t="str">
        <f t="shared" ref="B230:B251" si="7">+B82</f>
        <v>Pz1-Pz2</v>
      </c>
      <c r="C230" s="758"/>
      <c r="D230" s="758"/>
      <c r="E230" s="758"/>
      <c r="F230" s="758"/>
      <c r="G230" s="758"/>
      <c r="H230" s="759"/>
      <c r="I230" s="251"/>
      <c r="J230" s="252">
        <v>0</v>
      </c>
      <c r="K230" s="252"/>
      <c r="L230" s="253"/>
      <c r="M230" s="254"/>
      <c r="N230" s="253">
        <v>1</v>
      </c>
      <c r="O230" s="252">
        <f>+N230*J230</f>
        <v>0</v>
      </c>
      <c r="Q230"/>
      <c r="R230"/>
      <c r="S230"/>
      <c r="T230"/>
      <c r="U230"/>
      <c r="V230"/>
      <c r="W230"/>
      <c r="X230"/>
      <c r="Y230"/>
      <c r="Z230"/>
      <c r="AA230"/>
      <c r="AB230"/>
      <c r="AC230"/>
      <c r="AD230"/>
      <c r="AE230"/>
    </row>
    <row r="231" spans="1:31" ht="15" hidden="1" customHeight="1">
      <c r="A231" s="250">
        <v>2</v>
      </c>
      <c r="B231" s="757" t="str">
        <f t="shared" si="7"/>
        <v>Pz2-Pz3</v>
      </c>
      <c r="C231" s="758"/>
      <c r="D231" s="758"/>
      <c r="E231" s="758"/>
      <c r="F231" s="758"/>
      <c r="G231" s="758"/>
      <c r="H231" s="759"/>
      <c r="I231" s="251"/>
      <c r="J231" s="252">
        <v>0</v>
      </c>
      <c r="K231" s="252"/>
      <c r="L231" s="253"/>
      <c r="M231" s="254"/>
      <c r="N231" s="253">
        <v>1</v>
      </c>
      <c r="O231" s="252">
        <f t="shared" ref="O231:O251" si="8">+N231*J231</f>
        <v>0</v>
      </c>
      <c r="Q231"/>
      <c r="R231"/>
      <c r="S231"/>
      <c r="T231"/>
      <c r="U231"/>
      <c r="V231"/>
      <c r="W231"/>
      <c r="X231"/>
      <c r="Y231"/>
      <c r="Z231"/>
      <c r="AA231"/>
      <c r="AB231"/>
      <c r="AC231"/>
      <c r="AD231"/>
      <c r="AE231"/>
    </row>
    <row r="232" spans="1:31" ht="15" hidden="1" customHeight="1">
      <c r="A232" s="250">
        <v>3</v>
      </c>
      <c r="B232" s="757" t="str">
        <f t="shared" si="7"/>
        <v>Pz3-Pz4</v>
      </c>
      <c r="C232" s="758"/>
      <c r="D232" s="758"/>
      <c r="E232" s="758"/>
      <c r="F232" s="758"/>
      <c r="G232" s="758"/>
      <c r="H232" s="759"/>
      <c r="I232" s="251"/>
      <c r="J232" s="252">
        <v>0</v>
      </c>
      <c r="K232" s="252"/>
      <c r="L232" s="253"/>
      <c r="M232" s="254"/>
      <c r="N232" s="253">
        <v>1</v>
      </c>
      <c r="O232" s="252">
        <f t="shared" si="8"/>
        <v>0</v>
      </c>
      <c r="Q232"/>
      <c r="R232"/>
      <c r="S232"/>
      <c r="T232"/>
      <c r="U232"/>
      <c r="V232"/>
      <c r="W232"/>
      <c r="X232"/>
      <c r="Y232"/>
      <c r="Z232"/>
      <c r="AA232"/>
      <c r="AB232"/>
      <c r="AC232"/>
      <c r="AD232"/>
      <c r="AE232"/>
    </row>
    <row r="233" spans="1:31" ht="15" hidden="1" customHeight="1">
      <c r="A233" s="250">
        <v>4</v>
      </c>
      <c r="B233" s="757" t="str">
        <f t="shared" si="7"/>
        <v>Pz4-Pz5</v>
      </c>
      <c r="C233" s="758"/>
      <c r="D233" s="758"/>
      <c r="E233" s="758"/>
      <c r="F233" s="758"/>
      <c r="G233" s="758"/>
      <c r="H233" s="759"/>
      <c r="I233" s="251"/>
      <c r="J233" s="252">
        <v>0</v>
      </c>
      <c r="K233" s="252"/>
      <c r="L233" s="253"/>
      <c r="M233" s="254"/>
      <c r="N233" s="253">
        <v>1</v>
      </c>
      <c r="O233" s="252">
        <f t="shared" si="8"/>
        <v>0</v>
      </c>
      <c r="Q233"/>
      <c r="R233"/>
      <c r="S233"/>
      <c r="T233"/>
      <c r="U233"/>
      <c r="V233"/>
      <c r="W233"/>
      <c r="X233"/>
      <c r="Y233"/>
      <c r="Z233"/>
      <c r="AA233"/>
      <c r="AB233"/>
      <c r="AC233"/>
      <c r="AD233"/>
      <c r="AE233"/>
    </row>
    <row r="234" spans="1:31" ht="15" hidden="1" customHeight="1">
      <c r="A234" s="250">
        <v>5</v>
      </c>
      <c r="B234" s="757" t="str">
        <f t="shared" si="7"/>
        <v>Pz5-Pz6</v>
      </c>
      <c r="C234" s="758"/>
      <c r="D234" s="758"/>
      <c r="E234" s="758"/>
      <c r="F234" s="758"/>
      <c r="G234" s="758"/>
      <c r="H234" s="759"/>
      <c r="I234" s="251"/>
      <c r="J234" s="252">
        <v>0</v>
      </c>
      <c r="K234" s="252"/>
      <c r="L234" s="253"/>
      <c r="M234" s="254"/>
      <c r="N234" s="253">
        <v>1</v>
      </c>
      <c r="O234" s="252">
        <f t="shared" si="8"/>
        <v>0</v>
      </c>
      <c r="Q234"/>
      <c r="R234"/>
      <c r="S234"/>
      <c r="T234"/>
      <c r="U234"/>
      <c r="V234"/>
      <c r="W234"/>
      <c r="X234"/>
      <c r="Y234"/>
      <c r="Z234"/>
      <c r="AA234"/>
      <c r="AB234"/>
      <c r="AC234"/>
      <c r="AD234"/>
      <c r="AE234"/>
    </row>
    <row r="235" spans="1:31" ht="15" hidden="1" customHeight="1">
      <c r="A235" s="250">
        <v>6</v>
      </c>
      <c r="B235" s="757" t="str">
        <f t="shared" si="7"/>
        <v>Pz6-Pz7</v>
      </c>
      <c r="C235" s="758"/>
      <c r="D235" s="758"/>
      <c r="E235" s="758"/>
      <c r="F235" s="758"/>
      <c r="G235" s="758"/>
      <c r="H235" s="759"/>
      <c r="I235" s="251"/>
      <c r="J235" s="252">
        <v>0</v>
      </c>
      <c r="K235" s="252"/>
      <c r="L235" s="253"/>
      <c r="M235" s="254"/>
      <c r="N235" s="253">
        <v>1</v>
      </c>
      <c r="O235" s="252">
        <f t="shared" si="8"/>
        <v>0</v>
      </c>
      <c r="Q235"/>
      <c r="R235"/>
      <c r="S235"/>
      <c r="T235"/>
      <c r="U235"/>
      <c r="V235"/>
      <c r="W235"/>
      <c r="X235"/>
      <c r="Y235"/>
      <c r="Z235"/>
      <c r="AA235"/>
      <c r="AB235"/>
      <c r="AC235"/>
      <c r="AD235"/>
      <c r="AE235"/>
    </row>
    <row r="236" spans="1:31" ht="15" hidden="1" customHeight="1">
      <c r="A236" s="250">
        <v>7</v>
      </c>
      <c r="B236" s="757" t="str">
        <f t="shared" si="7"/>
        <v>Pz7-Pz8</v>
      </c>
      <c r="C236" s="758"/>
      <c r="D236" s="758"/>
      <c r="E236" s="758"/>
      <c r="F236" s="758"/>
      <c r="G236" s="758"/>
      <c r="H236" s="759"/>
      <c r="I236" s="251"/>
      <c r="J236" s="252">
        <v>0</v>
      </c>
      <c r="K236" s="252"/>
      <c r="L236" s="253"/>
      <c r="M236" s="254"/>
      <c r="N236" s="253">
        <v>1</v>
      </c>
      <c r="O236" s="252">
        <f t="shared" si="8"/>
        <v>0</v>
      </c>
      <c r="Q236"/>
      <c r="R236"/>
      <c r="S236"/>
      <c r="T236"/>
      <c r="U236"/>
      <c r="V236"/>
      <c r="W236"/>
      <c r="X236"/>
      <c r="Y236"/>
      <c r="Z236"/>
      <c r="AA236"/>
      <c r="AB236"/>
      <c r="AC236"/>
      <c r="AD236"/>
      <c r="AE236"/>
    </row>
    <row r="237" spans="1:31" ht="15" hidden="1" customHeight="1">
      <c r="A237" s="250">
        <v>8</v>
      </c>
      <c r="B237" s="757" t="str">
        <f t="shared" si="7"/>
        <v>Pz8-Pz9</v>
      </c>
      <c r="C237" s="758"/>
      <c r="D237" s="758"/>
      <c r="E237" s="758"/>
      <c r="F237" s="758"/>
      <c r="G237" s="758"/>
      <c r="H237" s="759"/>
      <c r="I237" s="251"/>
      <c r="J237" s="252">
        <v>0</v>
      </c>
      <c r="K237" s="252"/>
      <c r="L237" s="253"/>
      <c r="M237" s="254"/>
      <c r="N237" s="253">
        <v>1</v>
      </c>
      <c r="O237" s="252">
        <f t="shared" si="8"/>
        <v>0</v>
      </c>
      <c r="Q237"/>
      <c r="R237"/>
      <c r="S237"/>
      <c r="T237"/>
      <c r="U237"/>
      <c r="V237"/>
      <c r="W237"/>
      <c r="X237"/>
      <c r="Y237"/>
      <c r="Z237"/>
      <c r="AA237"/>
      <c r="AB237"/>
      <c r="AC237"/>
      <c r="AD237"/>
      <c r="AE237"/>
    </row>
    <row r="238" spans="1:31" ht="15" hidden="1" customHeight="1">
      <c r="A238" s="250">
        <v>9</v>
      </c>
      <c r="B238" s="757" t="str">
        <f t="shared" si="7"/>
        <v>Pz9-Pz10</v>
      </c>
      <c r="C238" s="758"/>
      <c r="D238" s="758"/>
      <c r="E238" s="758"/>
      <c r="F238" s="758"/>
      <c r="G238" s="758"/>
      <c r="H238" s="759"/>
      <c r="I238" s="251"/>
      <c r="J238" s="252">
        <v>0</v>
      </c>
      <c r="K238" s="252"/>
      <c r="L238" s="253"/>
      <c r="M238" s="254"/>
      <c r="N238" s="253">
        <v>1</v>
      </c>
      <c r="O238" s="252">
        <f t="shared" si="8"/>
        <v>0</v>
      </c>
      <c r="Q238"/>
      <c r="R238"/>
      <c r="S238"/>
      <c r="T238"/>
      <c r="U238"/>
      <c r="V238"/>
      <c r="W238"/>
      <c r="X238"/>
      <c r="Y238"/>
      <c r="Z238"/>
      <c r="AA238"/>
      <c r="AB238"/>
      <c r="AC238"/>
      <c r="AD238"/>
      <c r="AE238"/>
    </row>
    <row r="239" spans="1:31" ht="15" customHeight="1">
      <c r="A239" s="659">
        <v>10</v>
      </c>
      <c r="B239" s="866" t="str">
        <f t="shared" si="7"/>
        <v>Pz10-Pz11</v>
      </c>
      <c r="C239" s="867"/>
      <c r="D239" s="867"/>
      <c r="E239" s="867"/>
      <c r="F239" s="867"/>
      <c r="G239" s="867"/>
      <c r="H239" s="868"/>
      <c r="I239" s="664"/>
      <c r="J239" s="661">
        <f t="shared" ref="J239:J251" si="9">+J91</f>
        <v>51.65</v>
      </c>
      <c r="K239" s="661"/>
      <c r="L239" s="663"/>
      <c r="M239" s="662"/>
      <c r="N239" s="663">
        <v>1</v>
      </c>
      <c r="O239" s="661">
        <f t="shared" si="8"/>
        <v>51.65</v>
      </c>
      <c r="Q239"/>
      <c r="R239"/>
      <c r="S239"/>
      <c r="T239"/>
      <c r="U239"/>
      <c r="V239"/>
      <c r="W239"/>
      <c r="X239"/>
      <c r="Y239"/>
      <c r="Z239"/>
      <c r="AA239"/>
      <c r="AB239"/>
      <c r="AC239"/>
      <c r="AD239"/>
      <c r="AE239"/>
    </row>
    <row r="240" spans="1:31" ht="15" customHeight="1">
      <c r="A240" s="250">
        <v>11</v>
      </c>
      <c r="B240" s="757" t="str">
        <f t="shared" si="7"/>
        <v>Pz11-Pz12</v>
      </c>
      <c r="C240" s="758"/>
      <c r="D240" s="758"/>
      <c r="E240" s="758"/>
      <c r="F240" s="758"/>
      <c r="G240" s="758"/>
      <c r="H240" s="759"/>
      <c r="I240" s="251"/>
      <c r="J240" s="252">
        <f t="shared" si="9"/>
        <v>33.15</v>
      </c>
      <c r="K240" s="252"/>
      <c r="L240" s="253"/>
      <c r="M240" s="254"/>
      <c r="N240" s="253">
        <v>1</v>
      </c>
      <c r="O240" s="252">
        <f t="shared" si="8"/>
        <v>33.15</v>
      </c>
      <c r="Q240"/>
      <c r="R240"/>
      <c r="S240"/>
      <c r="T240"/>
      <c r="U240"/>
      <c r="V240"/>
      <c r="W240"/>
      <c r="X240"/>
      <c r="Y240"/>
      <c r="Z240"/>
      <c r="AA240"/>
      <c r="AB240"/>
      <c r="AC240"/>
      <c r="AD240"/>
      <c r="AE240"/>
    </row>
    <row r="241" spans="1:31" ht="15" customHeight="1">
      <c r="A241" s="250">
        <v>12</v>
      </c>
      <c r="B241" s="757" t="str">
        <f t="shared" si="7"/>
        <v>Pz12-Pz13</v>
      </c>
      <c r="C241" s="758"/>
      <c r="D241" s="758"/>
      <c r="E241" s="758"/>
      <c r="F241" s="758"/>
      <c r="G241" s="758"/>
      <c r="H241" s="759"/>
      <c r="I241" s="251"/>
      <c r="J241" s="252">
        <f t="shared" si="9"/>
        <v>31.57</v>
      </c>
      <c r="K241" s="252"/>
      <c r="L241" s="253"/>
      <c r="M241" s="254"/>
      <c r="N241" s="253">
        <v>1</v>
      </c>
      <c r="O241" s="252">
        <f t="shared" si="8"/>
        <v>31.57</v>
      </c>
      <c r="Q241"/>
      <c r="R241"/>
      <c r="S241"/>
      <c r="T241"/>
      <c r="U241"/>
      <c r="V241"/>
      <c r="W241"/>
      <c r="X241"/>
      <c r="Y241"/>
      <c r="Z241"/>
      <c r="AA241"/>
      <c r="AB241"/>
      <c r="AC241"/>
      <c r="AD241"/>
      <c r="AE241"/>
    </row>
    <row r="242" spans="1:31" ht="15" customHeight="1">
      <c r="A242" s="250">
        <v>13</v>
      </c>
      <c r="B242" s="757" t="str">
        <f t="shared" si="7"/>
        <v>Pz13-Pz14</v>
      </c>
      <c r="C242" s="758"/>
      <c r="D242" s="758"/>
      <c r="E242" s="758"/>
      <c r="F242" s="758"/>
      <c r="G242" s="758"/>
      <c r="H242" s="759"/>
      <c r="I242" s="251"/>
      <c r="J242" s="252">
        <f t="shared" si="9"/>
        <v>57.99</v>
      </c>
      <c r="K242" s="252"/>
      <c r="L242" s="253"/>
      <c r="M242" s="254"/>
      <c r="N242" s="253">
        <v>1</v>
      </c>
      <c r="O242" s="252">
        <f t="shared" si="8"/>
        <v>57.99</v>
      </c>
      <c r="Q242"/>
      <c r="R242"/>
      <c r="S242"/>
      <c r="T242"/>
      <c r="U242"/>
      <c r="V242"/>
      <c r="W242"/>
      <c r="X242"/>
      <c r="Y242"/>
      <c r="Z242"/>
      <c r="AA242"/>
      <c r="AB242"/>
      <c r="AC242"/>
      <c r="AD242"/>
      <c r="AE242"/>
    </row>
    <row r="243" spans="1:31" ht="15" customHeight="1">
      <c r="A243" s="250">
        <v>14</v>
      </c>
      <c r="B243" s="757" t="str">
        <f t="shared" si="7"/>
        <v>Pz14-Pz15</v>
      </c>
      <c r="C243" s="758"/>
      <c r="D243" s="758"/>
      <c r="E243" s="758"/>
      <c r="F243" s="758"/>
      <c r="G243" s="758"/>
      <c r="H243" s="759"/>
      <c r="I243" s="251"/>
      <c r="J243" s="252">
        <f t="shared" si="9"/>
        <v>26.68</v>
      </c>
      <c r="K243" s="252"/>
      <c r="L243" s="253"/>
      <c r="M243" s="254"/>
      <c r="N243" s="253">
        <v>1</v>
      </c>
      <c r="O243" s="252">
        <f t="shared" si="8"/>
        <v>26.68</v>
      </c>
      <c r="Q243"/>
      <c r="R243"/>
      <c r="S243"/>
      <c r="T243"/>
      <c r="U243"/>
      <c r="V243"/>
      <c r="W243"/>
      <c r="X243"/>
      <c r="Y243"/>
      <c r="Z243"/>
      <c r="AA243"/>
      <c r="AB243"/>
      <c r="AC243"/>
      <c r="AD243"/>
      <c r="AE243"/>
    </row>
    <row r="244" spans="1:31" ht="15" customHeight="1">
      <c r="A244" s="250">
        <v>15</v>
      </c>
      <c r="B244" s="757" t="str">
        <f t="shared" si="7"/>
        <v>Pz15-Pz16</v>
      </c>
      <c r="C244" s="758"/>
      <c r="D244" s="758"/>
      <c r="E244" s="758"/>
      <c r="F244" s="758"/>
      <c r="G244" s="758"/>
      <c r="H244" s="759"/>
      <c r="I244" s="251"/>
      <c r="J244" s="252">
        <f t="shared" si="9"/>
        <v>19.52</v>
      </c>
      <c r="K244" s="252"/>
      <c r="L244" s="253"/>
      <c r="M244" s="254"/>
      <c r="N244" s="253">
        <v>1</v>
      </c>
      <c r="O244" s="252">
        <f t="shared" si="8"/>
        <v>19.52</v>
      </c>
      <c r="Q244"/>
      <c r="R244"/>
      <c r="S244"/>
      <c r="T244"/>
      <c r="U244"/>
      <c r="V244"/>
      <c r="W244"/>
      <c r="X244"/>
      <c r="Y244"/>
      <c r="Z244"/>
      <c r="AA244"/>
      <c r="AB244"/>
      <c r="AC244"/>
      <c r="AD244"/>
      <c r="AE244"/>
    </row>
    <row r="245" spans="1:31" ht="15" customHeight="1">
      <c r="A245" s="250">
        <v>16</v>
      </c>
      <c r="B245" s="757" t="str">
        <f t="shared" si="7"/>
        <v>Pz16-Pz17</v>
      </c>
      <c r="C245" s="758"/>
      <c r="D245" s="758"/>
      <c r="E245" s="758"/>
      <c r="F245" s="758"/>
      <c r="G245" s="758"/>
      <c r="H245" s="759"/>
      <c r="I245" s="251"/>
      <c r="J245" s="252">
        <f t="shared" si="9"/>
        <v>18.09</v>
      </c>
      <c r="K245" s="252"/>
      <c r="L245" s="253"/>
      <c r="M245" s="254"/>
      <c r="N245" s="253">
        <v>1</v>
      </c>
      <c r="O245" s="252">
        <f t="shared" si="8"/>
        <v>18.09</v>
      </c>
      <c r="Q245"/>
      <c r="R245"/>
      <c r="S245"/>
      <c r="T245"/>
      <c r="U245"/>
      <c r="V245"/>
      <c r="W245"/>
      <c r="X245"/>
      <c r="Y245"/>
      <c r="Z245"/>
      <c r="AA245"/>
      <c r="AB245"/>
      <c r="AC245"/>
      <c r="AD245"/>
      <c r="AE245"/>
    </row>
    <row r="246" spans="1:31" ht="15" customHeight="1">
      <c r="A246" s="250">
        <v>17</v>
      </c>
      <c r="B246" s="757" t="str">
        <f t="shared" si="7"/>
        <v>Pz17-Pz18</v>
      </c>
      <c r="C246" s="758"/>
      <c r="D246" s="758"/>
      <c r="E246" s="758"/>
      <c r="F246" s="758"/>
      <c r="G246" s="758"/>
      <c r="H246" s="759"/>
      <c r="I246" s="251"/>
      <c r="J246" s="252">
        <f t="shared" si="9"/>
        <v>17.510000000000002</v>
      </c>
      <c r="K246" s="252"/>
      <c r="L246" s="253"/>
      <c r="M246" s="254"/>
      <c r="N246" s="253">
        <v>1</v>
      </c>
      <c r="O246" s="252">
        <f t="shared" si="8"/>
        <v>17.510000000000002</v>
      </c>
      <c r="Q246"/>
      <c r="R246"/>
      <c r="S246"/>
      <c r="T246"/>
      <c r="U246"/>
      <c r="V246"/>
      <c r="W246"/>
      <c r="X246"/>
      <c r="Y246"/>
      <c r="Z246"/>
      <c r="AA246"/>
      <c r="AB246"/>
      <c r="AC246"/>
      <c r="AD246"/>
      <c r="AE246"/>
    </row>
    <row r="247" spans="1:31" ht="15" customHeight="1">
      <c r="A247" s="250">
        <v>18</v>
      </c>
      <c r="B247" s="757" t="str">
        <f t="shared" si="7"/>
        <v>Pz18-Pz19</v>
      </c>
      <c r="C247" s="758"/>
      <c r="D247" s="758"/>
      <c r="E247" s="758"/>
      <c r="F247" s="758"/>
      <c r="G247" s="758"/>
      <c r="H247" s="759"/>
      <c r="I247" s="251"/>
      <c r="J247" s="252">
        <f t="shared" si="9"/>
        <v>18.260000000000002</v>
      </c>
      <c r="K247" s="252"/>
      <c r="L247" s="253"/>
      <c r="M247" s="254"/>
      <c r="N247" s="253">
        <v>1</v>
      </c>
      <c r="O247" s="252">
        <f t="shared" si="8"/>
        <v>18.260000000000002</v>
      </c>
      <c r="Q247"/>
      <c r="R247"/>
      <c r="S247"/>
      <c r="T247"/>
      <c r="U247"/>
      <c r="V247"/>
      <c r="W247"/>
      <c r="X247"/>
      <c r="Y247"/>
      <c r="Z247"/>
      <c r="AA247"/>
      <c r="AB247"/>
      <c r="AC247"/>
      <c r="AD247"/>
      <c r="AE247"/>
    </row>
    <row r="248" spans="1:31" ht="15" customHeight="1">
      <c r="A248" s="250">
        <v>19</v>
      </c>
      <c r="B248" s="757" t="str">
        <f t="shared" si="7"/>
        <v>Pz19-Pz20</v>
      </c>
      <c r="C248" s="758"/>
      <c r="D248" s="758"/>
      <c r="E248" s="758"/>
      <c r="F248" s="758"/>
      <c r="G248" s="758"/>
      <c r="H248" s="759"/>
      <c r="I248" s="251"/>
      <c r="J248" s="252">
        <f t="shared" si="9"/>
        <v>24.24</v>
      </c>
      <c r="K248" s="252"/>
      <c r="L248" s="253"/>
      <c r="M248" s="254"/>
      <c r="N248" s="253">
        <v>1</v>
      </c>
      <c r="O248" s="252">
        <f t="shared" si="8"/>
        <v>24.24</v>
      </c>
      <c r="Q248"/>
      <c r="R248"/>
      <c r="S248"/>
      <c r="T248"/>
      <c r="U248"/>
      <c r="V248"/>
      <c r="W248"/>
      <c r="X248"/>
      <c r="Y248"/>
      <c r="Z248"/>
      <c r="AA248"/>
      <c r="AB248"/>
      <c r="AC248"/>
      <c r="AD248"/>
      <c r="AE248"/>
    </row>
    <row r="249" spans="1:31" ht="15" customHeight="1">
      <c r="A249" s="250">
        <v>20</v>
      </c>
      <c r="B249" s="757" t="str">
        <f t="shared" si="7"/>
        <v>Pz20-Pz21</v>
      </c>
      <c r="C249" s="758"/>
      <c r="D249" s="758"/>
      <c r="E249" s="758"/>
      <c r="F249" s="758"/>
      <c r="G249" s="758"/>
      <c r="H249" s="759"/>
      <c r="I249" s="251"/>
      <c r="J249" s="252">
        <f t="shared" si="9"/>
        <v>53.99</v>
      </c>
      <c r="K249" s="252"/>
      <c r="L249" s="253"/>
      <c r="M249" s="254"/>
      <c r="N249" s="253">
        <v>1</v>
      </c>
      <c r="O249" s="252">
        <f t="shared" si="8"/>
        <v>53.99</v>
      </c>
      <c r="Q249"/>
      <c r="R249"/>
      <c r="S249"/>
      <c r="T249"/>
      <c r="U249"/>
      <c r="V249"/>
      <c r="W249"/>
      <c r="X249"/>
      <c r="Y249"/>
      <c r="Z249"/>
      <c r="AA249"/>
      <c r="AB249"/>
      <c r="AC249"/>
      <c r="AD249"/>
      <c r="AE249"/>
    </row>
    <row r="250" spans="1:31" ht="15" customHeight="1">
      <c r="A250" s="250">
        <v>21</v>
      </c>
      <c r="B250" s="757" t="str">
        <f t="shared" si="7"/>
        <v>Pz21-Pz22</v>
      </c>
      <c r="C250" s="758"/>
      <c r="D250" s="758"/>
      <c r="E250" s="758"/>
      <c r="F250" s="758"/>
      <c r="G250" s="758"/>
      <c r="H250" s="759"/>
      <c r="I250" s="251"/>
      <c r="J250" s="252">
        <f t="shared" si="9"/>
        <v>56.54</v>
      </c>
      <c r="K250" s="252"/>
      <c r="L250" s="253"/>
      <c r="M250" s="254"/>
      <c r="N250" s="253">
        <v>1</v>
      </c>
      <c r="O250" s="252">
        <f t="shared" si="8"/>
        <v>56.54</v>
      </c>
      <c r="Q250"/>
      <c r="R250"/>
      <c r="S250"/>
      <c r="T250"/>
      <c r="U250"/>
      <c r="V250"/>
      <c r="W250"/>
      <c r="X250"/>
      <c r="Y250"/>
      <c r="Z250"/>
      <c r="AA250"/>
      <c r="AB250"/>
      <c r="AC250"/>
      <c r="AD250"/>
      <c r="AE250"/>
    </row>
    <row r="251" spans="1:31" ht="15" customHeight="1">
      <c r="A251" s="250">
        <v>22</v>
      </c>
      <c r="B251" s="757" t="str">
        <f t="shared" si="7"/>
        <v>Pz22-Pz23</v>
      </c>
      <c r="C251" s="758"/>
      <c r="D251" s="758"/>
      <c r="E251" s="758"/>
      <c r="F251" s="758"/>
      <c r="G251" s="758"/>
      <c r="H251" s="759"/>
      <c r="I251" s="251"/>
      <c r="J251" s="252">
        <f t="shared" si="9"/>
        <v>56.56</v>
      </c>
      <c r="K251" s="252"/>
      <c r="L251" s="253"/>
      <c r="M251" s="254"/>
      <c r="N251" s="253">
        <v>1</v>
      </c>
      <c r="O251" s="252">
        <f t="shared" si="8"/>
        <v>56.56</v>
      </c>
      <c r="Q251"/>
      <c r="R251"/>
      <c r="S251"/>
      <c r="T251"/>
      <c r="U251"/>
      <c r="V251"/>
      <c r="W251"/>
      <c r="X251"/>
      <c r="Y251"/>
      <c r="Z251"/>
      <c r="AA251"/>
      <c r="AB251"/>
      <c r="AC251"/>
      <c r="AD251"/>
      <c r="AE251"/>
    </row>
    <row r="252" spans="1:31" ht="15" customHeight="1">
      <c r="A252" s="250"/>
      <c r="B252" s="757"/>
      <c r="C252" s="758"/>
      <c r="D252" s="758"/>
      <c r="E252" s="758"/>
      <c r="F252" s="758"/>
      <c r="G252" s="758"/>
      <c r="H252" s="759"/>
      <c r="I252" s="251"/>
      <c r="J252" s="252"/>
      <c r="K252" s="252"/>
      <c r="L252" s="253"/>
      <c r="M252" s="254"/>
      <c r="N252" s="253"/>
      <c r="O252" s="252"/>
      <c r="Q252"/>
      <c r="R252"/>
      <c r="S252"/>
      <c r="T252"/>
      <c r="U252"/>
      <c r="V252"/>
      <c r="W252"/>
      <c r="X252"/>
      <c r="Y252"/>
      <c r="Z252"/>
      <c r="AA252"/>
      <c r="AB252"/>
      <c r="AC252"/>
      <c r="AD252"/>
      <c r="AE252"/>
    </row>
    <row r="253" spans="1:31" ht="15" customHeight="1">
      <c r="A253" s="250"/>
      <c r="B253" s="757"/>
      <c r="C253" s="758"/>
      <c r="D253" s="758"/>
      <c r="E253" s="758"/>
      <c r="F253" s="758"/>
      <c r="G253" s="758"/>
      <c r="H253" s="759"/>
      <c r="I253" s="251"/>
      <c r="J253" s="252"/>
      <c r="K253" s="252"/>
      <c r="L253" s="253"/>
      <c r="M253" s="254"/>
      <c r="N253" s="253"/>
      <c r="O253" s="252"/>
      <c r="Q253"/>
      <c r="R253"/>
      <c r="S253"/>
      <c r="T253"/>
      <c r="U253"/>
      <c r="V253"/>
      <c r="W253"/>
      <c r="X253"/>
      <c r="Y253"/>
      <c r="Z253"/>
      <c r="AA253"/>
      <c r="AB253"/>
      <c r="AC253"/>
      <c r="AD253"/>
      <c r="AE253"/>
    </row>
    <row r="254" spans="1:31" ht="15" customHeight="1">
      <c r="A254" s="303"/>
      <c r="B254" s="304"/>
      <c r="C254" s="304"/>
      <c r="D254" s="304"/>
      <c r="E254" s="304"/>
      <c r="F254" s="304"/>
      <c r="G254" s="304"/>
      <c r="H254" s="304"/>
      <c r="I254" s="304"/>
      <c r="J254" s="305"/>
      <c r="K254" s="305"/>
      <c r="L254" s="306"/>
      <c r="M254" s="307"/>
      <c r="N254" s="306"/>
      <c r="O254" s="308"/>
      <c r="Q254"/>
      <c r="R254"/>
      <c r="S254"/>
      <c r="T254"/>
      <c r="U254"/>
      <c r="V254"/>
      <c r="W254"/>
      <c r="X254"/>
      <c r="Y254"/>
      <c r="Z254"/>
      <c r="AA254"/>
      <c r="AB254"/>
      <c r="AC254"/>
      <c r="AD254"/>
      <c r="AE254"/>
    </row>
    <row r="255" spans="1:31" ht="15" customHeight="1">
      <c r="A255" s="303"/>
      <c r="B255" s="863"/>
      <c r="C255" s="863"/>
      <c r="D255" s="863"/>
      <c r="E255" s="863"/>
      <c r="F255" s="863"/>
      <c r="G255" s="863"/>
      <c r="H255" s="863"/>
      <c r="I255" s="309"/>
      <c r="J255" s="310"/>
      <c r="K255" s="311"/>
      <c r="L255" s="312"/>
      <c r="M255" s="864" t="s">
        <v>136</v>
      </c>
      <c r="N255" s="865"/>
      <c r="O255" s="313">
        <f>ROUND((SUM(O230:O253)),2)</f>
        <v>465.75</v>
      </c>
      <c r="Q255"/>
      <c r="R255"/>
      <c r="S255"/>
      <c r="T255"/>
      <c r="U255"/>
      <c r="V255"/>
      <c r="W255"/>
      <c r="X255"/>
      <c r="Y255"/>
      <c r="Z255"/>
      <c r="AA255"/>
      <c r="AB255"/>
      <c r="AC255"/>
      <c r="AD255"/>
      <c r="AE255"/>
    </row>
    <row r="256" spans="1:31" ht="15" hidden="1" customHeight="1">
      <c r="A256" s="845" t="s">
        <v>126</v>
      </c>
      <c r="B256" s="846"/>
      <c r="C256" s="846"/>
      <c r="D256" s="846"/>
      <c r="E256" s="846"/>
      <c r="F256" s="846"/>
      <c r="G256" s="846"/>
      <c r="H256" s="846"/>
      <c r="I256" s="846"/>
      <c r="J256" s="846"/>
      <c r="K256" s="846"/>
      <c r="L256" s="846"/>
      <c r="M256" s="846"/>
      <c r="N256" s="846"/>
      <c r="O256" s="847"/>
      <c r="Q256" s="314"/>
      <c r="R256" s="314"/>
      <c r="S256" s="314"/>
      <c r="T256" s="314"/>
      <c r="U256" s="314"/>
      <c r="V256" s="314"/>
      <c r="W256" s="314"/>
      <c r="X256" s="314"/>
      <c r="Y256" s="314"/>
      <c r="Z256" s="315"/>
      <c r="AA256" s="316"/>
      <c r="AB256" s="317"/>
      <c r="AC256" s="318"/>
      <c r="AD256" s="318"/>
      <c r="AE256" s="319"/>
    </row>
    <row r="257" spans="1:31" ht="15" hidden="1" customHeight="1">
      <c r="A257" s="848"/>
      <c r="B257" s="849"/>
      <c r="C257" s="849"/>
      <c r="D257" s="849"/>
      <c r="E257" s="849"/>
      <c r="F257" s="849"/>
      <c r="G257" s="849"/>
      <c r="H257" s="849"/>
      <c r="I257" s="849"/>
      <c r="J257" s="849"/>
      <c r="K257" s="849"/>
      <c r="L257" s="849"/>
      <c r="M257" s="849"/>
      <c r="N257" s="849"/>
      <c r="O257" s="850"/>
      <c r="Q257" s="314"/>
      <c r="R257" s="314"/>
      <c r="S257" s="314"/>
      <c r="T257" s="314"/>
      <c r="U257" s="314"/>
      <c r="V257" s="314"/>
      <c r="W257" s="314"/>
      <c r="X257" s="314"/>
      <c r="Y257" s="314"/>
      <c r="Z257" s="315"/>
      <c r="AA257" s="316"/>
      <c r="AB257" s="317"/>
      <c r="AC257" s="318"/>
      <c r="AD257" s="318"/>
      <c r="AE257" s="319"/>
    </row>
    <row r="258" spans="1:31" ht="15" hidden="1" customHeight="1">
      <c r="A258" s="851"/>
      <c r="B258" s="852"/>
      <c r="C258" s="852"/>
      <c r="D258" s="852"/>
      <c r="E258" s="852"/>
      <c r="F258" s="852"/>
      <c r="G258" s="852"/>
      <c r="H258" s="852"/>
      <c r="I258" s="852"/>
      <c r="J258" s="852"/>
      <c r="K258" s="852"/>
      <c r="L258" s="852"/>
      <c r="M258" s="852"/>
      <c r="N258" s="852"/>
      <c r="O258" s="853"/>
      <c r="Q258" s="314"/>
      <c r="R258" s="314"/>
      <c r="S258" s="314"/>
      <c r="T258" s="314"/>
      <c r="U258" s="314"/>
      <c r="V258" s="314"/>
      <c r="W258" s="314"/>
      <c r="X258" s="314"/>
      <c r="Y258" s="314"/>
      <c r="Z258" s="315"/>
      <c r="AA258" s="316"/>
      <c r="AB258" s="317"/>
      <c r="AC258" s="318"/>
      <c r="AD258" s="318"/>
      <c r="AE258" s="319"/>
    </row>
    <row r="259" spans="1:31" ht="15" hidden="1" customHeight="1">
      <c r="A259" s="289"/>
      <c r="B259" s="807" t="s">
        <v>192</v>
      </c>
      <c r="C259" s="810" t="str">
        <f>+'[212]PRESUPUESTO OBRA'!D15</f>
        <v>RED PRINCIPAL - ALCANTARILLADO SANITARIO</v>
      </c>
      <c r="D259" s="811"/>
      <c r="E259" s="811"/>
      <c r="F259" s="811"/>
      <c r="G259" s="811"/>
      <c r="H259" s="811"/>
      <c r="I259" s="811"/>
      <c r="J259" s="811"/>
      <c r="K259" s="811"/>
      <c r="L259" s="811"/>
      <c r="M259" s="811"/>
      <c r="N259" s="811"/>
      <c r="O259" s="812"/>
      <c r="Q259" s="314"/>
      <c r="R259" s="314"/>
      <c r="S259" s="314"/>
      <c r="T259" s="314"/>
      <c r="U259" s="314"/>
      <c r="V259" s="314"/>
      <c r="W259" s="314"/>
      <c r="X259" s="314"/>
      <c r="Y259" s="314"/>
      <c r="Z259" s="315"/>
      <c r="AA259" s="316"/>
      <c r="AB259" s="317"/>
      <c r="AC259" s="318"/>
      <c r="AD259" s="318"/>
      <c r="AE259" s="319"/>
    </row>
    <row r="260" spans="1:31" ht="15" hidden="1" customHeight="1">
      <c r="A260" s="290"/>
      <c r="B260" s="809"/>
      <c r="C260" s="813"/>
      <c r="D260" s="814"/>
      <c r="E260" s="814"/>
      <c r="F260" s="814"/>
      <c r="G260" s="814"/>
      <c r="H260" s="814"/>
      <c r="I260" s="814"/>
      <c r="J260" s="814"/>
      <c r="K260" s="814"/>
      <c r="L260" s="814"/>
      <c r="M260" s="814"/>
      <c r="N260" s="814"/>
      <c r="O260" s="815"/>
      <c r="Q260" s="314"/>
      <c r="R260" s="314"/>
      <c r="S260" s="314"/>
      <c r="T260" s="314"/>
      <c r="U260" s="314"/>
      <c r="V260" s="314"/>
      <c r="W260" s="314"/>
      <c r="X260" s="314"/>
      <c r="Y260" s="314"/>
      <c r="Z260" s="315"/>
      <c r="AA260" s="316"/>
      <c r="AB260" s="317"/>
      <c r="AC260" s="318"/>
      <c r="AD260" s="318"/>
      <c r="AE260" s="319"/>
    </row>
    <row r="261" spans="1:31" ht="15" hidden="1" customHeight="1">
      <c r="A261" s="806" t="s">
        <v>127</v>
      </c>
      <c r="B261" s="807"/>
      <c r="C261" s="810">
        <f>+'[212]PRESUPUESTO OBRA'!C20</f>
        <v>0</v>
      </c>
      <c r="D261" s="811"/>
      <c r="E261" s="811"/>
      <c r="F261" s="811"/>
      <c r="G261" s="811"/>
      <c r="H261" s="811"/>
      <c r="I261" s="811"/>
      <c r="J261" s="811"/>
      <c r="K261" s="811"/>
      <c r="L261" s="811"/>
      <c r="M261" s="811"/>
      <c r="N261" s="811"/>
      <c r="O261" s="812"/>
      <c r="Q261" s="314"/>
      <c r="R261" s="314"/>
      <c r="S261" s="314"/>
      <c r="T261" s="314"/>
      <c r="U261" s="314"/>
      <c r="V261" s="314"/>
      <c r="W261" s="314"/>
      <c r="X261" s="314"/>
      <c r="Y261" s="314"/>
      <c r="Z261" s="315"/>
      <c r="AA261" s="316"/>
      <c r="AB261" s="317"/>
      <c r="AC261" s="318"/>
      <c r="AD261" s="318"/>
      <c r="AE261" s="319"/>
    </row>
    <row r="262" spans="1:31" ht="15" hidden="1" customHeight="1">
      <c r="A262" s="808"/>
      <c r="B262" s="809"/>
      <c r="C262" s="813"/>
      <c r="D262" s="814"/>
      <c r="E262" s="814"/>
      <c r="F262" s="814"/>
      <c r="G262" s="814"/>
      <c r="H262" s="814"/>
      <c r="I262" s="814"/>
      <c r="J262" s="814"/>
      <c r="K262" s="814"/>
      <c r="L262" s="814"/>
      <c r="M262" s="814"/>
      <c r="N262" s="814"/>
      <c r="O262" s="815"/>
      <c r="Q262" s="314"/>
      <c r="R262" s="314"/>
      <c r="S262" s="314"/>
      <c r="T262" s="314"/>
      <c r="U262" s="314"/>
      <c r="V262" s="314"/>
      <c r="W262" s="314"/>
      <c r="X262" s="314"/>
      <c r="Y262" s="314"/>
      <c r="Z262" s="315"/>
      <c r="AA262" s="316"/>
      <c r="AB262" s="317"/>
      <c r="AC262" s="318"/>
      <c r="AD262" s="318"/>
      <c r="AE262" s="319"/>
    </row>
    <row r="263" spans="1:31" ht="15" hidden="1" customHeight="1">
      <c r="A263" s="806" t="s">
        <v>78</v>
      </c>
      <c r="B263" s="807"/>
      <c r="C263" s="838">
        <f>+'[212]PRESUPUESTO OBRA'!D20</f>
        <v>0</v>
      </c>
      <c r="D263" s="839"/>
      <c r="E263" s="839"/>
      <c r="F263" s="839"/>
      <c r="G263" s="839"/>
      <c r="H263" s="839"/>
      <c r="I263" s="839"/>
      <c r="J263" s="839"/>
      <c r="K263" s="839"/>
      <c r="L263" s="839"/>
      <c r="M263" s="839"/>
      <c r="N263" s="839"/>
      <c r="O263" s="840"/>
      <c r="Q263" s="314"/>
      <c r="R263" s="314"/>
      <c r="S263" s="314"/>
      <c r="T263" s="314"/>
      <c r="U263" s="314"/>
      <c r="V263" s="314"/>
      <c r="W263" s="314"/>
      <c r="X263" s="314"/>
      <c r="Y263" s="314"/>
      <c r="Z263" s="315"/>
      <c r="AA263" s="316"/>
      <c r="AB263" s="317"/>
      <c r="AC263" s="318"/>
      <c r="AD263" s="318"/>
      <c r="AE263" s="319"/>
    </row>
    <row r="264" spans="1:31" ht="15" hidden="1" customHeight="1">
      <c r="A264" s="808"/>
      <c r="B264" s="809"/>
      <c r="C264" s="841"/>
      <c r="D264" s="842"/>
      <c r="E264" s="842"/>
      <c r="F264" s="842"/>
      <c r="G264" s="842"/>
      <c r="H264" s="842"/>
      <c r="I264" s="842"/>
      <c r="J264" s="842"/>
      <c r="K264" s="842"/>
      <c r="L264" s="842"/>
      <c r="M264" s="842"/>
      <c r="N264" s="842"/>
      <c r="O264" s="843"/>
      <c r="Q264" s="314"/>
      <c r="R264" s="314"/>
      <c r="S264" s="314"/>
      <c r="T264" s="314"/>
      <c r="U264" s="314"/>
      <c r="V264" s="314"/>
      <c r="W264" s="314"/>
      <c r="X264" s="314"/>
      <c r="Y264" s="314"/>
      <c r="Z264" s="315"/>
      <c r="AA264" s="316"/>
      <c r="AB264" s="317"/>
      <c r="AC264" s="318"/>
      <c r="AD264" s="318"/>
      <c r="AE264" s="319"/>
    </row>
    <row r="265" spans="1:31" ht="15" hidden="1" customHeight="1">
      <c r="A265" s="806" t="s">
        <v>128</v>
      </c>
      <c r="B265" s="807"/>
      <c r="C265" s="838">
        <f>+'[212]PRESUPUESTO OBRA'!E20</f>
        <v>0</v>
      </c>
      <c r="D265" s="839"/>
      <c r="E265" s="839"/>
      <c r="F265" s="839"/>
      <c r="G265" s="839"/>
      <c r="H265" s="839"/>
      <c r="I265" s="839"/>
      <c r="J265" s="839"/>
      <c r="K265" s="839"/>
      <c r="L265" s="839"/>
      <c r="M265" s="839"/>
      <c r="N265" s="839"/>
      <c r="O265" s="840"/>
      <c r="Q265" s="314"/>
      <c r="R265" s="314"/>
      <c r="S265" s="314"/>
      <c r="T265" s="314"/>
      <c r="U265" s="314"/>
      <c r="V265" s="314"/>
      <c r="W265" s="314"/>
      <c r="X265" s="314"/>
      <c r="Y265" s="314"/>
      <c r="Z265" s="315"/>
      <c r="AA265" s="316"/>
      <c r="AB265" s="317"/>
      <c r="AC265" s="318"/>
      <c r="AD265" s="318"/>
      <c r="AE265" s="319"/>
    </row>
    <row r="266" spans="1:31" ht="15" hidden="1" customHeight="1">
      <c r="A266" s="808"/>
      <c r="B266" s="809"/>
      <c r="C266" s="841"/>
      <c r="D266" s="842"/>
      <c r="E266" s="842"/>
      <c r="F266" s="842"/>
      <c r="G266" s="842"/>
      <c r="H266" s="842"/>
      <c r="I266" s="842"/>
      <c r="J266" s="842"/>
      <c r="K266" s="842"/>
      <c r="L266" s="842"/>
      <c r="M266" s="842"/>
      <c r="N266" s="842"/>
      <c r="O266" s="843"/>
      <c r="Q266" s="314"/>
      <c r="R266" s="314"/>
      <c r="S266" s="314"/>
      <c r="T266" s="314"/>
      <c r="U266" s="314"/>
      <c r="V266" s="314"/>
      <c r="W266" s="314"/>
      <c r="X266" s="314"/>
      <c r="Y266" s="314"/>
      <c r="Z266" s="315"/>
      <c r="AA266" s="316"/>
      <c r="AB266" s="317"/>
      <c r="AC266" s="318"/>
      <c r="AD266" s="318"/>
      <c r="AE266" s="319"/>
    </row>
    <row r="267" spans="1:31" ht="15" hidden="1" customHeight="1">
      <c r="A267" s="291"/>
      <c r="B267" s="292"/>
      <c r="C267" s="292"/>
      <c r="D267" s="292"/>
      <c r="E267" s="292"/>
      <c r="F267" s="292"/>
      <c r="G267" s="293"/>
      <c r="H267" s="293"/>
      <c r="I267" s="293"/>
      <c r="J267" s="294"/>
      <c r="K267" s="293"/>
      <c r="L267" s="293"/>
      <c r="M267" s="293"/>
      <c r="N267" s="293"/>
      <c r="O267" s="295"/>
      <c r="Q267" s="314"/>
      <c r="R267" s="314"/>
      <c r="S267" s="314"/>
      <c r="T267" s="314"/>
      <c r="U267" s="314"/>
      <c r="V267" s="314"/>
      <c r="W267" s="314"/>
      <c r="X267" s="314"/>
      <c r="Y267" s="314"/>
      <c r="Z267" s="315"/>
      <c r="AA267" s="316"/>
      <c r="AB267" s="317"/>
      <c r="AC267" s="318"/>
      <c r="AD267" s="318"/>
      <c r="AE267" s="319"/>
    </row>
    <row r="268" spans="1:31" ht="15" hidden="1" customHeight="1">
      <c r="A268" s="296"/>
      <c r="B268" s="297"/>
      <c r="C268" s="297"/>
      <c r="D268" s="297"/>
      <c r="E268" s="297"/>
      <c r="F268" s="297"/>
      <c r="G268" s="298"/>
      <c r="H268" s="298"/>
      <c r="I268" s="298"/>
      <c r="J268" s="299"/>
      <c r="K268" s="298"/>
      <c r="L268" s="298"/>
      <c r="M268" s="298"/>
      <c r="N268" s="298"/>
      <c r="O268" s="300"/>
      <c r="Q268" s="314"/>
      <c r="R268" s="314"/>
      <c r="S268" s="314"/>
      <c r="T268" s="314"/>
      <c r="U268" s="314"/>
      <c r="V268" s="314"/>
      <c r="W268" s="314"/>
      <c r="X268" s="314"/>
      <c r="Y268" s="314"/>
      <c r="Z268" s="315"/>
      <c r="AA268" s="316"/>
      <c r="AB268" s="317"/>
      <c r="AC268" s="318"/>
      <c r="AD268" s="318"/>
      <c r="AE268" s="319"/>
    </row>
    <row r="269" spans="1:31" ht="15" hidden="1" customHeight="1">
      <c r="A269" s="296"/>
      <c r="B269" s="297"/>
      <c r="C269" s="297"/>
      <c r="D269" s="297"/>
      <c r="E269" s="297"/>
      <c r="F269" s="297"/>
      <c r="G269" s="298"/>
      <c r="H269" s="298"/>
      <c r="I269" s="298"/>
      <c r="J269" s="299"/>
      <c r="K269" s="298"/>
      <c r="L269" s="298"/>
      <c r="M269" s="298"/>
      <c r="N269" s="298"/>
      <c r="O269" s="300"/>
      <c r="Q269" s="314"/>
      <c r="R269" s="314"/>
      <c r="S269" s="314"/>
      <c r="T269" s="314"/>
      <c r="U269" s="314"/>
      <c r="V269" s="314"/>
      <c r="W269" s="314"/>
      <c r="X269" s="314"/>
      <c r="Y269" s="314"/>
      <c r="Z269" s="315"/>
      <c r="AA269" s="316"/>
      <c r="AB269" s="317"/>
      <c r="AC269" s="318"/>
      <c r="AD269" s="318"/>
      <c r="AE269" s="319"/>
    </row>
    <row r="270" spans="1:31" ht="15" hidden="1" customHeight="1">
      <c r="A270" s="296"/>
      <c r="B270" s="297"/>
      <c r="C270" s="297"/>
      <c r="D270" s="297"/>
      <c r="E270" s="297"/>
      <c r="F270" s="297"/>
      <c r="G270" s="298"/>
      <c r="H270" s="298"/>
      <c r="I270" s="298"/>
      <c r="J270" s="299"/>
      <c r="K270" s="298"/>
      <c r="L270" s="298"/>
      <c r="M270" s="298"/>
      <c r="N270" s="298"/>
      <c r="O270" s="300"/>
      <c r="Q270" s="314"/>
      <c r="R270" s="314"/>
      <c r="S270" s="314"/>
      <c r="T270" s="314"/>
      <c r="U270" s="314"/>
      <c r="V270" s="314"/>
      <c r="W270" s="314"/>
      <c r="X270" s="314"/>
      <c r="Y270" s="314"/>
      <c r="Z270" s="315"/>
      <c r="AA270" s="316"/>
      <c r="AB270" s="317"/>
      <c r="AC270" s="318"/>
      <c r="AD270" s="318"/>
      <c r="AE270" s="319"/>
    </row>
    <row r="271" spans="1:31" ht="15" hidden="1" customHeight="1">
      <c r="A271" s="296"/>
      <c r="B271" s="297"/>
      <c r="C271" s="297"/>
      <c r="D271" s="297"/>
      <c r="E271" s="297"/>
      <c r="F271" s="297"/>
      <c r="G271" s="298"/>
      <c r="H271" s="298"/>
      <c r="I271" s="298"/>
      <c r="J271" s="299"/>
      <c r="K271" s="298"/>
      <c r="L271" s="298"/>
      <c r="M271" s="298"/>
      <c r="N271" s="298"/>
      <c r="O271" s="300"/>
      <c r="Q271" s="314"/>
      <c r="R271" s="314"/>
      <c r="S271" s="314"/>
      <c r="T271" s="314"/>
      <c r="U271" s="314"/>
      <c r="V271" s="314"/>
      <c r="W271" s="314"/>
      <c r="X271" s="314"/>
      <c r="Y271" s="314"/>
      <c r="Z271" s="315"/>
      <c r="AA271" s="316"/>
      <c r="AB271" s="317"/>
      <c r="AC271" s="318"/>
      <c r="AD271" s="318"/>
      <c r="AE271" s="319"/>
    </row>
    <row r="272" spans="1:31" ht="15" hidden="1" customHeight="1">
      <c r="A272" s="296"/>
      <c r="B272" s="297"/>
      <c r="C272" s="297"/>
      <c r="D272" s="297"/>
      <c r="E272" s="297"/>
      <c r="F272" s="297"/>
      <c r="G272" s="298"/>
      <c r="H272" s="298"/>
      <c r="I272" s="298"/>
      <c r="J272" s="299"/>
      <c r="K272" s="298"/>
      <c r="L272" s="298"/>
      <c r="M272" s="298"/>
      <c r="N272" s="298"/>
      <c r="O272" s="300"/>
      <c r="Q272" s="314"/>
      <c r="R272" s="314"/>
      <c r="S272" s="314"/>
      <c r="T272" s="314"/>
      <c r="U272" s="314"/>
      <c r="V272" s="314"/>
      <c r="W272" s="314"/>
      <c r="X272" s="314"/>
      <c r="Y272" s="314"/>
      <c r="Z272" s="315"/>
      <c r="AA272" s="316"/>
      <c r="AB272" s="317"/>
      <c r="AC272" s="318"/>
      <c r="AD272" s="318"/>
      <c r="AE272" s="319"/>
    </row>
    <row r="273" spans="1:31" ht="15" hidden="1" customHeight="1">
      <c r="A273" s="296"/>
      <c r="B273" s="297"/>
      <c r="C273" s="297"/>
      <c r="D273" s="297"/>
      <c r="E273" s="297"/>
      <c r="F273" s="297"/>
      <c r="G273" s="298"/>
      <c r="H273" s="298"/>
      <c r="I273" s="298"/>
      <c r="J273" s="299"/>
      <c r="K273" s="298"/>
      <c r="L273" s="298"/>
      <c r="M273" s="298"/>
      <c r="N273" s="298"/>
      <c r="O273" s="300"/>
      <c r="Q273" s="314"/>
      <c r="R273" s="314"/>
      <c r="S273" s="314"/>
      <c r="T273" s="314"/>
      <c r="U273" s="314"/>
      <c r="V273" s="314"/>
      <c r="W273" s="314"/>
      <c r="X273" s="314"/>
      <c r="Y273" s="314"/>
      <c r="Z273" s="315"/>
      <c r="AA273" s="316"/>
      <c r="AB273" s="317"/>
      <c r="AC273" s="318"/>
      <c r="AD273" s="318"/>
      <c r="AE273" s="319"/>
    </row>
    <row r="274" spans="1:31" ht="15" hidden="1" customHeight="1">
      <c r="A274" s="296"/>
      <c r="B274" s="297"/>
      <c r="C274" s="297"/>
      <c r="D274" s="297"/>
      <c r="E274" s="297"/>
      <c r="F274" s="297"/>
      <c r="G274" s="298"/>
      <c r="H274" s="298"/>
      <c r="I274" s="298"/>
      <c r="J274" s="299"/>
      <c r="K274" s="298"/>
      <c r="L274" s="298"/>
      <c r="M274" s="298"/>
      <c r="N274" s="298"/>
      <c r="O274" s="300"/>
      <c r="Q274" s="314"/>
      <c r="R274" s="314"/>
      <c r="S274" s="314"/>
      <c r="T274" s="314"/>
      <c r="U274" s="314"/>
      <c r="V274" s="314"/>
      <c r="W274" s="314"/>
      <c r="X274" s="314"/>
      <c r="Y274" s="314"/>
      <c r="Z274" s="315"/>
      <c r="AA274" s="316"/>
      <c r="AB274" s="317"/>
      <c r="AC274" s="318"/>
      <c r="AD274" s="318"/>
      <c r="AE274" s="319"/>
    </row>
    <row r="275" spans="1:31" ht="15" hidden="1" customHeight="1">
      <c r="A275" s="296"/>
      <c r="B275" s="297"/>
      <c r="C275" s="297"/>
      <c r="D275" s="297"/>
      <c r="E275" s="297"/>
      <c r="F275" s="297"/>
      <c r="G275" s="298"/>
      <c r="H275" s="298"/>
      <c r="I275" s="298"/>
      <c r="J275" s="299"/>
      <c r="K275" s="298"/>
      <c r="L275" s="298"/>
      <c r="M275" s="298"/>
      <c r="N275" s="298"/>
      <c r="O275" s="300"/>
      <c r="Q275" s="314"/>
      <c r="R275" s="314"/>
      <c r="S275" s="314"/>
      <c r="T275" s="314"/>
      <c r="U275" s="314"/>
      <c r="V275" s="314"/>
      <c r="W275" s="314"/>
      <c r="X275" s="314"/>
      <c r="Y275" s="314"/>
      <c r="Z275" s="315"/>
      <c r="AA275" s="316"/>
      <c r="AB275" s="317"/>
      <c r="AC275" s="318"/>
      <c r="AD275" s="318"/>
      <c r="AE275" s="319"/>
    </row>
    <row r="276" spans="1:31" ht="15" hidden="1" customHeight="1">
      <c r="A276" s="296"/>
      <c r="B276" s="297"/>
      <c r="C276" s="297"/>
      <c r="D276" s="297"/>
      <c r="E276" s="297"/>
      <c r="F276" s="297"/>
      <c r="G276" s="298"/>
      <c r="H276" s="298"/>
      <c r="I276" s="298"/>
      <c r="J276" s="299"/>
      <c r="K276" s="298"/>
      <c r="L276" s="298"/>
      <c r="M276" s="298"/>
      <c r="N276" s="298"/>
      <c r="O276" s="300"/>
      <c r="Q276" s="314"/>
      <c r="R276" s="314"/>
      <c r="S276" s="314"/>
      <c r="T276" s="314"/>
      <c r="U276" s="314"/>
      <c r="V276" s="314"/>
      <c r="W276" s="314"/>
      <c r="X276" s="314"/>
      <c r="Y276" s="314"/>
      <c r="Z276" s="315"/>
      <c r="AA276" s="316"/>
      <c r="AB276" s="317"/>
      <c r="AC276" s="318"/>
      <c r="AD276" s="318"/>
      <c r="AE276" s="319"/>
    </row>
    <row r="277" spans="1:31" ht="15" hidden="1" customHeight="1">
      <c r="A277" s="296"/>
      <c r="B277" s="297"/>
      <c r="C277" s="297"/>
      <c r="D277" s="297"/>
      <c r="E277" s="297"/>
      <c r="F277" s="297"/>
      <c r="G277" s="298"/>
      <c r="H277" s="298"/>
      <c r="I277" s="298"/>
      <c r="J277" s="299"/>
      <c r="K277" s="298"/>
      <c r="L277" s="298"/>
      <c r="M277" s="298"/>
      <c r="N277" s="298"/>
      <c r="O277" s="300"/>
      <c r="Q277" s="314"/>
      <c r="R277" s="314"/>
      <c r="S277" s="314"/>
      <c r="T277" s="314"/>
      <c r="U277" s="314"/>
      <c r="V277" s="314"/>
      <c r="W277" s="314"/>
      <c r="X277" s="314"/>
      <c r="Y277" s="314"/>
      <c r="Z277" s="315"/>
      <c r="AA277" s="316"/>
      <c r="AB277" s="317"/>
      <c r="AC277" s="318"/>
      <c r="AD277" s="318"/>
      <c r="AE277" s="319"/>
    </row>
    <row r="278" spans="1:31" ht="15" hidden="1" customHeight="1">
      <c r="A278" s="296"/>
      <c r="B278" s="297"/>
      <c r="C278" s="297"/>
      <c r="D278" s="297"/>
      <c r="E278" s="297"/>
      <c r="F278" s="297"/>
      <c r="G278" s="298"/>
      <c r="H278" s="298"/>
      <c r="I278" s="298"/>
      <c r="J278" s="299"/>
      <c r="K278" s="298"/>
      <c r="L278" s="298"/>
      <c r="M278" s="298"/>
      <c r="N278" s="298"/>
      <c r="O278" s="300"/>
      <c r="Q278" s="314"/>
      <c r="R278" s="314"/>
      <c r="S278" s="314"/>
      <c r="T278" s="314"/>
      <c r="U278" s="314"/>
      <c r="V278" s="314"/>
      <c r="W278" s="314"/>
      <c r="X278" s="314"/>
      <c r="Y278" s="314"/>
      <c r="Z278" s="315"/>
      <c r="AA278" s="316"/>
      <c r="AB278" s="317"/>
      <c r="AC278" s="318"/>
      <c r="AD278" s="318"/>
      <c r="AE278" s="319"/>
    </row>
    <row r="279" spans="1:31" ht="15" hidden="1" customHeight="1">
      <c r="A279" s="296"/>
      <c r="B279" s="297"/>
      <c r="C279" s="297"/>
      <c r="D279" s="297"/>
      <c r="E279" s="297"/>
      <c r="F279" s="297"/>
      <c r="G279" s="298"/>
      <c r="H279" s="298"/>
      <c r="I279" s="298"/>
      <c r="J279" s="299"/>
      <c r="K279" s="298"/>
      <c r="L279" s="298"/>
      <c r="M279" s="298"/>
      <c r="N279" s="298"/>
      <c r="O279" s="300"/>
      <c r="Q279" s="314"/>
      <c r="R279" s="314"/>
      <c r="S279" s="314"/>
      <c r="T279" s="314"/>
      <c r="U279" s="314"/>
      <c r="V279" s="314"/>
      <c r="W279" s="314"/>
      <c r="X279" s="314"/>
      <c r="Y279" s="314"/>
      <c r="Z279" s="315"/>
      <c r="AA279" s="316"/>
      <c r="AB279" s="317"/>
      <c r="AC279" s="318"/>
      <c r="AD279" s="318"/>
      <c r="AE279" s="319"/>
    </row>
    <row r="280" spans="1:31" ht="15" hidden="1" customHeight="1">
      <c r="A280" s="296"/>
      <c r="B280" s="297"/>
      <c r="C280" s="297"/>
      <c r="D280" s="297"/>
      <c r="E280" s="297"/>
      <c r="F280" s="297"/>
      <c r="G280" s="298"/>
      <c r="H280" s="298"/>
      <c r="I280" s="298"/>
      <c r="J280" s="299"/>
      <c r="K280" s="298"/>
      <c r="L280" s="298"/>
      <c r="M280" s="298"/>
      <c r="N280" s="298"/>
      <c r="O280" s="300"/>
      <c r="Q280" s="314"/>
      <c r="R280" s="314"/>
      <c r="S280" s="314"/>
      <c r="T280" s="314"/>
      <c r="U280" s="314"/>
      <c r="V280" s="314"/>
      <c r="W280" s="314"/>
      <c r="X280" s="314"/>
      <c r="Y280" s="314"/>
      <c r="Z280" s="315"/>
      <c r="AA280" s="316"/>
      <c r="AB280" s="317"/>
      <c r="AC280" s="318"/>
      <c r="AD280" s="318"/>
      <c r="AE280" s="319"/>
    </row>
    <row r="281" spans="1:31" ht="15" hidden="1" customHeight="1">
      <c r="A281" s="296"/>
      <c r="B281" s="297"/>
      <c r="C281" s="297"/>
      <c r="D281" s="297"/>
      <c r="E281" s="297"/>
      <c r="F281" s="297"/>
      <c r="G281" s="298"/>
      <c r="H281" s="298"/>
      <c r="I281" s="298"/>
      <c r="J281" s="299"/>
      <c r="K281" s="298"/>
      <c r="L281" s="298"/>
      <c r="M281" s="298"/>
      <c r="N281" s="298"/>
      <c r="O281" s="300"/>
      <c r="Q281" s="314"/>
      <c r="R281" s="314"/>
      <c r="S281" s="314"/>
      <c r="T281" s="314"/>
      <c r="U281" s="314"/>
      <c r="V281" s="314"/>
      <c r="W281" s="314"/>
      <c r="X281" s="314"/>
      <c r="Y281" s="314"/>
      <c r="Z281" s="315"/>
      <c r="AA281" s="316"/>
      <c r="AB281" s="317"/>
      <c r="AC281" s="318"/>
      <c r="AD281" s="318"/>
      <c r="AE281" s="319"/>
    </row>
    <row r="282" spans="1:31" ht="15" hidden="1" customHeight="1">
      <c r="A282" s="296"/>
      <c r="B282" s="297"/>
      <c r="C282" s="297"/>
      <c r="D282" s="297"/>
      <c r="E282" s="297"/>
      <c r="F282" s="297"/>
      <c r="G282" s="298"/>
      <c r="H282" s="298"/>
      <c r="I282" s="298"/>
      <c r="J282" s="299"/>
      <c r="K282" s="298"/>
      <c r="L282" s="298"/>
      <c r="M282" s="298"/>
      <c r="N282" s="298"/>
      <c r="O282" s="300"/>
      <c r="Q282" s="314"/>
      <c r="R282" s="314"/>
      <c r="S282" s="314"/>
      <c r="T282" s="314"/>
      <c r="U282" s="314"/>
      <c r="V282" s="314"/>
      <c r="W282" s="314"/>
      <c r="X282" s="314"/>
      <c r="Y282" s="314"/>
      <c r="Z282" s="315"/>
      <c r="AA282" s="316"/>
      <c r="AB282" s="317"/>
      <c r="AC282" s="318"/>
      <c r="AD282" s="318"/>
      <c r="AE282" s="319"/>
    </row>
    <row r="283" spans="1:31" ht="15" hidden="1" customHeight="1">
      <c r="A283" s="296"/>
      <c r="B283" s="297"/>
      <c r="C283" s="297"/>
      <c r="D283" s="297"/>
      <c r="E283" s="297"/>
      <c r="F283" s="297"/>
      <c r="G283" s="298"/>
      <c r="H283" s="298"/>
      <c r="I283" s="298"/>
      <c r="J283" s="299"/>
      <c r="K283" s="298"/>
      <c r="L283" s="298"/>
      <c r="M283" s="298"/>
      <c r="N283" s="298"/>
      <c r="O283" s="300"/>
      <c r="Q283" s="314"/>
      <c r="R283" s="314"/>
      <c r="S283" s="314"/>
      <c r="T283" s="314"/>
      <c r="U283" s="314"/>
      <c r="V283" s="314"/>
      <c r="W283" s="314"/>
      <c r="X283" s="314"/>
      <c r="Y283" s="314"/>
      <c r="Z283" s="315"/>
      <c r="AA283" s="316"/>
      <c r="AB283" s="317"/>
      <c r="AC283" s="318"/>
      <c r="AD283" s="318"/>
      <c r="AE283" s="319"/>
    </row>
    <row r="284" spans="1:31" ht="15" hidden="1" customHeight="1">
      <c r="A284" s="296"/>
      <c r="B284" s="298"/>
      <c r="C284" s="297"/>
      <c r="D284" s="297"/>
      <c r="E284" s="297"/>
      <c r="F284" s="297"/>
      <c r="G284" s="298"/>
      <c r="H284" s="298"/>
      <c r="I284" s="298"/>
      <c r="J284" s="299"/>
      <c r="K284" s="298"/>
      <c r="L284" s="298"/>
      <c r="M284" s="298"/>
      <c r="N284" s="298"/>
      <c r="O284" s="300"/>
      <c r="Q284" s="314"/>
      <c r="R284" s="314"/>
      <c r="S284" s="314"/>
      <c r="T284" s="314"/>
      <c r="U284" s="314"/>
      <c r="V284" s="314"/>
      <c r="W284" s="314"/>
      <c r="X284" s="314"/>
      <c r="Y284" s="314"/>
      <c r="Z284" s="315"/>
      <c r="AA284" s="316"/>
      <c r="AB284" s="317"/>
      <c r="AC284" s="318"/>
      <c r="AD284" s="318"/>
      <c r="AE284" s="319"/>
    </row>
    <row r="285" spans="1:31" ht="15" hidden="1" customHeight="1">
      <c r="A285" s="296"/>
      <c r="B285" s="297"/>
      <c r="C285" s="297"/>
      <c r="D285" s="297"/>
      <c r="E285" s="297"/>
      <c r="F285" s="297"/>
      <c r="G285" s="298"/>
      <c r="H285" s="298"/>
      <c r="I285" s="298"/>
      <c r="J285" s="299"/>
      <c r="K285" s="298"/>
      <c r="L285" s="298"/>
      <c r="M285" s="298"/>
      <c r="N285" s="298"/>
      <c r="O285" s="300"/>
      <c r="Q285" s="314"/>
      <c r="R285" s="314"/>
      <c r="S285" s="314"/>
      <c r="T285" s="314"/>
      <c r="U285" s="314"/>
      <c r="V285" s="314"/>
      <c r="W285" s="314"/>
      <c r="X285" s="314"/>
      <c r="Y285" s="314"/>
      <c r="Z285" s="315"/>
      <c r="AA285" s="316"/>
      <c r="AB285" s="317"/>
      <c r="AC285" s="318"/>
      <c r="AD285" s="318"/>
      <c r="AE285" s="319"/>
    </row>
    <row r="286" spans="1:31" ht="15" hidden="1" customHeight="1">
      <c r="A286" s="296"/>
      <c r="B286" s="297"/>
      <c r="C286" s="297"/>
      <c r="D286" s="297"/>
      <c r="E286" s="297"/>
      <c r="F286" s="297"/>
      <c r="G286" s="298"/>
      <c r="H286" s="298"/>
      <c r="I286" s="298"/>
      <c r="J286" s="299"/>
      <c r="K286" s="298"/>
      <c r="L286" s="298"/>
      <c r="M286" s="298"/>
      <c r="N286" s="298"/>
      <c r="O286" s="300"/>
      <c r="Q286" s="314"/>
      <c r="R286" s="314"/>
      <c r="S286" s="314"/>
      <c r="T286" s="314"/>
      <c r="U286" s="314"/>
      <c r="V286" s="314"/>
      <c r="W286" s="314"/>
      <c r="X286" s="314"/>
      <c r="Y286" s="314"/>
      <c r="Z286" s="315"/>
      <c r="AA286" s="316"/>
      <c r="AB286" s="317"/>
      <c r="AC286" s="318"/>
      <c r="AD286" s="318"/>
      <c r="AE286" s="319"/>
    </row>
    <row r="287" spans="1:31" ht="15" hidden="1" customHeight="1">
      <c r="A287" s="854" t="s">
        <v>129</v>
      </c>
      <c r="B287" s="855" t="s">
        <v>78</v>
      </c>
      <c r="C287" s="856"/>
      <c r="D287" s="856"/>
      <c r="E287" s="856"/>
      <c r="F287" s="856"/>
      <c r="G287" s="856"/>
      <c r="H287" s="857"/>
      <c r="I287" s="301"/>
      <c r="J287" s="861" t="s">
        <v>130</v>
      </c>
      <c r="K287" s="861" t="s">
        <v>131</v>
      </c>
      <c r="L287" s="861" t="s">
        <v>132</v>
      </c>
      <c r="M287" s="861" t="s">
        <v>186</v>
      </c>
      <c r="N287" s="861" t="s">
        <v>134</v>
      </c>
      <c r="O287" s="861" t="s">
        <v>193</v>
      </c>
      <c r="Q287" s="314"/>
      <c r="R287" s="314"/>
      <c r="S287" s="314"/>
      <c r="T287" s="314"/>
      <c r="U287" s="314"/>
      <c r="V287" s="314"/>
      <c r="W287" s="314"/>
      <c r="X287" s="314"/>
      <c r="Y287" s="314"/>
      <c r="Z287" s="315"/>
      <c r="AA287" s="316"/>
      <c r="AB287" s="317"/>
      <c r="AC287" s="318"/>
      <c r="AD287" s="318"/>
      <c r="AE287" s="319"/>
    </row>
    <row r="288" spans="1:31" ht="15" hidden="1" customHeight="1">
      <c r="A288" s="854"/>
      <c r="B288" s="858"/>
      <c r="C288" s="859"/>
      <c r="D288" s="859"/>
      <c r="E288" s="859"/>
      <c r="F288" s="859"/>
      <c r="G288" s="859"/>
      <c r="H288" s="860"/>
      <c r="I288" s="302"/>
      <c r="J288" s="862"/>
      <c r="K288" s="862"/>
      <c r="L288" s="862"/>
      <c r="M288" s="862"/>
      <c r="N288" s="862"/>
      <c r="O288" s="862"/>
      <c r="Q288" s="314"/>
      <c r="R288" s="314"/>
      <c r="S288" s="314"/>
      <c r="T288" s="314"/>
      <c r="U288" s="314"/>
      <c r="V288" s="314"/>
      <c r="W288" s="314"/>
      <c r="X288" s="314"/>
      <c r="Y288" s="314"/>
      <c r="Z288" s="315"/>
      <c r="AA288" s="316"/>
      <c r="AB288" s="317"/>
      <c r="AC288" s="318"/>
      <c r="AD288" s="318"/>
      <c r="AE288" s="319"/>
    </row>
    <row r="289" spans="1:31" ht="15" hidden="1" customHeight="1">
      <c r="A289" s="250">
        <v>1</v>
      </c>
      <c r="B289" s="757" t="s">
        <v>194</v>
      </c>
      <c r="C289" s="758"/>
      <c r="D289" s="758"/>
      <c r="E289" s="758"/>
      <c r="F289" s="758"/>
      <c r="G289" s="758"/>
      <c r="H289" s="759"/>
      <c r="I289" s="251"/>
      <c r="J289" s="252">
        <v>0</v>
      </c>
      <c r="K289" s="252"/>
      <c r="L289" s="253"/>
      <c r="M289" s="254"/>
      <c r="N289" s="253">
        <v>1</v>
      </c>
      <c r="O289" s="252">
        <v>6</v>
      </c>
      <c r="Q289" s="314"/>
      <c r="R289" s="314"/>
      <c r="S289" s="314"/>
      <c r="T289" s="314"/>
      <c r="U289" s="314"/>
      <c r="V289" s="314"/>
      <c r="W289" s="314"/>
      <c r="X289" s="314"/>
      <c r="Y289" s="314"/>
      <c r="Z289" s="315"/>
      <c r="AA289" s="316"/>
      <c r="AB289" s="317"/>
      <c r="AC289" s="318"/>
      <c r="AD289" s="318"/>
      <c r="AE289" s="319"/>
    </row>
    <row r="290" spans="1:31" ht="15" hidden="1" customHeight="1">
      <c r="A290" s="250">
        <v>2</v>
      </c>
      <c r="B290" s="757">
        <f t="shared" ref="B290" si="10">+B142</f>
        <v>0</v>
      </c>
      <c r="C290" s="758"/>
      <c r="D290" s="758"/>
      <c r="E290" s="758"/>
      <c r="F290" s="758"/>
      <c r="G290" s="758"/>
      <c r="H290" s="759"/>
      <c r="I290" s="251"/>
      <c r="J290" s="252">
        <v>0</v>
      </c>
      <c r="K290" s="252"/>
      <c r="L290" s="253"/>
      <c r="M290" s="254"/>
      <c r="N290" s="253">
        <v>1</v>
      </c>
      <c r="O290" s="252">
        <f t="shared" ref="O290" si="11">+N290*J290</f>
        <v>0</v>
      </c>
      <c r="Q290" s="314"/>
      <c r="R290" s="314"/>
      <c r="S290" s="314"/>
      <c r="T290" s="314"/>
      <c r="U290" s="314"/>
      <c r="V290" s="314"/>
      <c r="W290" s="314"/>
      <c r="X290" s="314"/>
      <c r="Y290" s="314"/>
      <c r="Z290" s="315"/>
      <c r="AA290" s="316"/>
      <c r="AB290" s="317"/>
      <c r="AC290" s="318"/>
      <c r="AD290" s="318"/>
      <c r="AE290" s="319"/>
    </row>
    <row r="291" spans="1:31" ht="15" hidden="1" customHeight="1">
      <c r="A291" s="255"/>
      <c r="B291" s="760"/>
      <c r="C291" s="760"/>
      <c r="D291" s="760"/>
      <c r="E291" s="760"/>
      <c r="F291" s="760"/>
      <c r="G291" s="760"/>
      <c r="H291" s="760"/>
      <c r="I291" s="256"/>
      <c r="J291" s="257"/>
      <c r="K291" s="256"/>
      <c r="L291" s="258"/>
      <c r="M291" s="761" t="s">
        <v>136</v>
      </c>
      <c r="N291" s="762"/>
      <c r="O291" s="320">
        <f>SUM(O289:O290)</f>
        <v>6</v>
      </c>
      <c r="Q291" s="314"/>
      <c r="R291" s="314"/>
      <c r="S291" s="314"/>
      <c r="T291" s="314"/>
      <c r="U291" s="314"/>
      <c r="V291" s="314"/>
      <c r="W291" s="314"/>
      <c r="X291" s="314"/>
      <c r="Y291" s="314"/>
      <c r="Z291" s="315"/>
      <c r="AA291" s="316"/>
      <c r="AB291" s="317"/>
      <c r="AC291" s="318"/>
      <c r="AD291" s="318"/>
      <c r="AE291" s="319"/>
    </row>
    <row r="292" spans="1:31" ht="15" customHeight="1">
      <c r="Q292" s="314"/>
      <c r="R292" s="314"/>
      <c r="S292" s="314"/>
      <c r="T292" s="314"/>
      <c r="U292" s="314"/>
      <c r="V292" s="314"/>
      <c r="W292" s="314"/>
      <c r="X292" s="314"/>
      <c r="Y292" s="314"/>
      <c r="Z292" s="315"/>
      <c r="AA292" s="316"/>
      <c r="AB292" s="317"/>
      <c r="AC292" s="318"/>
      <c r="AD292" s="318"/>
      <c r="AE292" s="319"/>
    </row>
    <row r="293" spans="1:31" ht="15" customHeight="1">
      <c r="Q293" s="314"/>
      <c r="R293" s="314"/>
      <c r="S293" s="314"/>
      <c r="T293" s="314"/>
      <c r="U293" s="314"/>
      <c r="V293" s="314"/>
      <c r="W293" s="314"/>
      <c r="X293" s="314"/>
      <c r="Y293" s="314"/>
      <c r="Z293" s="315"/>
      <c r="AA293" s="316"/>
      <c r="AB293" s="317"/>
      <c r="AC293" s="318"/>
      <c r="AD293" s="318"/>
      <c r="AE293" s="319"/>
    </row>
    <row r="294" spans="1:31" ht="15" customHeight="1">
      <c r="Q294" s="314"/>
      <c r="R294" s="314"/>
      <c r="S294" s="314"/>
      <c r="T294" s="314"/>
      <c r="U294" s="314"/>
      <c r="V294" s="314"/>
      <c r="W294" s="314"/>
      <c r="X294" s="314"/>
      <c r="Y294" s="314"/>
      <c r="Z294" s="315"/>
      <c r="AA294" s="316"/>
      <c r="AB294" s="317"/>
      <c r="AC294" s="318"/>
      <c r="AD294" s="318"/>
      <c r="AE294" s="319"/>
    </row>
    <row r="295" spans="1:31" ht="15" customHeight="1">
      <c r="Q295" s="314"/>
      <c r="R295" s="314"/>
      <c r="S295" s="314"/>
      <c r="T295" s="314"/>
      <c r="U295" s="314"/>
      <c r="V295" s="314"/>
      <c r="W295" s="314"/>
      <c r="X295" s="314"/>
      <c r="Y295" s="314"/>
      <c r="Z295" s="315"/>
      <c r="AA295" s="316"/>
      <c r="AB295" s="317"/>
      <c r="AC295" s="318"/>
      <c r="AD295" s="318"/>
      <c r="AE295" s="319"/>
    </row>
    <row r="296" spans="1:31" ht="15" customHeight="1">
      <c r="A296" s="845" t="s">
        <v>126</v>
      </c>
      <c r="B296" s="846"/>
      <c r="C296" s="846"/>
      <c r="D296" s="846"/>
      <c r="E296" s="846"/>
      <c r="F296" s="846"/>
      <c r="G296" s="846"/>
      <c r="H296" s="846"/>
      <c r="I296" s="846"/>
      <c r="J296" s="846"/>
      <c r="K296" s="846"/>
      <c r="L296" s="846"/>
      <c r="M296" s="846"/>
      <c r="N296" s="846"/>
      <c r="O296" s="847"/>
    </row>
    <row r="297" spans="1:31" ht="15" customHeight="1">
      <c r="A297" s="848"/>
      <c r="B297" s="849"/>
      <c r="C297" s="849"/>
      <c r="D297" s="849"/>
      <c r="E297" s="849"/>
      <c r="F297" s="849"/>
      <c r="G297" s="849"/>
      <c r="H297" s="849"/>
      <c r="I297" s="849"/>
      <c r="J297" s="849"/>
      <c r="K297" s="849"/>
      <c r="L297" s="849"/>
      <c r="M297" s="849"/>
      <c r="N297" s="849"/>
      <c r="O297" s="850"/>
    </row>
    <row r="298" spans="1:31" ht="15" customHeight="1">
      <c r="A298" s="851"/>
      <c r="B298" s="852"/>
      <c r="C298" s="852"/>
      <c r="D298" s="852"/>
      <c r="E298" s="852"/>
      <c r="F298" s="852"/>
      <c r="G298" s="852"/>
      <c r="H298" s="852"/>
      <c r="I298" s="852"/>
      <c r="J298" s="852"/>
      <c r="K298" s="852"/>
      <c r="L298" s="852"/>
      <c r="M298" s="852"/>
      <c r="N298" s="852"/>
      <c r="O298" s="853"/>
    </row>
    <row r="299" spans="1:31" ht="15" customHeight="1">
      <c r="A299" s="806" t="s">
        <v>192</v>
      </c>
      <c r="B299" s="807"/>
      <c r="C299" s="810" t="str">
        <f>+'[212]PRESUPUESTO OBRA'!D15</f>
        <v>RED PRINCIPAL - ALCANTARILLADO SANITARIO</v>
      </c>
      <c r="D299" s="811"/>
      <c r="E299" s="811"/>
      <c r="F299" s="811"/>
      <c r="G299" s="811"/>
      <c r="H299" s="811"/>
      <c r="I299" s="811"/>
      <c r="J299" s="811"/>
      <c r="K299" s="811"/>
      <c r="L299" s="811"/>
      <c r="M299" s="811"/>
      <c r="N299" s="811"/>
      <c r="O299" s="812"/>
    </row>
    <row r="300" spans="1:31" ht="15" customHeight="1">
      <c r="A300" s="808"/>
      <c r="B300" s="809"/>
      <c r="C300" s="813"/>
      <c r="D300" s="814"/>
      <c r="E300" s="814"/>
      <c r="F300" s="814"/>
      <c r="G300" s="814"/>
      <c r="H300" s="814"/>
      <c r="I300" s="814"/>
      <c r="J300" s="814"/>
      <c r="K300" s="814"/>
      <c r="L300" s="814"/>
      <c r="M300" s="814"/>
      <c r="N300" s="814"/>
      <c r="O300" s="815"/>
    </row>
    <row r="301" spans="1:31" ht="15" customHeight="1">
      <c r="A301" s="806" t="s">
        <v>127</v>
      </c>
      <c r="B301" s="807"/>
      <c r="C301" s="810" t="str">
        <f>+'[212]PRESUPUESTO OBRA'!C21</f>
        <v>2.6</v>
      </c>
      <c r="D301" s="811"/>
      <c r="E301" s="811"/>
      <c r="F301" s="811"/>
      <c r="G301" s="811"/>
      <c r="H301" s="811"/>
      <c r="I301" s="811"/>
      <c r="J301" s="811"/>
      <c r="K301" s="811"/>
      <c r="L301" s="811"/>
      <c r="M301" s="811"/>
      <c r="N301" s="811"/>
      <c r="O301" s="812"/>
    </row>
    <row r="302" spans="1:31" ht="15" customHeight="1">
      <c r="A302" s="808"/>
      <c r="B302" s="809"/>
      <c r="C302" s="813"/>
      <c r="D302" s="814"/>
      <c r="E302" s="814"/>
      <c r="F302" s="814"/>
      <c r="G302" s="814"/>
      <c r="H302" s="814"/>
      <c r="I302" s="814"/>
      <c r="J302" s="814"/>
      <c r="K302" s="814"/>
      <c r="L302" s="814"/>
      <c r="M302" s="814"/>
      <c r="N302" s="814"/>
      <c r="O302" s="815"/>
    </row>
    <row r="303" spans="1:31" ht="15" customHeight="1">
      <c r="A303" s="806" t="s">
        <v>78</v>
      </c>
      <c r="B303" s="807"/>
      <c r="C303" s="838" t="str">
        <f>+'[212]PRESUPUESTO OBRA'!D21</f>
        <v xml:space="preserve">
CONSTRUCCIÓN DE POZOS  1&lt;H&lt;2 M, SEGÚN PLANOS Y ESPECIFICACIONES. (DIAMETRO INTERNO 1.5 METROS)
</v>
      </c>
      <c r="D303" s="839"/>
      <c r="E303" s="839"/>
      <c r="F303" s="839"/>
      <c r="G303" s="839"/>
      <c r="H303" s="839"/>
      <c r="I303" s="839"/>
      <c r="J303" s="839"/>
      <c r="K303" s="839"/>
      <c r="L303" s="839"/>
      <c r="M303" s="839"/>
      <c r="N303" s="839"/>
      <c r="O303" s="840"/>
    </row>
    <row r="304" spans="1:31" ht="15" customHeight="1">
      <c r="A304" s="808"/>
      <c r="B304" s="809"/>
      <c r="C304" s="841"/>
      <c r="D304" s="842"/>
      <c r="E304" s="842"/>
      <c r="F304" s="842"/>
      <c r="G304" s="842"/>
      <c r="H304" s="842"/>
      <c r="I304" s="842"/>
      <c r="J304" s="842"/>
      <c r="K304" s="842"/>
      <c r="L304" s="842"/>
      <c r="M304" s="842"/>
      <c r="N304" s="842"/>
      <c r="O304" s="843"/>
    </row>
    <row r="305" spans="1:19" ht="15" customHeight="1">
      <c r="A305" s="806" t="s">
        <v>128</v>
      </c>
      <c r="B305" s="807"/>
      <c r="C305" s="838" t="str">
        <f>+'[212]PRESUPUESTO OBRA'!E21</f>
        <v>UND</v>
      </c>
      <c r="D305" s="839"/>
      <c r="E305" s="839"/>
      <c r="F305" s="839"/>
      <c r="G305" s="839"/>
      <c r="H305" s="839"/>
      <c r="I305" s="839"/>
      <c r="J305" s="839"/>
      <c r="K305" s="839"/>
      <c r="L305" s="839"/>
      <c r="M305" s="839"/>
      <c r="N305" s="839"/>
      <c r="O305" s="840"/>
    </row>
    <row r="306" spans="1:19" ht="15" customHeight="1">
      <c r="A306" s="808"/>
      <c r="B306" s="809"/>
      <c r="C306" s="841"/>
      <c r="D306" s="842"/>
      <c r="E306" s="842"/>
      <c r="F306" s="842"/>
      <c r="G306" s="842"/>
      <c r="H306" s="842"/>
      <c r="I306" s="842"/>
      <c r="J306" s="842"/>
      <c r="K306" s="842"/>
      <c r="L306" s="842"/>
      <c r="M306" s="842"/>
      <c r="N306" s="842"/>
      <c r="O306" s="843"/>
    </row>
    <row r="307" spans="1:19" ht="17.25">
      <c r="A307" s="238"/>
      <c r="B307" s="239"/>
      <c r="C307" s="239"/>
      <c r="D307" s="239"/>
      <c r="E307" s="239"/>
      <c r="F307" s="239"/>
      <c r="G307" s="240"/>
      <c r="H307" s="240"/>
      <c r="I307" s="240"/>
      <c r="J307" s="241"/>
      <c r="K307" s="240"/>
      <c r="L307" s="240"/>
      <c r="M307" s="240"/>
      <c r="N307" s="240"/>
      <c r="O307" s="242"/>
    </row>
    <row r="308" spans="1:19" ht="17.25">
      <c r="A308" s="243"/>
      <c r="B308" s="244"/>
      <c r="C308" s="244"/>
      <c r="D308" s="244"/>
      <c r="E308" s="244"/>
      <c r="F308" s="244"/>
      <c r="G308" s="245"/>
      <c r="H308" s="245"/>
      <c r="I308" s="245"/>
      <c r="J308" s="246"/>
      <c r="K308" s="245"/>
      <c r="L308" s="245"/>
      <c r="M308" s="245"/>
      <c r="N308" s="245"/>
      <c r="O308" s="247"/>
    </row>
    <row r="309" spans="1:19" ht="17.25">
      <c r="A309" s="243"/>
      <c r="B309" s="244"/>
      <c r="C309" s="244"/>
      <c r="D309" s="244"/>
      <c r="E309" s="244"/>
      <c r="F309" s="244"/>
      <c r="G309" s="245"/>
      <c r="H309" s="245"/>
      <c r="I309" s="245"/>
      <c r="J309" s="246"/>
      <c r="K309" s="245"/>
      <c r="L309" s="245"/>
      <c r="M309" s="245"/>
      <c r="N309" s="245"/>
      <c r="O309" s="247"/>
    </row>
    <row r="310" spans="1:19" ht="17.25">
      <c r="A310" s="243"/>
      <c r="B310" s="244"/>
      <c r="C310" s="244"/>
      <c r="D310" s="244"/>
      <c r="E310" s="244"/>
      <c r="F310" s="244"/>
      <c r="G310" s="245"/>
      <c r="H310" s="245"/>
      <c r="I310" s="245"/>
      <c r="J310" s="246"/>
      <c r="K310" s="245"/>
      <c r="L310" s="245"/>
      <c r="M310" s="245"/>
      <c r="N310" s="245"/>
      <c r="O310" s="247"/>
    </row>
    <row r="311" spans="1:19" ht="17.25">
      <c r="A311" s="243"/>
      <c r="B311" s="244"/>
      <c r="C311" s="244"/>
      <c r="D311" s="244"/>
      <c r="E311" s="244"/>
      <c r="F311" s="244"/>
      <c r="G311" s="245"/>
      <c r="H311" s="245"/>
      <c r="I311" s="245"/>
      <c r="J311" s="246"/>
      <c r="K311" s="245"/>
      <c r="L311" s="245"/>
      <c r="M311" s="245"/>
      <c r="N311" s="245"/>
      <c r="O311" s="247"/>
    </row>
    <row r="312" spans="1:19" ht="17.25">
      <c r="A312" s="243"/>
      <c r="B312" s="244"/>
      <c r="C312" s="244"/>
      <c r="D312" s="244"/>
      <c r="E312" s="244"/>
      <c r="F312" s="244"/>
      <c r="G312" s="245"/>
      <c r="H312" s="245"/>
      <c r="I312" s="245"/>
      <c r="J312" s="246"/>
      <c r="K312" s="245"/>
      <c r="L312" s="245"/>
      <c r="M312" s="245"/>
      <c r="N312" s="245"/>
      <c r="O312" s="247"/>
    </row>
    <row r="313" spans="1:19" ht="17.25">
      <c r="A313" s="243"/>
      <c r="B313" s="244"/>
      <c r="C313" s="244"/>
      <c r="D313" s="244"/>
      <c r="E313" s="244"/>
      <c r="F313" s="244"/>
      <c r="G313" s="245"/>
      <c r="H313" s="245"/>
      <c r="I313" s="245"/>
      <c r="J313" s="246"/>
      <c r="K313" s="245"/>
      <c r="L313" s="245"/>
      <c r="M313" s="245"/>
      <c r="N313" s="245"/>
      <c r="O313" s="247"/>
    </row>
    <row r="314" spans="1:19" ht="17.25">
      <c r="A314" s="243"/>
      <c r="B314" s="244"/>
      <c r="C314" s="244"/>
      <c r="D314" s="244"/>
      <c r="E314" s="244"/>
      <c r="F314" s="244"/>
      <c r="G314" s="245"/>
      <c r="H314" s="245"/>
      <c r="I314" s="245"/>
      <c r="J314" s="246"/>
      <c r="K314" s="245"/>
      <c r="L314" s="245"/>
      <c r="M314" s="245"/>
      <c r="N314" s="245"/>
      <c r="O314" s="247"/>
    </row>
    <row r="315" spans="1:19" ht="17.25">
      <c r="A315" s="243"/>
      <c r="B315" s="244"/>
      <c r="C315" s="244"/>
      <c r="D315" s="244"/>
      <c r="E315" s="244"/>
      <c r="F315" s="244"/>
      <c r="G315" s="245"/>
      <c r="H315" s="245"/>
      <c r="I315" s="245"/>
      <c r="J315" s="246"/>
      <c r="K315" s="245"/>
      <c r="L315" s="245"/>
      <c r="M315" s="245"/>
      <c r="N315" s="245"/>
      <c r="O315" s="247"/>
    </row>
    <row r="316" spans="1:19" ht="17.25">
      <c r="A316" s="243"/>
      <c r="B316" s="244"/>
      <c r="C316" s="244"/>
      <c r="D316" s="244"/>
      <c r="E316" s="244"/>
      <c r="F316" s="244"/>
      <c r="G316" s="245"/>
      <c r="H316" s="245"/>
      <c r="I316" s="245"/>
      <c r="J316" s="246"/>
      <c r="K316" s="245"/>
      <c r="L316" s="245"/>
      <c r="M316" s="245"/>
      <c r="N316" s="245"/>
      <c r="O316" s="247"/>
      <c r="S316" s="237" t="s">
        <v>89</v>
      </c>
    </row>
    <row r="317" spans="1:19" ht="15" customHeight="1">
      <c r="A317" s="243"/>
      <c r="B317" s="244"/>
      <c r="C317" s="244"/>
      <c r="D317" s="244"/>
      <c r="E317" s="244"/>
      <c r="F317" s="244"/>
      <c r="G317" s="245"/>
      <c r="H317" s="245"/>
      <c r="I317" s="245"/>
      <c r="J317" s="246"/>
      <c r="K317" s="245"/>
      <c r="L317" s="245"/>
      <c r="M317" s="245"/>
      <c r="N317" s="245"/>
      <c r="O317" s="247"/>
    </row>
    <row r="318" spans="1:19" ht="17.25">
      <c r="A318" s="243"/>
      <c r="B318" s="244"/>
      <c r="C318" s="244"/>
      <c r="D318" s="244"/>
      <c r="E318" s="244"/>
      <c r="F318" s="244"/>
      <c r="G318" s="245"/>
      <c r="H318" s="245"/>
      <c r="I318" s="245"/>
      <c r="J318" s="246"/>
      <c r="K318" s="245"/>
      <c r="L318" s="245"/>
      <c r="M318" s="245"/>
      <c r="N318" s="245"/>
      <c r="O318" s="247"/>
    </row>
    <row r="319" spans="1:19" ht="17.25">
      <c r="A319" s="243"/>
      <c r="B319" s="245"/>
      <c r="C319" s="244"/>
      <c r="D319" s="244"/>
      <c r="E319" s="244"/>
      <c r="F319" s="244"/>
      <c r="G319" s="245"/>
      <c r="H319" s="245"/>
      <c r="I319" s="245"/>
      <c r="J319" s="246"/>
      <c r="K319" s="245"/>
      <c r="L319" s="245"/>
      <c r="M319" s="245"/>
      <c r="N319" s="245"/>
      <c r="O319" s="247"/>
    </row>
    <row r="320" spans="1:19" ht="17.25">
      <c r="A320" s="243"/>
      <c r="B320" s="244"/>
      <c r="C320" s="244"/>
      <c r="D320" s="244"/>
      <c r="E320" s="244"/>
      <c r="F320" s="244"/>
      <c r="G320" s="245"/>
      <c r="H320" s="245"/>
      <c r="I320" s="245"/>
      <c r="J320" s="246"/>
      <c r="K320" s="245"/>
      <c r="L320" s="245"/>
      <c r="M320" s="245"/>
      <c r="N320" s="245"/>
      <c r="O320" s="247"/>
    </row>
    <row r="321" spans="1:18" ht="17.25">
      <c r="A321" s="243"/>
      <c r="B321" s="244"/>
      <c r="C321" s="244"/>
      <c r="D321" s="244"/>
      <c r="E321" s="244"/>
      <c r="F321" s="244"/>
      <c r="G321" s="245"/>
      <c r="H321" s="245"/>
      <c r="I321" s="245"/>
      <c r="J321" s="246"/>
      <c r="K321" s="245"/>
      <c r="L321" s="245"/>
      <c r="M321" s="245"/>
      <c r="N321" s="245"/>
      <c r="O321" s="247"/>
    </row>
    <row r="322" spans="1:18" ht="17.25">
      <c r="A322" s="243"/>
      <c r="B322" s="244"/>
      <c r="C322" s="244"/>
      <c r="D322" s="244"/>
      <c r="E322" s="244"/>
      <c r="F322" s="244"/>
      <c r="G322" s="245"/>
      <c r="H322" s="245"/>
      <c r="I322" s="245"/>
      <c r="J322" s="246"/>
      <c r="K322" s="245"/>
      <c r="L322" s="245"/>
      <c r="M322" s="245"/>
      <c r="N322" s="245"/>
      <c r="O322" s="247"/>
    </row>
    <row r="323" spans="1:18" ht="17.25">
      <c r="A323" s="243"/>
      <c r="B323" s="244"/>
      <c r="C323" s="244"/>
      <c r="D323" s="244"/>
      <c r="E323" s="244"/>
      <c r="F323" s="244"/>
      <c r="G323" s="245"/>
      <c r="H323" s="245"/>
      <c r="I323" s="245"/>
      <c r="J323" s="246"/>
      <c r="K323" s="245"/>
      <c r="L323" s="245"/>
      <c r="M323" s="245"/>
      <c r="N323" s="245"/>
      <c r="O323" s="247"/>
    </row>
    <row r="324" spans="1:18" ht="15" customHeight="1">
      <c r="A324" s="243"/>
      <c r="B324" s="244"/>
      <c r="C324" s="244"/>
      <c r="D324" s="244"/>
      <c r="E324" s="244"/>
      <c r="F324" s="244"/>
      <c r="G324" s="245"/>
      <c r="H324" s="245"/>
      <c r="I324" s="245"/>
      <c r="J324" s="246"/>
      <c r="K324" s="245"/>
      <c r="L324" s="245"/>
      <c r="M324" s="245"/>
      <c r="N324" s="245"/>
      <c r="O324" s="247"/>
      <c r="R324" s="237">
        <v>45</v>
      </c>
    </row>
    <row r="325" spans="1:18" ht="17.25">
      <c r="A325" s="243"/>
      <c r="B325" s="244"/>
      <c r="C325" s="244"/>
      <c r="D325" s="244"/>
      <c r="E325" s="244"/>
      <c r="F325" s="244"/>
      <c r="G325" s="245"/>
      <c r="H325" s="245"/>
      <c r="I325" s="245"/>
      <c r="J325" s="246"/>
      <c r="K325" s="245"/>
      <c r="L325" s="245"/>
      <c r="M325" s="245"/>
      <c r="N325" s="245"/>
      <c r="O325" s="247"/>
      <c r="R325" s="237">
        <v>0.12</v>
      </c>
    </row>
    <row r="326" spans="1:18" ht="17.25">
      <c r="A326" s="243"/>
      <c r="B326" s="244"/>
      <c r="C326" s="244"/>
      <c r="D326" s="244"/>
      <c r="E326" s="244"/>
      <c r="F326" s="244"/>
      <c r="G326" s="245"/>
      <c r="H326" s="245"/>
      <c r="I326" s="245"/>
      <c r="J326" s="246"/>
      <c r="K326" s="245"/>
      <c r="L326" s="245"/>
      <c r="M326" s="245"/>
      <c r="N326" s="245"/>
      <c r="O326" s="247"/>
      <c r="R326" s="237">
        <f>0.52*2+0.62</f>
        <v>1.6600000000000001</v>
      </c>
    </row>
    <row r="327" spans="1:18" ht="15" customHeight="1">
      <c r="A327" s="243"/>
      <c r="B327" s="244"/>
      <c r="C327" s="244"/>
      <c r="D327" s="244"/>
      <c r="E327" s="244"/>
      <c r="F327" s="244"/>
      <c r="G327" s="245"/>
      <c r="H327" s="245"/>
      <c r="I327" s="245"/>
      <c r="J327" s="246"/>
      <c r="K327" s="245"/>
      <c r="L327" s="245"/>
      <c r="M327" s="245"/>
      <c r="N327" s="245"/>
      <c r="O327" s="247"/>
      <c r="R327" s="237">
        <f>+R326*R325*R324</f>
        <v>8.9640000000000004</v>
      </c>
    </row>
    <row r="328" spans="1:18" ht="15" customHeight="1">
      <c r="A328" s="243"/>
      <c r="B328" s="244"/>
      <c r="C328" s="244"/>
      <c r="D328" s="244"/>
      <c r="E328" s="244"/>
      <c r="F328" s="244"/>
      <c r="G328" s="245"/>
      <c r="H328" s="245"/>
      <c r="I328" s="245"/>
      <c r="J328" s="246"/>
      <c r="K328" s="245"/>
      <c r="L328" s="245"/>
      <c r="M328" s="245"/>
      <c r="O328" s="247"/>
      <c r="R328" s="321">
        <f>+'[212]CON 21 MPA'!N56</f>
        <v>516548</v>
      </c>
    </row>
    <row r="329" spans="1:18" ht="15" customHeight="1">
      <c r="A329" s="243"/>
      <c r="B329" s="244"/>
      <c r="C329" s="244"/>
      <c r="D329" s="244"/>
      <c r="E329" s="244"/>
      <c r="F329" s="244"/>
      <c r="G329" s="245"/>
      <c r="H329" s="245"/>
      <c r="I329" s="245"/>
      <c r="J329" s="246"/>
      <c r="K329" s="245"/>
      <c r="L329" s="245"/>
      <c r="M329" s="245"/>
      <c r="N329" s="245"/>
      <c r="O329" s="247"/>
      <c r="R329" s="322">
        <f>+R328*R327</f>
        <v>4630336.2719999999</v>
      </c>
    </row>
    <row r="330" spans="1:18" ht="15" customHeight="1">
      <c r="A330" s="243"/>
      <c r="B330" s="244"/>
      <c r="C330" s="244"/>
      <c r="D330" s="244"/>
      <c r="E330" s="244"/>
      <c r="F330" s="244"/>
      <c r="G330" s="245"/>
      <c r="H330" s="245"/>
      <c r="I330" s="245"/>
      <c r="J330" s="246"/>
      <c r="K330" s="245"/>
      <c r="L330" s="245"/>
      <c r="M330" s="245"/>
      <c r="N330" s="245"/>
      <c r="O330" s="247"/>
    </row>
    <row r="331" spans="1:18" ht="15" customHeight="1">
      <c r="A331" s="243"/>
      <c r="B331" s="244"/>
      <c r="C331" s="244"/>
      <c r="D331" s="244"/>
      <c r="E331" s="244"/>
      <c r="F331" s="244"/>
      <c r="G331" s="245"/>
      <c r="H331" s="245"/>
      <c r="I331" s="245"/>
      <c r="J331" s="246"/>
      <c r="K331" s="245"/>
      <c r="L331" s="245"/>
      <c r="M331" s="245"/>
      <c r="N331" s="245"/>
      <c r="O331" s="247"/>
    </row>
    <row r="332" spans="1:18" ht="15" customHeight="1">
      <c r="A332" s="243"/>
      <c r="B332" s="244"/>
      <c r="C332" s="244"/>
      <c r="D332" s="244"/>
      <c r="E332" s="244"/>
      <c r="F332" s="244"/>
      <c r="G332" s="245"/>
      <c r="H332" s="245"/>
      <c r="I332" s="245"/>
      <c r="J332" s="246"/>
      <c r="K332" s="245"/>
      <c r="L332" s="245"/>
      <c r="M332" s="245"/>
      <c r="N332" s="245"/>
      <c r="O332" s="247"/>
    </row>
    <row r="333" spans="1:18" ht="17.25" customHeight="1">
      <c r="A333" s="243"/>
      <c r="B333" s="244"/>
      <c r="C333" s="244"/>
      <c r="D333" s="244"/>
      <c r="E333" s="244"/>
      <c r="F333" s="244"/>
      <c r="G333" s="245"/>
      <c r="H333" s="245"/>
      <c r="I333" s="245"/>
      <c r="J333" s="246"/>
      <c r="K333" s="245"/>
      <c r="L333" s="245"/>
      <c r="M333" s="245"/>
      <c r="N333" s="245"/>
      <c r="O333" s="247"/>
    </row>
    <row r="334" spans="1:18" ht="17.25" customHeight="1">
      <c r="A334" s="243"/>
      <c r="B334" s="244"/>
      <c r="C334" s="244"/>
      <c r="D334" s="244"/>
      <c r="E334" s="244"/>
      <c r="F334" s="244"/>
      <c r="G334" s="245"/>
      <c r="H334" s="245"/>
      <c r="I334" s="245"/>
      <c r="J334" s="246"/>
      <c r="K334" s="245"/>
      <c r="L334" s="245"/>
      <c r="M334" s="245"/>
      <c r="N334" s="245"/>
      <c r="O334" s="247"/>
    </row>
    <row r="335" spans="1:18" ht="17.25" customHeight="1">
      <c r="A335" s="243"/>
      <c r="B335" s="244"/>
      <c r="C335" s="244"/>
      <c r="D335" s="244"/>
      <c r="E335" s="244"/>
      <c r="F335" s="244"/>
      <c r="G335" s="245"/>
      <c r="H335" s="245"/>
      <c r="I335" s="245"/>
      <c r="J335" s="246"/>
      <c r="K335" s="245"/>
      <c r="L335" s="245"/>
      <c r="M335" s="245"/>
      <c r="N335" s="245"/>
      <c r="O335" s="247"/>
    </row>
    <row r="336" spans="1:18" ht="17.25" customHeight="1">
      <c r="A336" s="243"/>
      <c r="B336" s="244"/>
      <c r="C336" s="244"/>
      <c r="D336" s="244"/>
      <c r="E336" s="244"/>
      <c r="F336" s="244"/>
      <c r="G336" s="245"/>
      <c r="H336" s="245"/>
      <c r="I336" s="245"/>
      <c r="J336" s="246"/>
      <c r="K336" s="245"/>
      <c r="L336" s="245"/>
      <c r="M336" s="245"/>
      <c r="N336" s="245"/>
      <c r="O336" s="247"/>
    </row>
    <row r="337" spans="1:17" ht="17.25" customHeight="1">
      <c r="A337" s="243"/>
      <c r="B337" s="244"/>
      <c r="C337" s="244"/>
      <c r="D337" s="244"/>
      <c r="E337" s="244"/>
      <c r="F337" s="244"/>
      <c r="G337" s="245"/>
      <c r="H337" s="245"/>
      <c r="I337" s="245"/>
      <c r="J337" s="246"/>
      <c r="K337" s="245"/>
      <c r="L337" s="245"/>
      <c r="M337" s="245"/>
      <c r="N337" s="245"/>
      <c r="O337" s="247"/>
    </row>
    <row r="338" spans="1:17" ht="17.25" customHeight="1">
      <c r="A338" s="243"/>
      <c r="B338" s="244"/>
      <c r="C338" s="244"/>
      <c r="D338" s="244"/>
      <c r="E338" s="244"/>
      <c r="F338" s="244"/>
      <c r="G338" s="245"/>
      <c r="H338" s="245"/>
      <c r="I338" s="245"/>
      <c r="J338" s="246"/>
      <c r="K338" s="245"/>
      <c r="L338" s="245"/>
      <c r="M338" s="245"/>
      <c r="N338" s="245"/>
      <c r="O338" s="247"/>
    </row>
    <row r="339" spans="1:17">
      <c r="A339" s="763" t="s">
        <v>129</v>
      </c>
      <c r="B339" s="764" t="s">
        <v>78</v>
      </c>
      <c r="C339" s="765"/>
      <c r="D339" s="765"/>
      <c r="E339" s="765"/>
      <c r="F339" s="765"/>
      <c r="G339" s="765"/>
      <c r="H339" s="766"/>
      <c r="I339" s="248"/>
      <c r="J339" s="755"/>
      <c r="K339" s="755"/>
      <c r="L339" s="755"/>
      <c r="M339" s="755"/>
      <c r="N339" s="755" t="s">
        <v>134</v>
      </c>
      <c r="O339" s="844" t="s">
        <v>193</v>
      </c>
    </row>
    <row r="340" spans="1:17">
      <c r="A340" s="763"/>
      <c r="B340" s="767"/>
      <c r="C340" s="768"/>
      <c r="D340" s="768"/>
      <c r="E340" s="768"/>
      <c r="F340" s="768"/>
      <c r="G340" s="768"/>
      <c r="H340" s="769"/>
      <c r="I340" s="249"/>
      <c r="J340" s="756"/>
      <c r="K340" s="756"/>
      <c r="L340" s="756"/>
      <c r="M340" s="756"/>
      <c r="N340" s="756"/>
      <c r="O340" s="844"/>
    </row>
    <row r="341" spans="1:17" ht="17.25">
      <c r="A341" s="323">
        <v>1</v>
      </c>
      <c r="B341" s="801" t="s">
        <v>207</v>
      </c>
      <c r="C341" s="802"/>
      <c r="D341" s="802"/>
      <c r="E341" s="802"/>
      <c r="F341" s="802"/>
      <c r="G341" s="802"/>
      <c r="H341" s="816"/>
      <c r="I341" s="278"/>
      <c r="J341" s="280"/>
      <c r="K341" s="280"/>
      <c r="L341" s="280"/>
      <c r="M341" s="324"/>
      <c r="N341" s="280">
        <v>7</v>
      </c>
      <c r="O341" s="325">
        <f>+N341</f>
        <v>7</v>
      </c>
      <c r="Q341" s="237">
        <v>6</v>
      </c>
    </row>
    <row r="342" spans="1:17" ht="17.25">
      <c r="A342" s="323">
        <v>2</v>
      </c>
      <c r="B342" s="801" t="s">
        <v>208</v>
      </c>
      <c r="C342" s="802"/>
      <c r="D342" s="802"/>
      <c r="E342" s="802"/>
      <c r="F342" s="802"/>
      <c r="G342" s="802"/>
      <c r="H342" s="816"/>
      <c r="I342" s="278"/>
      <c r="J342" s="280"/>
      <c r="K342" s="280"/>
      <c r="L342" s="280"/>
      <c r="M342" s="324"/>
      <c r="N342" s="280">
        <v>7</v>
      </c>
      <c r="O342" s="325">
        <f t="shared" ref="O342" si="12">+N342</f>
        <v>7</v>
      </c>
    </row>
    <row r="343" spans="1:17" ht="17.25">
      <c r="A343" s="323"/>
      <c r="B343" s="801"/>
      <c r="C343" s="802"/>
      <c r="D343" s="802"/>
      <c r="E343" s="802"/>
      <c r="F343" s="802"/>
      <c r="G343" s="802"/>
      <c r="H343" s="816"/>
      <c r="I343" s="278"/>
      <c r="J343" s="280"/>
      <c r="K343" s="280"/>
      <c r="L343" s="280"/>
      <c r="M343" s="324"/>
      <c r="N343" s="280"/>
      <c r="O343" s="325"/>
    </row>
    <row r="344" spans="1:17" ht="17.25">
      <c r="A344" s="323"/>
      <c r="B344" s="801"/>
      <c r="C344" s="802"/>
      <c r="D344" s="802"/>
      <c r="E344" s="802"/>
      <c r="F344" s="802"/>
      <c r="G344" s="802"/>
      <c r="H344" s="816"/>
      <c r="I344" s="278"/>
      <c r="J344" s="280"/>
      <c r="K344" s="280"/>
      <c r="L344" s="280"/>
      <c r="M344" s="280"/>
      <c r="N344" s="280"/>
      <c r="O344" s="325"/>
    </row>
    <row r="345" spans="1:17" ht="17.25">
      <c r="A345" s="250"/>
      <c r="B345" s="757"/>
      <c r="C345" s="758"/>
      <c r="D345" s="758"/>
      <c r="E345" s="758"/>
      <c r="F345" s="758"/>
      <c r="G345" s="758"/>
      <c r="H345" s="759"/>
      <c r="I345" s="251"/>
      <c r="J345" s="252"/>
      <c r="K345" s="252"/>
      <c r="L345" s="253"/>
      <c r="M345" s="254"/>
      <c r="N345" s="253"/>
      <c r="O345" s="252"/>
    </row>
    <row r="346" spans="1:17" ht="17.25">
      <c r="A346" s="255"/>
      <c r="B346" s="760"/>
      <c r="C346" s="760"/>
      <c r="D346" s="760"/>
      <c r="E346" s="760"/>
      <c r="F346" s="760"/>
      <c r="G346" s="760"/>
      <c r="H346" s="760"/>
      <c r="I346" s="256"/>
      <c r="J346" s="257"/>
      <c r="K346" s="256"/>
      <c r="L346" s="258"/>
      <c r="M346" s="761" t="s">
        <v>136</v>
      </c>
      <c r="N346" s="762"/>
      <c r="O346" s="320">
        <f>SUM(O341:O343)</f>
        <v>14</v>
      </c>
    </row>
    <row r="347" spans="1:17">
      <c r="A347" s="789" t="s">
        <v>126</v>
      </c>
      <c r="B347" s="790"/>
      <c r="C347" s="790"/>
      <c r="D347" s="790"/>
      <c r="E347" s="790"/>
      <c r="F347" s="790"/>
      <c r="G347" s="790"/>
      <c r="H347" s="790"/>
      <c r="I347" s="790"/>
      <c r="J347" s="790"/>
      <c r="K347" s="790"/>
      <c r="L347" s="790"/>
      <c r="M347" s="790"/>
      <c r="N347" s="790"/>
      <c r="O347" s="791"/>
    </row>
    <row r="348" spans="1:17">
      <c r="A348" s="792"/>
      <c r="B348" s="793"/>
      <c r="C348" s="793"/>
      <c r="D348" s="793"/>
      <c r="E348" s="793"/>
      <c r="F348" s="793"/>
      <c r="G348" s="793"/>
      <c r="H348" s="793"/>
      <c r="I348" s="793"/>
      <c r="J348" s="793"/>
      <c r="K348" s="793"/>
      <c r="L348" s="793"/>
      <c r="M348" s="793"/>
      <c r="N348" s="793"/>
      <c r="O348" s="794"/>
    </row>
    <row r="349" spans="1:17">
      <c r="A349" s="770"/>
      <c r="B349" s="771"/>
      <c r="C349" s="771"/>
      <c r="D349" s="771"/>
      <c r="E349" s="771"/>
      <c r="F349" s="771"/>
      <c r="G349" s="771"/>
      <c r="H349" s="771"/>
      <c r="I349" s="771"/>
      <c r="J349" s="771"/>
      <c r="K349" s="771"/>
      <c r="L349" s="771"/>
      <c r="M349" s="771"/>
      <c r="N349" s="771"/>
      <c r="O349" s="772"/>
    </row>
    <row r="350" spans="1:17">
      <c r="A350" s="806" t="s">
        <v>192</v>
      </c>
      <c r="B350" s="807"/>
      <c r="C350" s="810" t="str">
        <f>+'[212]PRESUPUESTO OBRA'!D15</f>
        <v>RED PRINCIPAL - ALCANTARILLADO SANITARIO</v>
      </c>
      <c r="D350" s="811"/>
      <c r="E350" s="811"/>
      <c r="F350" s="811"/>
      <c r="G350" s="811"/>
      <c r="H350" s="811"/>
      <c r="I350" s="811"/>
      <c r="J350" s="811"/>
      <c r="K350" s="811"/>
      <c r="L350" s="811"/>
      <c r="M350" s="811"/>
      <c r="N350" s="811"/>
      <c r="O350" s="812"/>
    </row>
    <row r="351" spans="1:17">
      <c r="A351" s="808"/>
      <c r="B351" s="809"/>
      <c r="C351" s="813"/>
      <c r="D351" s="814"/>
      <c r="E351" s="814"/>
      <c r="F351" s="814"/>
      <c r="G351" s="814"/>
      <c r="H351" s="814"/>
      <c r="I351" s="814"/>
      <c r="J351" s="814"/>
      <c r="K351" s="814"/>
      <c r="L351" s="814"/>
      <c r="M351" s="814"/>
      <c r="N351" s="814"/>
      <c r="O351" s="815"/>
    </row>
    <row r="352" spans="1:17">
      <c r="A352" s="773" t="s">
        <v>127</v>
      </c>
      <c r="B352" s="774"/>
      <c r="C352" s="832" t="str">
        <f>+'[212]PRESUPUESTO OBRA'!C23</f>
        <v>2.8</v>
      </c>
      <c r="D352" s="833"/>
      <c r="E352" s="833"/>
      <c r="F352" s="833"/>
      <c r="G352" s="833"/>
      <c r="H352" s="833"/>
      <c r="I352" s="833"/>
      <c r="J352" s="833"/>
      <c r="K352" s="833"/>
      <c r="L352" s="833"/>
      <c r="M352" s="833"/>
      <c r="N352" s="833"/>
      <c r="O352" s="834"/>
    </row>
    <row r="353" spans="1:15">
      <c r="A353" s="775"/>
      <c r="B353" s="776"/>
      <c r="C353" s="835"/>
      <c r="D353" s="836"/>
      <c r="E353" s="836"/>
      <c r="F353" s="836"/>
      <c r="G353" s="836"/>
      <c r="H353" s="836"/>
      <c r="I353" s="836"/>
      <c r="J353" s="836"/>
      <c r="K353" s="836"/>
      <c r="L353" s="836"/>
      <c r="M353" s="836"/>
      <c r="N353" s="836"/>
      <c r="O353" s="837"/>
    </row>
    <row r="354" spans="1:15">
      <c r="A354" s="773" t="s">
        <v>78</v>
      </c>
      <c r="B354" s="774"/>
      <c r="C354" s="820" t="str">
        <f>+'[212]PRESUPUESTO OBRA'!D23</f>
        <v>SUMINISTRO, INSTALACIÓN Y COMPACTACIÓN DE RELLENO EN RECEBO TAMAÑO MAXIMO 1" PARA ATRAQUES DE TUBERÍA</v>
      </c>
      <c r="D354" s="821"/>
      <c r="E354" s="821"/>
      <c r="F354" s="821"/>
      <c r="G354" s="821"/>
      <c r="H354" s="821"/>
      <c r="I354" s="821"/>
      <c r="J354" s="821"/>
      <c r="K354" s="821"/>
      <c r="L354" s="821"/>
      <c r="M354" s="821"/>
      <c r="N354" s="821"/>
      <c r="O354" s="822"/>
    </row>
    <row r="355" spans="1:15">
      <c r="A355" s="775"/>
      <c r="B355" s="776"/>
      <c r="C355" s="823"/>
      <c r="D355" s="824"/>
      <c r="E355" s="824"/>
      <c r="F355" s="824"/>
      <c r="G355" s="824"/>
      <c r="H355" s="824"/>
      <c r="I355" s="824"/>
      <c r="J355" s="824"/>
      <c r="K355" s="824"/>
      <c r="L355" s="824"/>
      <c r="M355" s="824"/>
      <c r="N355" s="824"/>
      <c r="O355" s="825"/>
    </row>
    <row r="356" spans="1:15">
      <c r="A356" s="773" t="s">
        <v>128</v>
      </c>
      <c r="B356" s="774"/>
      <c r="C356" s="783" t="str">
        <f>+'[212]PRESUPUESTO OBRA'!E23</f>
        <v>M3</v>
      </c>
      <c r="D356" s="784"/>
      <c r="E356" s="784"/>
      <c r="F356" s="784"/>
      <c r="G356" s="784"/>
      <c r="H356" s="784"/>
      <c r="I356" s="784"/>
      <c r="J356" s="784"/>
      <c r="K356" s="784"/>
      <c r="L356" s="784"/>
      <c r="M356" s="784"/>
      <c r="N356" s="784"/>
      <c r="O356" s="785"/>
    </row>
    <row r="357" spans="1:15">
      <c r="A357" s="775"/>
      <c r="B357" s="776"/>
      <c r="C357" s="786"/>
      <c r="D357" s="787"/>
      <c r="E357" s="787"/>
      <c r="F357" s="787"/>
      <c r="G357" s="787"/>
      <c r="H357" s="787"/>
      <c r="I357" s="787"/>
      <c r="J357" s="787"/>
      <c r="K357" s="787"/>
      <c r="L357" s="787"/>
      <c r="M357" s="787"/>
      <c r="N357" s="787"/>
      <c r="O357" s="788"/>
    </row>
    <row r="358" spans="1:15" ht="17.25">
      <c r="A358" s="238"/>
      <c r="B358" s="239"/>
      <c r="C358" s="239"/>
      <c r="D358" s="239"/>
      <c r="E358" s="239"/>
      <c r="F358" s="239"/>
      <c r="G358" s="240"/>
      <c r="H358" s="240"/>
      <c r="I358" s="240"/>
      <c r="J358" s="241"/>
      <c r="K358" s="240"/>
      <c r="L358" s="240"/>
      <c r="M358" s="240"/>
      <c r="N358" s="240"/>
      <c r="O358" s="242"/>
    </row>
    <row r="359" spans="1:15" ht="17.25" hidden="1">
      <c r="A359" s="243"/>
      <c r="B359" s="245"/>
      <c r="C359" s="244"/>
      <c r="D359" s="244"/>
      <c r="E359" s="244"/>
      <c r="F359" s="244"/>
      <c r="G359" s="245"/>
      <c r="H359" s="245"/>
      <c r="I359" s="245"/>
      <c r="J359" s="246"/>
      <c r="K359" s="245"/>
      <c r="L359" s="245"/>
      <c r="M359" s="245"/>
      <c r="N359" s="245"/>
      <c r="O359" s="247"/>
    </row>
    <row r="360" spans="1:15" ht="17.25" hidden="1">
      <c r="A360" s="243"/>
      <c r="B360" s="244"/>
      <c r="C360" s="244"/>
      <c r="D360" s="244"/>
      <c r="E360" s="244"/>
      <c r="F360" s="244"/>
      <c r="G360" s="245"/>
      <c r="H360" s="245"/>
      <c r="I360" s="245"/>
      <c r="J360" s="246"/>
      <c r="K360" s="245"/>
      <c r="L360" s="245"/>
      <c r="M360" s="245"/>
      <c r="N360" s="245"/>
      <c r="O360" s="247"/>
    </row>
    <row r="361" spans="1:15" ht="17.25" hidden="1">
      <c r="A361" s="243"/>
      <c r="B361" s="244"/>
      <c r="C361" s="244"/>
      <c r="D361" s="244"/>
      <c r="E361" s="244"/>
      <c r="F361" s="244"/>
      <c r="G361" s="245"/>
      <c r="H361" s="245"/>
      <c r="I361" s="245"/>
      <c r="J361" s="246"/>
      <c r="K361" s="245"/>
      <c r="L361" s="245"/>
      <c r="M361" s="245"/>
      <c r="N361" s="245"/>
      <c r="O361" s="247"/>
    </row>
    <row r="362" spans="1:15" ht="17.25" hidden="1">
      <c r="A362" s="243"/>
      <c r="B362" s="244"/>
      <c r="C362" s="244"/>
      <c r="D362" s="244"/>
      <c r="E362" s="244"/>
      <c r="F362" s="244"/>
      <c r="G362" s="245"/>
      <c r="H362" s="245"/>
      <c r="I362" s="245"/>
      <c r="J362" s="246"/>
      <c r="K362" s="245"/>
      <c r="L362" s="245"/>
      <c r="M362" s="245"/>
      <c r="N362" s="245"/>
      <c r="O362" s="247"/>
    </row>
    <row r="363" spans="1:15" ht="15" hidden="1" customHeight="1">
      <c r="A363" s="243"/>
      <c r="B363" s="244"/>
      <c r="C363" s="244"/>
      <c r="D363" s="244"/>
      <c r="E363" s="244"/>
      <c r="F363" s="244"/>
      <c r="G363" s="245"/>
      <c r="H363" s="245"/>
      <c r="I363" s="245"/>
      <c r="J363" s="246"/>
      <c r="K363" s="245"/>
      <c r="L363" s="245"/>
      <c r="M363" s="245"/>
      <c r="N363" s="245"/>
      <c r="O363" s="247"/>
    </row>
    <row r="364" spans="1:15" ht="17.25" hidden="1">
      <c r="A364" s="243"/>
      <c r="B364" s="244"/>
      <c r="C364" s="244"/>
      <c r="D364" s="244"/>
      <c r="E364" s="244"/>
      <c r="F364" s="244"/>
      <c r="G364" s="245"/>
      <c r="H364" s="245"/>
      <c r="I364" s="245"/>
      <c r="J364" s="246"/>
      <c r="K364" s="245"/>
      <c r="L364" s="245"/>
      <c r="M364" s="245"/>
      <c r="N364" s="245"/>
      <c r="O364" s="247"/>
    </row>
    <row r="365" spans="1:15" ht="17.25" hidden="1">
      <c r="A365" s="243"/>
      <c r="B365" s="244"/>
      <c r="C365" s="244"/>
      <c r="D365" s="244"/>
      <c r="E365" s="244"/>
      <c r="F365" s="244"/>
      <c r="G365" s="245"/>
      <c r="H365" s="245"/>
      <c r="I365" s="245"/>
      <c r="J365" s="246"/>
      <c r="K365" s="245"/>
      <c r="L365" s="245"/>
      <c r="M365" s="245"/>
      <c r="N365" s="245"/>
      <c r="O365" s="247"/>
    </row>
    <row r="366" spans="1:15" ht="17.25" hidden="1">
      <c r="A366" s="243"/>
      <c r="B366" s="244"/>
      <c r="C366" s="244"/>
      <c r="D366" s="244"/>
      <c r="E366" s="244"/>
      <c r="F366" s="244"/>
      <c r="G366" s="245"/>
      <c r="H366" s="245"/>
      <c r="I366" s="245"/>
      <c r="J366" s="246"/>
      <c r="K366" s="245"/>
      <c r="L366" s="245"/>
      <c r="M366" s="245"/>
      <c r="N366" s="245"/>
      <c r="O366" s="247"/>
    </row>
    <row r="367" spans="1:15" ht="17.25" hidden="1">
      <c r="A367" s="243"/>
      <c r="B367" s="244"/>
      <c r="C367" s="244"/>
      <c r="D367" s="244"/>
      <c r="E367" s="244"/>
      <c r="F367" s="244"/>
      <c r="G367" s="245"/>
      <c r="H367" s="245"/>
      <c r="I367" s="245"/>
      <c r="J367" s="246"/>
      <c r="K367" s="245"/>
      <c r="L367" s="245"/>
      <c r="M367" s="245"/>
      <c r="N367" s="245"/>
      <c r="O367" s="247"/>
    </row>
    <row r="368" spans="1:15" ht="17.25" hidden="1">
      <c r="A368" s="243"/>
      <c r="B368" s="244"/>
      <c r="C368" s="244"/>
      <c r="D368" s="244"/>
      <c r="E368" s="244"/>
      <c r="F368" s="244"/>
      <c r="G368" s="245"/>
      <c r="H368" s="245"/>
      <c r="I368" s="245"/>
      <c r="J368" s="246"/>
      <c r="K368" s="245"/>
      <c r="L368" s="245"/>
      <c r="M368" s="245"/>
      <c r="N368" s="245"/>
      <c r="O368" s="247"/>
    </row>
    <row r="369" spans="1:15" ht="17.25" hidden="1">
      <c r="A369" s="243"/>
      <c r="B369" s="244"/>
      <c r="C369" s="244"/>
      <c r="D369" s="244"/>
      <c r="E369" s="244"/>
      <c r="F369" s="244"/>
      <c r="G369" s="245"/>
      <c r="H369" s="245"/>
      <c r="I369" s="245"/>
      <c r="J369" s="246"/>
      <c r="K369" s="245"/>
      <c r="L369" s="245"/>
      <c r="M369" s="245"/>
      <c r="N369" s="245"/>
      <c r="O369" s="247"/>
    </row>
    <row r="370" spans="1:15" ht="17.25" hidden="1">
      <c r="A370" s="243"/>
      <c r="B370" s="244"/>
      <c r="C370" s="244"/>
      <c r="D370" s="244"/>
      <c r="E370" s="244"/>
      <c r="F370" s="244"/>
      <c r="G370" s="245"/>
      <c r="H370" s="245"/>
      <c r="I370" s="245"/>
      <c r="J370" s="246"/>
      <c r="K370" s="245"/>
      <c r="L370" s="245"/>
      <c r="M370" s="245"/>
      <c r="N370" s="245"/>
      <c r="O370" s="247"/>
    </row>
    <row r="371" spans="1:15" ht="17.25" hidden="1">
      <c r="A371" s="243"/>
      <c r="B371" s="244"/>
      <c r="C371" s="244"/>
      <c r="D371" s="244"/>
      <c r="E371" s="244"/>
      <c r="F371" s="244"/>
      <c r="G371" s="245"/>
      <c r="H371" s="245"/>
      <c r="I371" s="245"/>
      <c r="J371" s="246"/>
      <c r="K371" s="245"/>
      <c r="L371" s="245"/>
      <c r="M371" s="245"/>
      <c r="N371" s="245"/>
      <c r="O371" s="247"/>
    </row>
    <row r="372" spans="1:15" ht="17.25" hidden="1">
      <c r="A372" s="243"/>
      <c r="B372" s="244"/>
      <c r="C372" s="244"/>
      <c r="D372" s="244"/>
      <c r="E372" s="244"/>
      <c r="F372" s="244"/>
      <c r="G372" s="245"/>
      <c r="H372" s="245"/>
      <c r="I372" s="245"/>
      <c r="J372" s="246"/>
      <c r="K372" s="245"/>
      <c r="L372" s="245"/>
      <c r="M372" s="245"/>
      <c r="N372" s="245"/>
      <c r="O372" s="247"/>
    </row>
    <row r="373" spans="1:15" ht="17.25" hidden="1">
      <c r="A373" s="243"/>
      <c r="B373" s="244"/>
      <c r="C373" s="244"/>
      <c r="D373" s="244"/>
      <c r="E373" s="244"/>
      <c r="F373" s="244"/>
      <c r="G373" s="245"/>
      <c r="H373" s="245"/>
      <c r="I373" s="245"/>
      <c r="J373" s="246"/>
      <c r="K373" s="245"/>
      <c r="L373" s="245"/>
      <c r="M373" s="245"/>
      <c r="N373" s="245"/>
      <c r="O373" s="247"/>
    </row>
    <row r="374" spans="1:15" ht="17.25" hidden="1">
      <c r="A374" s="243"/>
      <c r="B374" s="244"/>
      <c r="C374" s="244"/>
      <c r="D374" s="244"/>
      <c r="E374" s="244"/>
      <c r="F374" s="244"/>
      <c r="G374" s="245"/>
      <c r="H374" s="245"/>
      <c r="I374" s="245"/>
      <c r="J374" s="246"/>
      <c r="K374" s="245"/>
      <c r="L374" s="245"/>
      <c r="M374" s="245"/>
      <c r="N374" s="245"/>
      <c r="O374" s="247"/>
    </row>
    <row r="375" spans="1:15" ht="17.25" hidden="1">
      <c r="A375" s="243"/>
      <c r="B375" s="244"/>
      <c r="C375" s="244"/>
      <c r="D375" s="244"/>
      <c r="E375" s="244"/>
      <c r="F375" s="244"/>
      <c r="G375" s="245"/>
      <c r="H375" s="245"/>
      <c r="I375" s="245"/>
      <c r="J375" s="246"/>
      <c r="K375" s="245"/>
      <c r="L375" s="245"/>
      <c r="M375" s="245"/>
      <c r="N375" s="245"/>
      <c r="O375" s="247"/>
    </row>
    <row r="376" spans="1:15" ht="17.25" hidden="1">
      <c r="A376" s="243"/>
      <c r="B376" s="244"/>
      <c r="C376" s="244"/>
      <c r="D376" s="244"/>
      <c r="E376" s="244"/>
      <c r="F376" s="244"/>
      <c r="G376" s="245"/>
      <c r="H376" s="245"/>
      <c r="I376" s="245"/>
      <c r="J376" s="246"/>
      <c r="K376" s="245"/>
      <c r="L376" s="245"/>
      <c r="M376" s="245"/>
      <c r="N376" s="245"/>
      <c r="O376" s="247"/>
    </row>
    <row r="377" spans="1:15" ht="17.25" hidden="1">
      <c r="A377" s="243"/>
      <c r="B377" s="244"/>
      <c r="C377" s="244"/>
      <c r="D377" s="244"/>
      <c r="E377" s="244"/>
      <c r="F377" s="244"/>
      <c r="G377" s="245"/>
      <c r="H377" s="245"/>
      <c r="I377" s="245"/>
      <c r="J377" s="246"/>
      <c r="K377" s="245"/>
      <c r="L377" s="245"/>
      <c r="M377" s="245"/>
      <c r="N377" s="245"/>
      <c r="O377" s="247"/>
    </row>
    <row r="378" spans="1:15" ht="17.25" hidden="1">
      <c r="A378" s="243"/>
      <c r="B378" s="244"/>
      <c r="C378" s="244"/>
      <c r="D378" s="244"/>
      <c r="E378" s="244"/>
      <c r="F378" s="244"/>
      <c r="G378" s="245"/>
      <c r="H378" s="245"/>
      <c r="I378" s="245"/>
      <c r="J378" s="246"/>
      <c r="K378" s="245"/>
      <c r="L378" s="245"/>
      <c r="M378" s="245"/>
      <c r="N378" s="245"/>
      <c r="O378" s="247"/>
    </row>
    <row r="379" spans="1:15" ht="17.25" hidden="1">
      <c r="A379" s="243"/>
      <c r="B379" s="244"/>
      <c r="C379" s="244"/>
      <c r="D379" s="244"/>
      <c r="E379" s="244"/>
      <c r="F379" s="244"/>
      <c r="G379" s="245"/>
      <c r="H379" s="245"/>
      <c r="I379" s="245"/>
      <c r="J379" s="246"/>
      <c r="K379" s="245"/>
      <c r="L379" s="245"/>
      <c r="M379" s="245"/>
      <c r="N379" s="245"/>
      <c r="O379" s="247"/>
    </row>
    <row r="380" spans="1:15" ht="17.25" hidden="1">
      <c r="A380" s="243"/>
      <c r="B380" s="244"/>
      <c r="C380" s="244"/>
      <c r="D380" s="244"/>
      <c r="E380" s="244"/>
      <c r="F380" s="244"/>
      <c r="G380" s="245"/>
      <c r="H380" s="245"/>
      <c r="I380" s="245"/>
      <c r="J380" s="246"/>
      <c r="K380" s="245"/>
      <c r="L380" s="245"/>
      <c r="M380" s="245"/>
      <c r="N380" s="245"/>
      <c r="O380" s="247"/>
    </row>
    <row r="381" spans="1:15" ht="17.25" hidden="1">
      <c r="A381" s="243"/>
      <c r="B381" s="244"/>
      <c r="C381" s="244"/>
      <c r="D381" s="244"/>
      <c r="E381" s="244"/>
      <c r="F381" s="244"/>
      <c r="G381" s="245"/>
      <c r="H381" s="245"/>
      <c r="I381" s="245"/>
      <c r="J381" s="246"/>
      <c r="K381" s="245"/>
      <c r="L381" s="245"/>
      <c r="M381" s="245"/>
      <c r="N381" s="245"/>
      <c r="O381" s="247"/>
    </row>
    <row r="382" spans="1:15" ht="17.25" hidden="1">
      <c r="A382" s="243"/>
      <c r="B382" s="244"/>
      <c r="C382" s="244"/>
      <c r="D382" s="244"/>
      <c r="E382" s="244"/>
      <c r="F382" s="244"/>
      <c r="G382" s="245"/>
      <c r="H382" s="245"/>
      <c r="I382" s="245"/>
      <c r="J382" s="246"/>
      <c r="K382" s="245"/>
      <c r="L382" s="245"/>
      <c r="M382" s="245"/>
      <c r="N382" s="245"/>
      <c r="O382" s="247"/>
    </row>
    <row r="383" spans="1:15" ht="17.25" hidden="1">
      <c r="A383" s="243"/>
      <c r="B383" s="244"/>
      <c r="C383" s="244"/>
      <c r="D383" s="244"/>
      <c r="E383" s="244"/>
      <c r="F383" s="244"/>
      <c r="G383" s="245"/>
      <c r="H383" s="245"/>
      <c r="I383" s="245"/>
      <c r="J383" s="246"/>
      <c r="K383" s="245"/>
      <c r="L383" s="245"/>
      <c r="M383" s="245"/>
      <c r="N383" s="245"/>
      <c r="O383" s="247"/>
    </row>
    <row r="384" spans="1:15" ht="17.25" hidden="1">
      <c r="A384" s="243"/>
      <c r="B384" s="244"/>
      <c r="C384" s="244"/>
      <c r="D384" s="244"/>
      <c r="E384" s="244"/>
      <c r="F384" s="244"/>
      <c r="G384" s="245"/>
      <c r="H384" s="245"/>
      <c r="I384" s="245"/>
      <c r="J384" s="246"/>
      <c r="K384" s="245"/>
      <c r="L384" s="245"/>
      <c r="M384" s="245"/>
      <c r="N384" s="245"/>
      <c r="O384" s="247"/>
    </row>
    <row r="385" spans="1:17" ht="17.25">
      <c r="A385" s="243"/>
      <c r="B385" s="244"/>
      <c r="C385" s="244"/>
      <c r="D385" s="244"/>
      <c r="E385" s="244"/>
      <c r="F385" s="244"/>
      <c r="G385" s="245"/>
      <c r="H385" s="245"/>
      <c r="I385" s="245"/>
      <c r="J385" s="246"/>
      <c r="K385" s="245"/>
      <c r="L385" s="245"/>
      <c r="M385" s="245"/>
      <c r="N385" s="245"/>
      <c r="O385" s="247"/>
    </row>
    <row r="386" spans="1:17" ht="30" customHeight="1">
      <c r="A386" s="763" t="s">
        <v>129</v>
      </c>
      <c r="B386" s="764" t="s">
        <v>78</v>
      </c>
      <c r="C386" s="765"/>
      <c r="D386" s="765"/>
      <c r="E386" s="765"/>
      <c r="F386" s="765"/>
      <c r="G386" s="765"/>
      <c r="H386" s="766"/>
      <c r="I386" s="755" t="s">
        <v>195</v>
      </c>
      <c r="J386" s="755" t="s">
        <v>130</v>
      </c>
      <c r="K386" s="755" t="s">
        <v>196</v>
      </c>
      <c r="L386" s="755" t="s">
        <v>132</v>
      </c>
      <c r="M386" s="755" t="s">
        <v>164</v>
      </c>
      <c r="N386" s="755" t="s">
        <v>134</v>
      </c>
      <c r="O386" s="755" t="s">
        <v>165</v>
      </c>
    </row>
    <row r="387" spans="1:17" ht="24" customHeight="1">
      <c r="A387" s="763"/>
      <c r="B387" s="767"/>
      <c r="C387" s="768"/>
      <c r="D387" s="768"/>
      <c r="E387" s="768"/>
      <c r="F387" s="768"/>
      <c r="G387" s="768"/>
      <c r="H387" s="769"/>
      <c r="I387" s="756"/>
      <c r="J387" s="756"/>
      <c r="K387" s="756"/>
      <c r="L387" s="756"/>
      <c r="M387" s="756"/>
      <c r="N387" s="756"/>
      <c r="O387" s="756"/>
      <c r="Q387" s="237">
        <v>0.35</v>
      </c>
    </row>
    <row r="388" spans="1:17" ht="17.25" hidden="1">
      <c r="A388" s="250">
        <v>1</v>
      </c>
      <c r="B388" s="757" t="str">
        <f t="shared" ref="B388:B409" si="13">+B230</f>
        <v>Pz1-Pz2</v>
      </c>
      <c r="C388" s="758"/>
      <c r="D388" s="758"/>
      <c r="E388" s="758"/>
      <c r="F388" s="758"/>
      <c r="G388" s="758"/>
      <c r="H388" s="759"/>
      <c r="I388" s="326">
        <f t="shared" ref="I388:I409" si="14">+T57</f>
        <v>1.7666666666666666</v>
      </c>
      <c r="J388" s="279">
        <f t="shared" ref="J388:J409" si="15">+J230</f>
        <v>0</v>
      </c>
      <c r="K388" s="324">
        <f>+I388*$Q$387</f>
        <v>0.61833333333333329</v>
      </c>
      <c r="L388" s="327">
        <v>0.9</v>
      </c>
      <c r="M388" s="328">
        <f>+L388*K388*J388</f>
        <v>0</v>
      </c>
      <c r="N388" s="280">
        <v>1</v>
      </c>
      <c r="O388" s="329">
        <f>+N388*M388</f>
        <v>0</v>
      </c>
      <c r="Q388" s="266">
        <f t="shared" ref="Q388:Q409" si="16">+$Q$387*I388</f>
        <v>0.61833333333333329</v>
      </c>
    </row>
    <row r="389" spans="1:17" ht="17.25" hidden="1">
      <c r="A389" s="250"/>
      <c r="B389" s="757" t="str">
        <f t="shared" si="13"/>
        <v>Pz2-Pz3</v>
      </c>
      <c r="C389" s="758"/>
      <c r="D389" s="758"/>
      <c r="E389" s="758"/>
      <c r="F389" s="758"/>
      <c r="G389" s="758"/>
      <c r="H389" s="759"/>
      <c r="I389" s="326">
        <f t="shared" si="14"/>
        <v>2.2266666666666666</v>
      </c>
      <c r="J389" s="279">
        <f t="shared" si="15"/>
        <v>0</v>
      </c>
      <c r="K389" s="324">
        <f t="shared" ref="K389:K409" si="17">+I389*$Q$387</f>
        <v>0.77933333333333321</v>
      </c>
      <c r="L389" s="327">
        <v>0.9</v>
      </c>
      <c r="M389" s="328">
        <f t="shared" ref="M389:M409" si="18">+L389*K389*J389</f>
        <v>0</v>
      </c>
      <c r="N389" s="280">
        <v>1</v>
      </c>
      <c r="O389" s="329">
        <f t="shared" ref="O389:O409" si="19">+N389*M389</f>
        <v>0</v>
      </c>
      <c r="Q389" s="266">
        <f t="shared" si="16"/>
        <v>0.77933333333333321</v>
      </c>
    </row>
    <row r="390" spans="1:17" ht="17.25" hidden="1">
      <c r="A390" s="250"/>
      <c r="B390" s="757" t="str">
        <f t="shared" si="13"/>
        <v>Pz3-Pz4</v>
      </c>
      <c r="C390" s="758"/>
      <c r="D390" s="758"/>
      <c r="E390" s="758"/>
      <c r="F390" s="758"/>
      <c r="G390" s="758"/>
      <c r="H390" s="759"/>
      <c r="I390" s="326">
        <f t="shared" si="14"/>
        <v>2.2266666666666666</v>
      </c>
      <c r="J390" s="279">
        <f t="shared" si="15"/>
        <v>0</v>
      </c>
      <c r="K390" s="324">
        <f t="shared" si="17"/>
        <v>0.77933333333333321</v>
      </c>
      <c r="L390" s="327">
        <v>0.9</v>
      </c>
      <c r="M390" s="328">
        <f t="shared" si="18"/>
        <v>0</v>
      </c>
      <c r="N390" s="280">
        <v>1</v>
      </c>
      <c r="O390" s="329">
        <f t="shared" si="19"/>
        <v>0</v>
      </c>
      <c r="Q390" s="266">
        <f t="shared" si="16"/>
        <v>0.77933333333333321</v>
      </c>
    </row>
    <row r="391" spans="1:17" ht="17.25" hidden="1">
      <c r="A391" s="250"/>
      <c r="B391" s="757" t="str">
        <f t="shared" si="13"/>
        <v>Pz4-Pz5</v>
      </c>
      <c r="C391" s="758"/>
      <c r="D391" s="758"/>
      <c r="E391" s="758"/>
      <c r="F391" s="758"/>
      <c r="G391" s="758"/>
      <c r="H391" s="759"/>
      <c r="I391" s="326">
        <f t="shared" si="14"/>
        <v>1.9133333333333333</v>
      </c>
      <c r="J391" s="279">
        <f t="shared" si="15"/>
        <v>0</v>
      </c>
      <c r="K391" s="324">
        <f t="shared" si="17"/>
        <v>0.66966666666666663</v>
      </c>
      <c r="L391" s="327">
        <v>0.9</v>
      </c>
      <c r="M391" s="328">
        <f t="shared" si="18"/>
        <v>0</v>
      </c>
      <c r="N391" s="280">
        <v>1</v>
      </c>
      <c r="O391" s="329">
        <f t="shared" si="19"/>
        <v>0</v>
      </c>
      <c r="Q391" s="266">
        <f t="shared" si="16"/>
        <v>0.66966666666666663</v>
      </c>
    </row>
    <row r="392" spans="1:17" ht="17.25" hidden="1">
      <c r="A392" s="250"/>
      <c r="B392" s="757" t="str">
        <f t="shared" si="13"/>
        <v>Pz5-Pz6</v>
      </c>
      <c r="C392" s="758"/>
      <c r="D392" s="758"/>
      <c r="E392" s="758"/>
      <c r="F392" s="758"/>
      <c r="G392" s="758"/>
      <c r="H392" s="759"/>
      <c r="I392" s="326">
        <f t="shared" si="14"/>
        <v>1.4066666666666665</v>
      </c>
      <c r="J392" s="279">
        <f t="shared" si="15"/>
        <v>0</v>
      </c>
      <c r="K392" s="324">
        <f t="shared" si="17"/>
        <v>0.49233333333333323</v>
      </c>
      <c r="L392" s="327">
        <v>0.9</v>
      </c>
      <c r="M392" s="328">
        <f t="shared" si="18"/>
        <v>0</v>
      </c>
      <c r="N392" s="280">
        <v>1</v>
      </c>
      <c r="O392" s="329">
        <f t="shared" si="19"/>
        <v>0</v>
      </c>
      <c r="Q392" s="266">
        <f t="shared" si="16"/>
        <v>0.49233333333333323</v>
      </c>
    </row>
    <row r="393" spans="1:17" ht="17.25" hidden="1">
      <c r="A393" s="250"/>
      <c r="B393" s="757" t="str">
        <f t="shared" si="13"/>
        <v>Pz6-Pz7</v>
      </c>
      <c r="C393" s="758"/>
      <c r="D393" s="758"/>
      <c r="E393" s="758"/>
      <c r="F393" s="758"/>
      <c r="G393" s="758"/>
      <c r="H393" s="759"/>
      <c r="I393" s="326">
        <f t="shared" si="14"/>
        <v>1.92</v>
      </c>
      <c r="J393" s="279">
        <f t="shared" si="15"/>
        <v>0</v>
      </c>
      <c r="K393" s="324">
        <f t="shared" si="17"/>
        <v>0.67199999999999993</v>
      </c>
      <c r="L393" s="327">
        <v>0.9</v>
      </c>
      <c r="M393" s="328">
        <f t="shared" si="18"/>
        <v>0</v>
      </c>
      <c r="N393" s="280">
        <v>1</v>
      </c>
      <c r="O393" s="329">
        <f t="shared" si="19"/>
        <v>0</v>
      </c>
      <c r="Q393" s="266">
        <f t="shared" si="16"/>
        <v>0.67199999999999993</v>
      </c>
    </row>
    <row r="394" spans="1:17" ht="17.25" hidden="1">
      <c r="A394" s="250"/>
      <c r="B394" s="757" t="str">
        <f t="shared" si="13"/>
        <v>Pz7-Pz8</v>
      </c>
      <c r="C394" s="758"/>
      <c r="D394" s="758"/>
      <c r="E394" s="758"/>
      <c r="F394" s="758"/>
      <c r="G394" s="758"/>
      <c r="H394" s="759"/>
      <c r="I394" s="326">
        <f t="shared" si="14"/>
        <v>1.64</v>
      </c>
      <c r="J394" s="279">
        <f t="shared" si="15"/>
        <v>0</v>
      </c>
      <c r="K394" s="324">
        <f t="shared" si="17"/>
        <v>0.57399999999999995</v>
      </c>
      <c r="L394" s="327">
        <v>0.9</v>
      </c>
      <c r="M394" s="328">
        <f t="shared" si="18"/>
        <v>0</v>
      </c>
      <c r="N394" s="280">
        <v>1</v>
      </c>
      <c r="O394" s="329">
        <f t="shared" si="19"/>
        <v>0</v>
      </c>
      <c r="Q394" s="266">
        <f t="shared" si="16"/>
        <v>0.57399999999999995</v>
      </c>
    </row>
    <row r="395" spans="1:17" ht="17.25" hidden="1">
      <c r="A395" s="250"/>
      <c r="B395" s="757" t="str">
        <f t="shared" si="13"/>
        <v>Pz8-Pz9</v>
      </c>
      <c r="C395" s="758"/>
      <c r="D395" s="758"/>
      <c r="E395" s="758"/>
      <c r="F395" s="758"/>
      <c r="G395" s="758"/>
      <c r="H395" s="759"/>
      <c r="I395" s="326">
        <f t="shared" si="14"/>
        <v>2.3400000000000003</v>
      </c>
      <c r="J395" s="279">
        <f t="shared" si="15"/>
        <v>0</v>
      </c>
      <c r="K395" s="324">
        <f t="shared" si="17"/>
        <v>0.81900000000000006</v>
      </c>
      <c r="L395" s="327">
        <v>0.9</v>
      </c>
      <c r="M395" s="328">
        <f t="shared" si="18"/>
        <v>0</v>
      </c>
      <c r="N395" s="280">
        <v>1</v>
      </c>
      <c r="O395" s="329">
        <f t="shared" si="19"/>
        <v>0</v>
      </c>
      <c r="Q395" s="266">
        <f t="shared" si="16"/>
        <v>0.81900000000000006</v>
      </c>
    </row>
    <row r="396" spans="1:17" ht="17.25" hidden="1">
      <c r="A396" s="250"/>
      <c r="B396" s="757" t="str">
        <f t="shared" si="13"/>
        <v>Pz9-Pz10</v>
      </c>
      <c r="C396" s="758"/>
      <c r="D396" s="758"/>
      <c r="E396" s="758"/>
      <c r="F396" s="758"/>
      <c r="G396" s="758"/>
      <c r="H396" s="759"/>
      <c r="I396" s="326">
        <f t="shared" si="14"/>
        <v>1.61</v>
      </c>
      <c r="J396" s="279">
        <f t="shared" si="15"/>
        <v>0</v>
      </c>
      <c r="K396" s="324">
        <f t="shared" si="17"/>
        <v>0.5635</v>
      </c>
      <c r="L396" s="327">
        <v>0.9</v>
      </c>
      <c r="M396" s="328">
        <f t="shared" si="18"/>
        <v>0</v>
      </c>
      <c r="N396" s="280">
        <v>1</v>
      </c>
      <c r="O396" s="329">
        <f t="shared" si="19"/>
        <v>0</v>
      </c>
      <c r="Q396" s="266">
        <f t="shared" si="16"/>
        <v>0.5635</v>
      </c>
    </row>
    <row r="397" spans="1:17" ht="17.25">
      <c r="A397" s="250"/>
      <c r="B397" s="757" t="str">
        <f t="shared" si="13"/>
        <v>Pz10-Pz11</v>
      </c>
      <c r="C397" s="758"/>
      <c r="D397" s="758"/>
      <c r="E397" s="758"/>
      <c r="F397" s="758"/>
      <c r="G397" s="758"/>
      <c r="H397" s="759"/>
      <c r="I397" s="326">
        <f t="shared" si="14"/>
        <v>2.0433333333333334</v>
      </c>
      <c r="J397" s="279">
        <f t="shared" si="15"/>
        <v>51.65</v>
      </c>
      <c r="K397" s="324">
        <f t="shared" si="17"/>
        <v>0.71516666666666662</v>
      </c>
      <c r="L397" s="327">
        <v>0.9</v>
      </c>
      <c r="M397" s="328">
        <f t="shared" si="18"/>
        <v>33.244522499999995</v>
      </c>
      <c r="N397" s="280">
        <v>1</v>
      </c>
      <c r="O397" s="329">
        <f t="shared" si="19"/>
        <v>33.244522499999995</v>
      </c>
      <c r="Q397" s="266">
        <f t="shared" si="16"/>
        <v>0.71516666666666662</v>
      </c>
    </row>
    <row r="398" spans="1:17" ht="17.25">
      <c r="A398" s="250"/>
      <c r="B398" s="757" t="str">
        <f t="shared" si="13"/>
        <v>Pz11-Pz12</v>
      </c>
      <c r="C398" s="758"/>
      <c r="D398" s="758"/>
      <c r="E398" s="758"/>
      <c r="F398" s="758"/>
      <c r="G398" s="758"/>
      <c r="H398" s="759"/>
      <c r="I398" s="326">
        <f t="shared" si="14"/>
        <v>2.4266666666666667</v>
      </c>
      <c r="J398" s="279">
        <f t="shared" si="15"/>
        <v>33.15</v>
      </c>
      <c r="K398" s="324">
        <f t="shared" si="17"/>
        <v>0.84933333333333327</v>
      </c>
      <c r="L398" s="327">
        <v>0.9</v>
      </c>
      <c r="M398" s="328">
        <f t="shared" si="18"/>
        <v>25.339859999999998</v>
      </c>
      <c r="N398" s="280">
        <v>1</v>
      </c>
      <c r="O398" s="329">
        <f t="shared" si="19"/>
        <v>25.339859999999998</v>
      </c>
      <c r="Q398" s="266">
        <f t="shared" si="16"/>
        <v>0.84933333333333327</v>
      </c>
    </row>
    <row r="399" spans="1:17" ht="17.25">
      <c r="A399" s="250"/>
      <c r="B399" s="757" t="str">
        <f t="shared" si="13"/>
        <v>Pz12-Pz13</v>
      </c>
      <c r="C399" s="758"/>
      <c r="D399" s="758"/>
      <c r="E399" s="758"/>
      <c r="F399" s="758"/>
      <c r="G399" s="758"/>
      <c r="H399" s="759"/>
      <c r="I399" s="326">
        <f t="shared" si="14"/>
        <v>1.9466666666666665</v>
      </c>
      <c r="J399" s="279">
        <f t="shared" si="15"/>
        <v>31.57</v>
      </c>
      <c r="K399" s="324">
        <f t="shared" si="17"/>
        <v>0.68133333333333324</v>
      </c>
      <c r="L399" s="327">
        <v>0.9</v>
      </c>
      <c r="M399" s="328">
        <f t="shared" si="18"/>
        <v>19.358723999999999</v>
      </c>
      <c r="N399" s="280">
        <v>1</v>
      </c>
      <c r="O399" s="329">
        <f t="shared" si="19"/>
        <v>19.358723999999999</v>
      </c>
      <c r="Q399" s="266">
        <f t="shared" si="16"/>
        <v>0.68133333333333324</v>
      </c>
    </row>
    <row r="400" spans="1:17" ht="17.25">
      <c r="A400" s="250"/>
      <c r="B400" s="757" t="str">
        <f t="shared" si="13"/>
        <v>Pz13-Pz14</v>
      </c>
      <c r="C400" s="758"/>
      <c r="D400" s="758"/>
      <c r="E400" s="758"/>
      <c r="F400" s="758"/>
      <c r="G400" s="758"/>
      <c r="H400" s="759"/>
      <c r="I400" s="326">
        <f t="shared" si="14"/>
        <v>1.6560000000000001</v>
      </c>
      <c r="J400" s="279">
        <f t="shared" si="15"/>
        <v>57.99</v>
      </c>
      <c r="K400" s="324">
        <f t="shared" si="17"/>
        <v>0.5796</v>
      </c>
      <c r="L400" s="327">
        <v>0.9</v>
      </c>
      <c r="M400" s="328">
        <f t="shared" si="18"/>
        <v>30.2499036</v>
      </c>
      <c r="N400" s="280">
        <v>1</v>
      </c>
      <c r="O400" s="329">
        <f t="shared" si="19"/>
        <v>30.2499036</v>
      </c>
      <c r="Q400" s="266">
        <f t="shared" si="16"/>
        <v>0.5796</v>
      </c>
    </row>
    <row r="401" spans="1:17" ht="17.25">
      <c r="A401" s="250"/>
      <c r="B401" s="757" t="str">
        <f t="shared" si="13"/>
        <v>Pz14-Pz15</v>
      </c>
      <c r="C401" s="758"/>
      <c r="D401" s="758"/>
      <c r="E401" s="758"/>
      <c r="F401" s="758"/>
      <c r="G401" s="758"/>
      <c r="H401" s="759"/>
      <c r="I401" s="326">
        <f t="shared" si="14"/>
        <v>1.8933333333333333</v>
      </c>
      <c r="J401" s="279">
        <f t="shared" si="15"/>
        <v>26.68</v>
      </c>
      <c r="K401" s="324">
        <f t="shared" si="17"/>
        <v>0.66266666666666663</v>
      </c>
      <c r="L401" s="327">
        <v>0.9</v>
      </c>
      <c r="M401" s="328">
        <f t="shared" si="18"/>
        <v>15.911951999999998</v>
      </c>
      <c r="N401" s="280">
        <v>1</v>
      </c>
      <c r="O401" s="329">
        <f t="shared" si="19"/>
        <v>15.911951999999998</v>
      </c>
      <c r="Q401" s="266">
        <f t="shared" si="16"/>
        <v>0.66266666666666663</v>
      </c>
    </row>
    <row r="402" spans="1:17" ht="17.25">
      <c r="A402" s="250"/>
      <c r="B402" s="757" t="str">
        <f t="shared" si="13"/>
        <v>Pz15-Pz16</v>
      </c>
      <c r="C402" s="758"/>
      <c r="D402" s="758"/>
      <c r="E402" s="758"/>
      <c r="F402" s="758"/>
      <c r="G402" s="758"/>
      <c r="H402" s="759"/>
      <c r="I402" s="326">
        <f t="shared" si="14"/>
        <v>2.8666666666666667</v>
      </c>
      <c r="J402" s="279">
        <f t="shared" si="15"/>
        <v>19.52</v>
      </c>
      <c r="K402" s="324">
        <f t="shared" si="17"/>
        <v>1.0033333333333332</v>
      </c>
      <c r="L402" s="327">
        <v>0.9</v>
      </c>
      <c r="M402" s="328">
        <f t="shared" si="18"/>
        <v>17.626559999999998</v>
      </c>
      <c r="N402" s="280">
        <v>1</v>
      </c>
      <c r="O402" s="329">
        <f t="shared" si="19"/>
        <v>17.626559999999998</v>
      </c>
      <c r="Q402" s="266">
        <f t="shared" si="16"/>
        <v>1.0033333333333332</v>
      </c>
    </row>
    <row r="403" spans="1:17" ht="17.25">
      <c r="A403" s="250"/>
      <c r="B403" s="757" t="str">
        <f t="shared" si="13"/>
        <v>Pz16-Pz17</v>
      </c>
      <c r="C403" s="758"/>
      <c r="D403" s="758"/>
      <c r="E403" s="758"/>
      <c r="F403" s="758"/>
      <c r="G403" s="758"/>
      <c r="H403" s="759"/>
      <c r="I403" s="326">
        <f t="shared" si="14"/>
        <v>1.6033333333333333</v>
      </c>
      <c r="J403" s="279">
        <f t="shared" si="15"/>
        <v>18.09</v>
      </c>
      <c r="K403" s="324">
        <f t="shared" si="17"/>
        <v>0.56116666666666659</v>
      </c>
      <c r="L403" s="327">
        <v>0.9</v>
      </c>
      <c r="M403" s="328">
        <f t="shared" si="18"/>
        <v>9.1363544999999995</v>
      </c>
      <c r="N403" s="280">
        <v>1</v>
      </c>
      <c r="O403" s="329">
        <f t="shared" si="19"/>
        <v>9.1363544999999995</v>
      </c>
      <c r="Q403" s="266">
        <f t="shared" si="16"/>
        <v>0.56116666666666659</v>
      </c>
    </row>
    <row r="404" spans="1:17" ht="17.25">
      <c r="A404" s="250"/>
      <c r="B404" s="757" t="str">
        <f t="shared" si="13"/>
        <v>Pz17-Pz18</v>
      </c>
      <c r="C404" s="758"/>
      <c r="D404" s="758"/>
      <c r="E404" s="758"/>
      <c r="F404" s="758"/>
      <c r="G404" s="758"/>
      <c r="H404" s="759"/>
      <c r="I404" s="326">
        <f t="shared" si="14"/>
        <v>1.6633333333333333</v>
      </c>
      <c r="J404" s="279">
        <f t="shared" si="15"/>
        <v>17.510000000000002</v>
      </c>
      <c r="K404" s="324">
        <f t="shared" si="17"/>
        <v>0.58216666666666661</v>
      </c>
      <c r="L404" s="327">
        <v>0.9</v>
      </c>
      <c r="M404" s="328">
        <f t="shared" si="18"/>
        <v>9.1743644999999994</v>
      </c>
      <c r="N404" s="280">
        <v>1</v>
      </c>
      <c r="O404" s="329">
        <f t="shared" si="19"/>
        <v>9.1743644999999994</v>
      </c>
      <c r="Q404" s="266">
        <f t="shared" si="16"/>
        <v>0.58216666666666661</v>
      </c>
    </row>
    <row r="405" spans="1:17" ht="17.25">
      <c r="A405" s="250"/>
      <c r="B405" s="757" t="str">
        <f t="shared" si="13"/>
        <v>Pz18-Pz19</v>
      </c>
      <c r="C405" s="758"/>
      <c r="D405" s="758"/>
      <c r="E405" s="758"/>
      <c r="F405" s="758"/>
      <c r="G405" s="758"/>
      <c r="H405" s="759"/>
      <c r="I405" s="326">
        <f t="shared" si="14"/>
        <v>2.2066666666666666</v>
      </c>
      <c r="J405" s="279">
        <f t="shared" si="15"/>
        <v>18.260000000000002</v>
      </c>
      <c r="K405" s="324">
        <f t="shared" si="17"/>
        <v>0.77233333333333321</v>
      </c>
      <c r="L405" s="327">
        <v>0.9</v>
      </c>
      <c r="M405" s="328">
        <f t="shared" si="18"/>
        <v>12.692526000000001</v>
      </c>
      <c r="N405" s="280">
        <v>1</v>
      </c>
      <c r="O405" s="329">
        <f t="shared" si="19"/>
        <v>12.692526000000001</v>
      </c>
      <c r="Q405" s="266">
        <f t="shared" si="16"/>
        <v>0.77233333333333321</v>
      </c>
    </row>
    <row r="406" spans="1:17" ht="17.25">
      <c r="A406" s="250"/>
      <c r="B406" s="757" t="str">
        <f t="shared" si="13"/>
        <v>Pz19-Pz20</v>
      </c>
      <c r="C406" s="758"/>
      <c r="D406" s="758"/>
      <c r="E406" s="758"/>
      <c r="F406" s="758"/>
      <c r="G406" s="758"/>
      <c r="H406" s="759"/>
      <c r="I406" s="326">
        <f t="shared" si="14"/>
        <v>1.7266666666666668</v>
      </c>
      <c r="J406" s="279">
        <f t="shared" si="15"/>
        <v>24.24</v>
      </c>
      <c r="K406" s="324">
        <f t="shared" si="17"/>
        <v>0.60433333333333339</v>
      </c>
      <c r="L406" s="327">
        <v>0.9</v>
      </c>
      <c r="M406" s="328">
        <f t="shared" si="18"/>
        <v>13.184136000000001</v>
      </c>
      <c r="N406" s="280">
        <v>1</v>
      </c>
      <c r="O406" s="329">
        <f t="shared" si="19"/>
        <v>13.184136000000001</v>
      </c>
      <c r="Q406" s="266">
        <f t="shared" si="16"/>
        <v>0.60433333333333339</v>
      </c>
    </row>
    <row r="407" spans="1:17" ht="17.25">
      <c r="A407" s="250"/>
      <c r="B407" s="757" t="str">
        <f t="shared" si="13"/>
        <v>Pz20-Pz21</v>
      </c>
      <c r="C407" s="758"/>
      <c r="D407" s="758"/>
      <c r="E407" s="758"/>
      <c r="F407" s="758"/>
      <c r="G407" s="758"/>
      <c r="H407" s="759"/>
      <c r="I407" s="326">
        <f t="shared" si="14"/>
        <v>2.0649999999999999</v>
      </c>
      <c r="J407" s="279">
        <f t="shared" si="15"/>
        <v>53.99</v>
      </c>
      <c r="K407" s="324">
        <f t="shared" si="17"/>
        <v>0.72274999999999989</v>
      </c>
      <c r="L407" s="327">
        <v>0.9</v>
      </c>
      <c r="M407" s="328">
        <f t="shared" si="18"/>
        <v>35.119145249999995</v>
      </c>
      <c r="N407" s="280">
        <v>1</v>
      </c>
      <c r="O407" s="329">
        <f t="shared" si="19"/>
        <v>35.119145249999995</v>
      </c>
      <c r="Q407" s="266">
        <f t="shared" si="16"/>
        <v>0.72274999999999989</v>
      </c>
    </row>
    <row r="408" spans="1:17" ht="17.25">
      <c r="A408" s="250"/>
      <c r="B408" s="757" t="str">
        <f t="shared" si="13"/>
        <v>Pz21-Pz22</v>
      </c>
      <c r="C408" s="758"/>
      <c r="D408" s="758"/>
      <c r="E408" s="758"/>
      <c r="F408" s="758"/>
      <c r="G408" s="758"/>
      <c r="H408" s="759"/>
      <c r="I408" s="326">
        <f t="shared" si="14"/>
        <v>1.6433333333333335</v>
      </c>
      <c r="J408" s="279">
        <f t="shared" si="15"/>
        <v>56.54</v>
      </c>
      <c r="K408" s="324">
        <f t="shared" si="17"/>
        <v>0.57516666666666671</v>
      </c>
      <c r="L408" s="327">
        <v>0.9</v>
      </c>
      <c r="M408" s="328">
        <f t="shared" si="18"/>
        <v>29.267931000000004</v>
      </c>
      <c r="N408" s="280">
        <v>1</v>
      </c>
      <c r="O408" s="329">
        <f t="shared" si="19"/>
        <v>29.267931000000004</v>
      </c>
      <c r="Q408" s="266">
        <f t="shared" si="16"/>
        <v>0.57516666666666671</v>
      </c>
    </row>
    <row r="409" spans="1:17" ht="17.25">
      <c r="A409" s="250"/>
      <c r="B409" s="757" t="str">
        <f t="shared" si="13"/>
        <v>Pz22-Pz23</v>
      </c>
      <c r="C409" s="758"/>
      <c r="D409" s="758"/>
      <c r="E409" s="758"/>
      <c r="F409" s="758"/>
      <c r="G409" s="758"/>
      <c r="H409" s="759"/>
      <c r="I409" s="326">
        <f t="shared" si="14"/>
        <v>1.593333333333333</v>
      </c>
      <c r="J409" s="279">
        <f t="shared" si="15"/>
        <v>56.56</v>
      </c>
      <c r="K409" s="324">
        <f t="shared" si="17"/>
        <v>0.55766666666666653</v>
      </c>
      <c r="L409" s="327">
        <v>0.9</v>
      </c>
      <c r="M409" s="328">
        <f t="shared" si="18"/>
        <v>28.387463999999994</v>
      </c>
      <c r="N409" s="280">
        <v>1</v>
      </c>
      <c r="O409" s="329">
        <f t="shared" si="19"/>
        <v>28.387463999999994</v>
      </c>
      <c r="Q409" s="266">
        <f t="shared" si="16"/>
        <v>0.55766666666666653</v>
      </c>
    </row>
    <row r="410" spans="1:17" ht="17.25">
      <c r="A410" s="323"/>
      <c r="B410" s="276" t="s">
        <v>197</v>
      </c>
      <c r="C410" s="277"/>
      <c r="D410" s="277"/>
      <c r="E410" s="277"/>
      <c r="F410" s="277"/>
      <c r="G410" s="277"/>
      <c r="H410" s="278"/>
      <c r="I410" s="274"/>
      <c r="J410" s="275"/>
      <c r="K410" s="279">
        <f>+O255</f>
        <v>465.75</v>
      </c>
      <c r="L410" s="280">
        <f>+PI()*POWER(0.3,2)</f>
        <v>0.28274333882308139</v>
      </c>
      <c r="M410" s="275"/>
      <c r="N410" s="280">
        <v>-1</v>
      </c>
      <c r="O410" s="281">
        <f>+N410*L410*K410</f>
        <v>-131.68771005685016</v>
      </c>
    </row>
    <row r="411" spans="1:17" ht="17.25">
      <c r="A411" s="323"/>
      <c r="B411" s="276"/>
      <c r="C411" s="277"/>
      <c r="D411" s="277"/>
      <c r="E411" s="277"/>
      <c r="F411" s="277"/>
      <c r="G411" s="277"/>
      <c r="H411" s="278"/>
      <c r="I411" s="278"/>
      <c r="J411" s="279"/>
      <c r="K411" s="280"/>
      <c r="L411" s="327"/>
      <c r="M411" s="330"/>
      <c r="N411" s="280"/>
      <c r="O411" s="324"/>
    </row>
    <row r="412" spans="1:17" ht="17.25">
      <c r="A412" s="323"/>
      <c r="B412" s="276"/>
      <c r="C412" s="277"/>
      <c r="D412" s="277"/>
      <c r="E412" s="277"/>
      <c r="F412" s="277"/>
      <c r="G412" s="277"/>
      <c r="H412" s="278"/>
      <c r="I412" s="269"/>
      <c r="J412" s="279"/>
      <c r="K412" s="280"/>
      <c r="L412" s="280"/>
      <c r="M412" s="331"/>
      <c r="N412" s="280"/>
      <c r="O412" s="329"/>
    </row>
    <row r="413" spans="1:17" ht="17.25">
      <c r="A413" s="255"/>
      <c r="B413" s="760"/>
      <c r="C413" s="760"/>
      <c r="D413" s="760"/>
      <c r="E413" s="760"/>
      <c r="F413" s="760"/>
      <c r="G413" s="760"/>
      <c r="H413" s="760"/>
      <c r="I413" s="256"/>
      <c r="J413" s="257"/>
      <c r="K413" s="256"/>
      <c r="L413" s="258"/>
      <c r="M413" s="761" t="s">
        <v>136</v>
      </c>
      <c r="N413" s="762"/>
      <c r="O413" s="320">
        <f>ROUND(SUM(O388:O411),2)</f>
        <v>147.01</v>
      </c>
    </row>
    <row r="415" spans="1:17">
      <c r="A415" s="789" t="s">
        <v>126</v>
      </c>
      <c r="B415" s="790"/>
      <c r="C415" s="790"/>
      <c r="D415" s="790"/>
      <c r="E415" s="790"/>
      <c r="F415" s="790"/>
      <c r="G415" s="790"/>
      <c r="H415" s="790"/>
      <c r="I415" s="790"/>
      <c r="J415" s="790"/>
      <c r="K415" s="790"/>
      <c r="L415" s="790"/>
      <c r="M415" s="790"/>
      <c r="N415" s="790"/>
      <c r="O415" s="791"/>
    </row>
    <row r="416" spans="1:17">
      <c r="A416" s="792"/>
      <c r="B416" s="793"/>
      <c r="C416" s="793"/>
      <c r="D416" s="793"/>
      <c r="E416" s="793"/>
      <c r="F416" s="793"/>
      <c r="G416" s="793"/>
      <c r="H416" s="793"/>
      <c r="I416" s="793"/>
      <c r="J416" s="793"/>
      <c r="K416" s="793"/>
      <c r="L416" s="793"/>
      <c r="M416" s="793"/>
      <c r="N416" s="793"/>
      <c r="O416" s="794"/>
    </row>
    <row r="417" spans="1:15">
      <c r="A417" s="770"/>
      <c r="B417" s="771"/>
      <c r="C417" s="771"/>
      <c r="D417" s="771"/>
      <c r="E417" s="771"/>
      <c r="F417" s="771"/>
      <c r="G417" s="771"/>
      <c r="H417" s="771"/>
      <c r="I417" s="771"/>
      <c r="J417" s="771"/>
      <c r="K417" s="771"/>
      <c r="L417" s="771"/>
      <c r="M417" s="771"/>
      <c r="N417" s="771"/>
      <c r="O417" s="772"/>
    </row>
    <row r="418" spans="1:15">
      <c r="A418" s="806" t="s">
        <v>192</v>
      </c>
      <c r="B418" s="807"/>
      <c r="C418" s="810" t="str">
        <f>+'[212]PRESUPUESTO OBRA'!D15</f>
        <v>RED PRINCIPAL - ALCANTARILLADO SANITARIO</v>
      </c>
      <c r="D418" s="811"/>
      <c r="E418" s="811"/>
      <c r="F418" s="811"/>
      <c r="G418" s="811"/>
      <c r="H418" s="811"/>
      <c r="I418" s="811"/>
      <c r="J418" s="811"/>
      <c r="K418" s="811"/>
      <c r="L418" s="811"/>
      <c r="M418" s="811"/>
      <c r="N418" s="811"/>
      <c r="O418" s="812"/>
    </row>
    <row r="419" spans="1:15">
      <c r="A419" s="808"/>
      <c r="B419" s="809"/>
      <c r="C419" s="813"/>
      <c r="D419" s="814"/>
      <c r="E419" s="814"/>
      <c r="F419" s="814"/>
      <c r="G419" s="814"/>
      <c r="H419" s="814"/>
      <c r="I419" s="814"/>
      <c r="J419" s="814"/>
      <c r="K419" s="814"/>
      <c r="L419" s="814"/>
      <c r="M419" s="814"/>
      <c r="N419" s="814"/>
      <c r="O419" s="815"/>
    </row>
    <row r="420" spans="1:15">
      <c r="A420" s="773" t="s">
        <v>127</v>
      </c>
      <c r="B420" s="774"/>
      <c r="C420" s="832" t="str">
        <f>+'[212]PRESUPUESTO OBRA'!C24</f>
        <v>2.9</v>
      </c>
      <c r="D420" s="833"/>
      <c r="E420" s="833"/>
      <c r="F420" s="833"/>
      <c r="G420" s="833"/>
      <c r="H420" s="833"/>
      <c r="I420" s="833"/>
      <c r="J420" s="833"/>
      <c r="K420" s="833"/>
      <c r="L420" s="833"/>
      <c r="M420" s="833"/>
      <c r="N420" s="833"/>
      <c r="O420" s="834"/>
    </row>
    <row r="421" spans="1:15">
      <c r="A421" s="775"/>
      <c r="B421" s="776"/>
      <c r="C421" s="835"/>
      <c r="D421" s="836"/>
      <c r="E421" s="836"/>
      <c r="F421" s="836"/>
      <c r="G421" s="836"/>
      <c r="H421" s="836"/>
      <c r="I421" s="836"/>
      <c r="J421" s="836"/>
      <c r="K421" s="836"/>
      <c r="L421" s="836"/>
      <c r="M421" s="836"/>
      <c r="N421" s="836"/>
      <c r="O421" s="837"/>
    </row>
    <row r="422" spans="1:15">
      <c r="A422" s="773" t="s">
        <v>78</v>
      </c>
      <c r="B422" s="774"/>
      <c r="C422" s="783" t="str">
        <f>+'[212]PRESUPUESTO OBRA'!D24</f>
        <v>INSTALACIÓN Y COMPACTACIÓN DE RELLENO CON MATERIAL DE LA EXCAVACIÓN</v>
      </c>
      <c r="D422" s="784"/>
      <c r="E422" s="784"/>
      <c r="F422" s="784"/>
      <c r="G422" s="784"/>
      <c r="H422" s="784"/>
      <c r="I422" s="784"/>
      <c r="J422" s="784"/>
      <c r="K422" s="784"/>
      <c r="L422" s="784"/>
      <c r="M422" s="784"/>
      <c r="N422" s="784"/>
      <c r="O422" s="785"/>
    </row>
    <row r="423" spans="1:15">
      <c r="A423" s="775"/>
      <c r="B423" s="776"/>
      <c r="C423" s="786"/>
      <c r="D423" s="787"/>
      <c r="E423" s="787"/>
      <c r="F423" s="787"/>
      <c r="G423" s="787"/>
      <c r="H423" s="787"/>
      <c r="I423" s="787"/>
      <c r="J423" s="787"/>
      <c r="K423" s="787"/>
      <c r="L423" s="787"/>
      <c r="M423" s="787"/>
      <c r="N423" s="787"/>
      <c r="O423" s="788"/>
    </row>
    <row r="424" spans="1:15">
      <c r="A424" s="773" t="s">
        <v>128</v>
      </c>
      <c r="B424" s="774"/>
      <c r="C424" s="783" t="str">
        <f>+'[212]PRESUPUESTO OBRA'!E24</f>
        <v>M3</v>
      </c>
      <c r="D424" s="784"/>
      <c r="E424" s="784"/>
      <c r="F424" s="784"/>
      <c r="G424" s="784"/>
      <c r="H424" s="784"/>
      <c r="I424" s="784"/>
      <c r="J424" s="784"/>
      <c r="K424" s="784"/>
      <c r="L424" s="784"/>
      <c r="M424" s="784"/>
      <c r="N424" s="784"/>
      <c r="O424" s="785"/>
    </row>
    <row r="425" spans="1:15">
      <c r="A425" s="775"/>
      <c r="B425" s="776"/>
      <c r="C425" s="786"/>
      <c r="D425" s="787"/>
      <c r="E425" s="787"/>
      <c r="F425" s="787"/>
      <c r="G425" s="787"/>
      <c r="H425" s="787"/>
      <c r="I425" s="787"/>
      <c r="J425" s="787"/>
      <c r="K425" s="787"/>
      <c r="L425" s="787"/>
      <c r="M425" s="787"/>
      <c r="N425" s="787"/>
      <c r="O425" s="788"/>
    </row>
    <row r="426" spans="1:15" ht="17.25">
      <c r="A426" s="238"/>
      <c r="B426" s="239"/>
      <c r="C426" s="239"/>
      <c r="D426" s="239"/>
      <c r="E426" s="239"/>
      <c r="F426" s="239"/>
      <c r="G426" s="240"/>
      <c r="H426" s="240"/>
      <c r="I426" s="240"/>
      <c r="J426" s="241"/>
      <c r="K426" s="240"/>
      <c r="L426" s="240"/>
      <c r="M426" s="240"/>
      <c r="N426" s="240"/>
      <c r="O426" s="242"/>
    </row>
    <row r="427" spans="1:15" ht="17.25">
      <c r="A427" s="243"/>
      <c r="B427" s="244"/>
      <c r="C427" s="244"/>
      <c r="D427" s="244"/>
      <c r="E427" s="244"/>
      <c r="F427" s="244"/>
      <c r="G427" s="245"/>
      <c r="H427" s="245"/>
      <c r="I427" s="245"/>
      <c r="J427" s="246"/>
      <c r="K427" s="245"/>
      <c r="L427" s="245"/>
      <c r="M427" s="245"/>
      <c r="N427" s="245"/>
      <c r="O427" s="247"/>
    </row>
    <row r="428" spans="1:15">
      <c r="A428" s="763" t="s">
        <v>129</v>
      </c>
      <c r="B428" s="764" t="s">
        <v>78</v>
      </c>
      <c r="C428" s="765"/>
      <c r="D428" s="765"/>
      <c r="E428" s="765"/>
      <c r="F428" s="765"/>
      <c r="G428" s="765"/>
      <c r="H428" s="766"/>
      <c r="I428" s="755" t="s">
        <v>198</v>
      </c>
      <c r="J428" s="755" t="s">
        <v>130</v>
      </c>
      <c r="K428" s="755" t="s">
        <v>131</v>
      </c>
      <c r="L428" s="755" t="s">
        <v>132</v>
      </c>
      <c r="M428" s="755" t="s">
        <v>164</v>
      </c>
      <c r="N428" s="755" t="s">
        <v>134</v>
      </c>
      <c r="O428" s="755" t="s">
        <v>165</v>
      </c>
    </row>
    <row r="429" spans="1:15">
      <c r="A429" s="763"/>
      <c r="B429" s="767"/>
      <c r="C429" s="768"/>
      <c r="D429" s="768"/>
      <c r="E429" s="768"/>
      <c r="F429" s="768"/>
      <c r="G429" s="768"/>
      <c r="H429" s="769"/>
      <c r="I429" s="756"/>
      <c r="J429" s="756"/>
      <c r="K429" s="756"/>
      <c r="L429" s="756"/>
      <c r="M429" s="756"/>
      <c r="N429" s="756"/>
      <c r="O429" s="756"/>
    </row>
    <row r="430" spans="1:15" ht="17.25" hidden="1">
      <c r="A430" s="273"/>
      <c r="B430" s="801" t="str">
        <f t="shared" ref="B430:B451" si="20">+B388</f>
        <v>Pz1-Pz2</v>
      </c>
      <c r="C430" s="802"/>
      <c r="D430" s="802"/>
      <c r="E430" s="802"/>
      <c r="F430" s="802"/>
      <c r="G430" s="802"/>
      <c r="H430" s="816"/>
      <c r="I430" s="330"/>
      <c r="J430" s="279">
        <f t="shared" ref="J430:J451" si="21">+J388</f>
        <v>0</v>
      </c>
      <c r="K430" s="324">
        <f t="shared" ref="K430:K451" si="22">+I388-K388</f>
        <v>1.1483333333333334</v>
      </c>
      <c r="L430" s="280">
        <f t="shared" ref="L430:L451" si="23">+L388</f>
        <v>0.9</v>
      </c>
      <c r="M430" s="328">
        <f>+L430*K430*J430</f>
        <v>0</v>
      </c>
      <c r="N430" s="280">
        <v>1</v>
      </c>
      <c r="O430" s="281">
        <f>+N430*M430</f>
        <v>0</v>
      </c>
    </row>
    <row r="431" spans="1:15" ht="17.25" hidden="1">
      <c r="A431" s="273"/>
      <c r="B431" s="801" t="str">
        <f t="shared" si="20"/>
        <v>Pz2-Pz3</v>
      </c>
      <c r="C431" s="802"/>
      <c r="D431" s="802"/>
      <c r="E431" s="802"/>
      <c r="F431" s="802"/>
      <c r="G431" s="802"/>
      <c r="H431" s="816"/>
      <c r="I431" s="330"/>
      <c r="J431" s="279">
        <f t="shared" si="21"/>
        <v>0</v>
      </c>
      <c r="K431" s="324">
        <f t="shared" si="22"/>
        <v>1.4473333333333334</v>
      </c>
      <c r="L431" s="280">
        <f t="shared" si="23"/>
        <v>0.9</v>
      </c>
      <c r="M431" s="328">
        <f t="shared" ref="M431:M451" si="24">+L431*K431*J431</f>
        <v>0</v>
      </c>
      <c r="N431" s="280">
        <v>1</v>
      </c>
      <c r="O431" s="281">
        <f t="shared" ref="O431:O451" si="25">+N431*M431</f>
        <v>0</v>
      </c>
    </row>
    <row r="432" spans="1:15" ht="17.25" hidden="1">
      <c r="A432" s="273"/>
      <c r="B432" s="801" t="str">
        <f t="shared" si="20"/>
        <v>Pz3-Pz4</v>
      </c>
      <c r="C432" s="802"/>
      <c r="D432" s="802"/>
      <c r="E432" s="802"/>
      <c r="F432" s="802"/>
      <c r="G432" s="802"/>
      <c r="H432" s="816"/>
      <c r="I432" s="330"/>
      <c r="J432" s="279">
        <f t="shared" si="21"/>
        <v>0</v>
      </c>
      <c r="K432" s="324">
        <f t="shared" si="22"/>
        <v>1.4473333333333334</v>
      </c>
      <c r="L432" s="280">
        <f t="shared" si="23"/>
        <v>0.9</v>
      </c>
      <c r="M432" s="328">
        <f t="shared" si="24"/>
        <v>0</v>
      </c>
      <c r="N432" s="280">
        <v>1</v>
      </c>
      <c r="O432" s="281">
        <f t="shared" si="25"/>
        <v>0</v>
      </c>
    </row>
    <row r="433" spans="1:18" ht="17.25" hidden="1">
      <c r="A433" s="273"/>
      <c r="B433" s="801" t="str">
        <f t="shared" si="20"/>
        <v>Pz4-Pz5</v>
      </c>
      <c r="C433" s="802"/>
      <c r="D433" s="802"/>
      <c r="E433" s="802"/>
      <c r="F433" s="802"/>
      <c r="G433" s="802"/>
      <c r="H433" s="816"/>
      <c r="I433" s="330"/>
      <c r="J433" s="279">
        <f t="shared" si="21"/>
        <v>0</v>
      </c>
      <c r="K433" s="324">
        <f t="shared" si="22"/>
        <v>1.2436666666666667</v>
      </c>
      <c r="L433" s="280">
        <f t="shared" si="23"/>
        <v>0.9</v>
      </c>
      <c r="M433" s="328">
        <f t="shared" si="24"/>
        <v>0</v>
      </c>
      <c r="N433" s="280">
        <v>1</v>
      </c>
      <c r="O433" s="281">
        <f t="shared" si="25"/>
        <v>0</v>
      </c>
    </row>
    <row r="434" spans="1:18" ht="17.25" hidden="1">
      <c r="A434" s="273"/>
      <c r="B434" s="801" t="str">
        <f t="shared" si="20"/>
        <v>Pz5-Pz6</v>
      </c>
      <c r="C434" s="802"/>
      <c r="D434" s="802"/>
      <c r="E434" s="802"/>
      <c r="F434" s="802"/>
      <c r="G434" s="802"/>
      <c r="H434" s="816"/>
      <c r="I434" s="330"/>
      <c r="J434" s="279">
        <f t="shared" si="21"/>
        <v>0</v>
      </c>
      <c r="K434" s="324">
        <f t="shared" si="22"/>
        <v>0.91433333333333322</v>
      </c>
      <c r="L434" s="280">
        <f t="shared" si="23"/>
        <v>0.9</v>
      </c>
      <c r="M434" s="328">
        <f t="shared" si="24"/>
        <v>0</v>
      </c>
      <c r="N434" s="280">
        <v>1</v>
      </c>
      <c r="O434" s="281">
        <f t="shared" si="25"/>
        <v>0</v>
      </c>
    </row>
    <row r="435" spans="1:18" ht="17.25" hidden="1">
      <c r="A435" s="273"/>
      <c r="B435" s="801" t="str">
        <f t="shared" si="20"/>
        <v>Pz6-Pz7</v>
      </c>
      <c r="C435" s="802"/>
      <c r="D435" s="802"/>
      <c r="E435" s="802"/>
      <c r="F435" s="802"/>
      <c r="G435" s="802"/>
      <c r="H435" s="816"/>
      <c r="I435" s="330"/>
      <c r="J435" s="279">
        <f t="shared" si="21"/>
        <v>0</v>
      </c>
      <c r="K435" s="324">
        <f t="shared" si="22"/>
        <v>1.248</v>
      </c>
      <c r="L435" s="280">
        <f t="shared" si="23"/>
        <v>0.9</v>
      </c>
      <c r="M435" s="328">
        <f t="shared" si="24"/>
        <v>0</v>
      </c>
      <c r="N435" s="280">
        <v>1</v>
      </c>
      <c r="O435" s="281">
        <f t="shared" si="25"/>
        <v>0</v>
      </c>
    </row>
    <row r="436" spans="1:18" ht="17.25" hidden="1">
      <c r="A436" s="273"/>
      <c r="B436" s="801" t="str">
        <f t="shared" si="20"/>
        <v>Pz7-Pz8</v>
      </c>
      <c r="C436" s="802"/>
      <c r="D436" s="802"/>
      <c r="E436" s="802"/>
      <c r="F436" s="802"/>
      <c r="G436" s="802"/>
      <c r="H436" s="816"/>
      <c r="I436" s="330"/>
      <c r="J436" s="279">
        <f t="shared" si="21"/>
        <v>0</v>
      </c>
      <c r="K436" s="324">
        <f t="shared" si="22"/>
        <v>1.0659999999999998</v>
      </c>
      <c r="L436" s="280">
        <f t="shared" si="23"/>
        <v>0.9</v>
      </c>
      <c r="M436" s="328">
        <f t="shared" si="24"/>
        <v>0</v>
      </c>
      <c r="N436" s="280">
        <v>1</v>
      </c>
      <c r="O436" s="281">
        <f t="shared" si="25"/>
        <v>0</v>
      </c>
    </row>
    <row r="437" spans="1:18" ht="17.25" hidden="1">
      <c r="A437" s="273"/>
      <c r="B437" s="801" t="str">
        <f t="shared" si="20"/>
        <v>Pz8-Pz9</v>
      </c>
      <c r="C437" s="802"/>
      <c r="D437" s="802"/>
      <c r="E437" s="802"/>
      <c r="F437" s="802"/>
      <c r="G437" s="802"/>
      <c r="H437" s="816"/>
      <c r="I437" s="330"/>
      <c r="J437" s="279">
        <f t="shared" si="21"/>
        <v>0</v>
      </c>
      <c r="K437" s="324">
        <f t="shared" si="22"/>
        <v>1.5210000000000004</v>
      </c>
      <c r="L437" s="280">
        <f t="shared" si="23"/>
        <v>0.9</v>
      </c>
      <c r="M437" s="328">
        <f t="shared" si="24"/>
        <v>0</v>
      </c>
      <c r="N437" s="280">
        <v>1</v>
      </c>
      <c r="O437" s="281">
        <f t="shared" si="25"/>
        <v>0</v>
      </c>
    </row>
    <row r="438" spans="1:18" ht="17.25" hidden="1">
      <c r="A438" s="273"/>
      <c r="B438" s="801" t="str">
        <f t="shared" si="20"/>
        <v>Pz9-Pz10</v>
      </c>
      <c r="C438" s="802"/>
      <c r="D438" s="802"/>
      <c r="E438" s="802"/>
      <c r="F438" s="802"/>
      <c r="G438" s="802"/>
      <c r="H438" s="816"/>
      <c r="I438" s="330"/>
      <c r="J438" s="279">
        <f t="shared" si="21"/>
        <v>0</v>
      </c>
      <c r="K438" s="324">
        <f t="shared" si="22"/>
        <v>1.0465</v>
      </c>
      <c r="L438" s="280">
        <f t="shared" si="23"/>
        <v>0.9</v>
      </c>
      <c r="M438" s="328">
        <f t="shared" si="24"/>
        <v>0</v>
      </c>
      <c r="N438" s="280">
        <v>1</v>
      </c>
      <c r="O438" s="281">
        <f t="shared" si="25"/>
        <v>0</v>
      </c>
    </row>
    <row r="439" spans="1:18" ht="17.25">
      <c r="A439" s="273"/>
      <c r="B439" s="801" t="str">
        <f t="shared" si="20"/>
        <v>Pz10-Pz11</v>
      </c>
      <c r="C439" s="802"/>
      <c r="D439" s="802"/>
      <c r="E439" s="802"/>
      <c r="F439" s="802"/>
      <c r="G439" s="802"/>
      <c r="H439" s="816"/>
      <c r="I439" s="330"/>
      <c r="J439" s="279">
        <f t="shared" si="21"/>
        <v>51.65</v>
      </c>
      <c r="K439" s="324">
        <f t="shared" si="22"/>
        <v>1.3281666666666667</v>
      </c>
      <c r="L439" s="280">
        <f t="shared" si="23"/>
        <v>0.9</v>
      </c>
      <c r="M439" s="328">
        <f t="shared" si="24"/>
        <v>61.739827500000004</v>
      </c>
      <c r="N439" s="280">
        <v>1</v>
      </c>
      <c r="O439" s="281">
        <f t="shared" si="25"/>
        <v>61.739827500000004</v>
      </c>
    </row>
    <row r="440" spans="1:18" ht="17.25">
      <c r="A440" s="273"/>
      <c r="B440" s="801" t="str">
        <f t="shared" si="20"/>
        <v>Pz11-Pz12</v>
      </c>
      <c r="C440" s="802"/>
      <c r="D440" s="802"/>
      <c r="E440" s="802"/>
      <c r="F440" s="802"/>
      <c r="G440" s="802"/>
      <c r="H440" s="816"/>
      <c r="I440" s="330"/>
      <c r="J440" s="279">
        <f t="shared" si="21"/>
        <v>33.15</v>
      </c>
      <c r="K440" s="324">
        <f t="shared" si="22"/>
        <v>1.5773333333333335</v>
      </c>
      <c r="L440" s="280">
        <f t="shared" si="23"/>
        <v>0.9</v>
      </c>
      <c r="M440" s="328">
        <f t="shared" si="24"/>
        <v>47.059740000000005</v>
      </c>
      <c r="N440" s="280">
        <v>1</v>
      </c>
      <c r="O440" s="281">
        <f t="shared" si="25"/>
        <v>47.059740000000005</v>
      </c>
      <c r="Q440" s="332">
        <f t="shared" ref="Q440:Q451" si="26">+K440+Q398</f>
        <v>2.4266666666666667</v>
      </c>
      <c r="R440" s="332">
        <f t="shared" ref="R440:R451" si="27">+T67</f>
        <v>2.4266666666666667</v>
      </c>
    </row>
    <row r="441" spans="1:18" ht="17.25">
      <c r="A441" s="273"/>
      <c r="B441" s="801" t="str">
        <f t="shared" si="20"/>
        <v>Pz12-Pz13</v>
      </c>
      <c r="C441" s="802"/>
      <c r="D441" s="802"/>
      <c r="E441" s="802"/>
      <c r="F441" s="802"/>
      <c r="G441" s="802"/>
      <c r="H441" s="816"/>
      <c r="I441" s="330"/>
      <c r="J441" s="279">
        <f t="shared" si="21"/>
        <v>31.57</v>
      </c>
      <c r="K441" s="324">
        <f t="shared" si="22"/>
        <v>1.2653333333333334</v>
      </c>
      <c r="L441" s="280">
        <f t="shared" si="23"/>
        <v>0.9</v>
      </c>
      <c r="M441" s="328">
        <f t="shared" si="24"/>
        <v>35.951916000000004</v>
      </c>
      <c r="N441" s="280">
        <v>1</v>
      </c>
      <c r="O441" s="281">
        <f t="shared" si="25"/>
        <v>35.951916000000004</v>
      </c>
      <c r="Q441" s="332">
        <f t="shared" si="26"/>
        <v>1.9466666666666668</v>
      </c>
      <c r="R441" s="332">
        <f t="shared" si="27"/>
        <v>1.9466666666666665</v>
      </c>
    </row>
    <row r="442" spans="1:18" ht="17.25">
      <c r="A442" s="273"/>
      <c r="B442" s="801" t="str">
        <f t="shared" si="20"/>
        <v>Pz13-Pz14</v>
      </c>
      <c r="C442" s="802"/>
      <c r="D442" s="802"/>
      <c r="E442" s="802"/>
      <c r="F442" s="802"/>
      <c r="G442" s="802"/>
      <c r="H442" s="816"/>
      <c r="I442" s="330"/>
      <c r="J442" s="279">
        <f t="shared" si="21"/>
        <v>57.99</v>
      </c>
      <c r="K442" s="324">
        <f t="shared" si="22"/>
        <v>1.0764</v>
      </c>
      <c r="L442" s="280">
        <f t="shared" si="23"/>
        <v>0.9</v>
      </c>
      <c r="M442" s="328">
        <f t="shared" si="24"/>
        <v>56.178392400000007</v>
      </c>
      <c r="N442" s="280">
        <v>1</v>
      </c>
      <c r="O442" s="281">
        <f t="shared" si="25"/>
        <v>56.178392400000007</v>
      </c>
      <c r="Q442" s="332">
        <f t="shared" si="26"/>
        <v>1.6560000000000001</v>
      </c>
      <c r="R442" s="332">
        <f t="shared" si="27"/>
        <v>1.6560000000000001</v>
      </c>
    </row>
    <row r="443" spans="1:18" ht="17.25">
      <c r="A443" s="273"/>
      <c r="B443" s="801" t="str">
        <f t="shared" si="20"/>
        <v>Pz14-Pz15</v>
      </c>
      <c r="C443" s="802"/>
      <c r="D443" s="802"/>
      <c r="E443" s="802"/>
      <c r="F443" s="802"/>
      <c r="G443" s="802"/>
      <c r="H443" s="816"/>
      <c r="I443" s="330"/>
      <c r="J443" s="279">
        <f t="shared" si="21"/>
        <v>26.68</v>
      </c>
      <c r="K443" s="324">
        <f t="shared" si="22"/>
        <v>1.2306666666666666</v>
      </c>
      <c r="L443" s="280">
        <f t="shared" si="23"/>
        <v>0.9</v>
      </c>
      <c r="M443" s="328">
        <f t="shared" si="24"/>
        <v>29.550767999999998</v>
      </c>
      <c r="N443" s="280">
        <v>1</v>
      </c>
      <c r="O443" s="281">
        <f t="shared" si="25"/>
        <v>29.550767999999998</v>
      </c>
      <c r="Q443" s="332">
        <f t="shared" si="26"/>
        <v>1.8933333333333331</v>
      </c>
      <c r="R443" s="332">
        <f t="shared" si="27"/>
        <v>1.8933333333333333</v>
      </c>
    </row>
    <row r="444" spans="1:18" ht="17.25">
      <c r="A444" s="273"/>
      <c r="B444" s="801" t="str">
        <f t="shared" si="20"/>
        <v>Pz15-Pz16</v>
      </c>
      <c r="C444" s="802"/>
      <c r="D444" s="802"/>
      <c r="E444" s="802"/>
      <c r="F444" s="802"/>
      <c r="G444" s="802"/>
      <c r="H444" s="816"/>
      <c r="I444" s="330"/>
      <c r="J444" s="279">
        <f t="shared" si="21"/>
        <v>19.52</v>
      </c>
      <c r="K444" s="324">
        <f t="shared" si="22"/>
        <v>1.8633333333333335</v>
      </c>
      <c r="L444" s="280">
        <f t="shared" si="23"/>
        <v>0.9</v>
      </c>
      <c r="M444" s="328">
        <f t="shared" si="24"/>
        <v>32.735040000000005</v>
      </c>
      <c r="N444" s="280">
        <v>1</v>
      </c>
      <c r="O444" s="281">
        <f t="shared" si="25"/>
        <v>32.735040000000005</v>
      </c>
      <c r="Q444" s="332">
        <f t="shared" si="26"/>
        <v>2.8666666666666667</v>
      </c>
      <c r="R444" s="332">
        <f t="shared" si="27"/>
        <v>2.8666666666666667</v>
      </c>
    </row>
    <row r="445" spans="1:18" ht="17.25">
      <c r="A445" s="273"/>
      <c r="B445" s="801" t="str">
        <f t="shared" si="20"/>
        <v>Pz16-Pz17</v>
      </c>
      <c r="C445" s="802"/>
      <c r="D445" s="802"/>
      <c r="E445" s="802"/>
      <c r="F445" s="802"/>
      <c r="G445" s="802"/>
      <c r="H445" s="816"/>
      <c r="I445" s="330"/>
      <c r="J445" s="279">
        <f t="shared" si="21"/>
        <v>18.09</v>
      </c>
      <c r="K445" s="324">
        <f t="shared" si="22"/>
        <v>1.0421666666666667</v>
      </c>
      <c r="L445" s="280">
        <f t="shared" si="23"/>
        <v>0.9</v>
      </c>
      <c r="M445" s="328">
        <f t="shared" si="24"/>
        <v>16.967515500000001</v>
      </c>
      <c r="N445" s="280">
        <v>1</v>
      </c>
      <c r="O445" s="281">
        <f t="shared" si="25"/>
        <v>16.967515500000001</v>
      </c>
      <c r="Q445" s="332">
        <f t="shared" si="26"/>
        <v>1.6033333333333333</v>
      </c>
      <c r="R445" s="332">
        <f t="shared" si="27"/>
        <v>1.6033333333333333</v>
      </c>
    </row>
    <row r="446" spans="1:18" ht="17.25">
      <c r="A446" s="273"/>
      <c r="B446" s="801" t="str">
        <f t="shared" si="20"/>
        <v>Pz17-Pz18</v>
      </c>
      <c r="C446" s="802"/>
      <c r="D446" s="802"/>
      <c r="E446" s="802"/>
      <c r="F446" s="802"/>
      <c r="G446" s="802"/>
      <c r="H446" s="816"/>
      <c r="I446" s="330"/>
      <c r="J446" s="279">
        <f t="shared" si="21"/>
        <v>17.510000000000002</v>
      </c>
      <c r="K446" s="324">
        <f t="shared" si="22"/>
        <v>1.0811666666666668</v>
      </c>
      <c r="L446" s="280">
        <f t="shared" si="23"/>
        <v>0.9</v>
      </c>
      <c r="M446" s="328">
        <f t="shared" si="24"/>
        <v>17.038105500000004</v>
      </c>
      <c r="N446" s="280">
        <v>1</v>
      </c>
      <c r="O446" s="281">
        <f t="shared" si="25"/>
        <v>17.038105500000004</v>
      </c>
      <c r="Q446" s="332">
        <f t="shared" si="26"/>
        <v>1.6633333333333336</v>
      </c>
      <c r="R446" s="332">
        <f t="shared" si="27"/>
        <v>1.6633333333333333</v>
      </c>
    </row>
    <row r="447" spans="1:18" ht="17.25">
      <c r="A447" s="273"/>
      <c r="B447" s="801" t="str">
        <f t="shared" si="20"/>
        <v>Pz18-Pz19</v>
      </c>
      <c r="C447" s="802"/>
      <c r="D447" s="802"/>
      <c r="E447" s="802"/>
      <c r="F447" s="802"/>
      <c r="G447" s="802"/>
      <c r="H447" s="816"/>
      <c r="I447" s="330"/>
      <c r="J447" s="279">
        <f t="shared" si="21"/>
        <v>18.260000000000002</v>
      </c>
      <c r="K447" s="324">
        <f t="shared" si="22"/>
        <v>1.4343333333333335</v>
      </c>
      <c r="L447" s="280">
        <f t="shared" si="23"/>
        <v>0.9</v>
      </c>
      <c r="M447" s="328">
        <f t="shared" si="24"/>
        <v>23.571834000000006</v>
      </c>
      <c r="N447" s="280">
        <v>1</v>
      </c>
      <c r="O447" s="281">
        <f t="shared" si="25"/>
        <v>23.571834000000006</v>
      </c>
      <c r="Q447" s="332">
        <f t="shared" si="26"/>
        <v>2.2066666666666666</v>
      </c>
      <c r="R447" s="332">
        <f t="shared" si="27"/>
        <v>2.2066666666666666</v>
      </c>
    </row>
    <row r="448" spans="1:18" ht="17.25">
      <c r="A448" s="273"/>
      <c r="B448" s="801" t="str">
        <f t="shared" si="20"/>
        <v>Pz19-Pz20</v>
      </c>
      <c r="C448" s="802"/>
      <c r="D448" s="802"/>
      <c r="E448" s="802"/>
      <c r="F448" s="802"/>
      <c r="G448" s="802"/>
      <c r="H448" s="816"/>
      <c r="I448" s="330"/>
      <c r="J448" s="279">
        <f t="shared" si="21"/>
        <v>24.24</v>
      </c>
      <c r="K448" s="324">
        <f t="shared" si="22"/>
        <v>1.1223333333333334</v>
      </c>
      <c r="L448" s="280">
        <f t="shared" si="23"/>
        <v>0.9</v>
      </c>
      <c r="M448" s="328">
        <f t="shared" si="24"/>
        <v>24.484824</v>
      </c>
      <c r="N448" s="280">
        <v>1</v>
      </c>
      <c r="O448" s="281">
        <f t="shared" si="25"/>
        <v>24.484824</v>
      </c>
      <c r="Q448" s="332">
        <f t="shared" si="26"/>
        <v>1.7266666666666668</v>
      </c>
      <c r="R448" s="332">
        <f t="shared" si="27"/>
        <v>1.7266666666666668</v>
      </c>
    </row>
    <row r="449" spans="1:18" ht="17.25">
      <c r="A449" s="273"/>
      <c r="B449" s="801" t="str">
        <f t="shared" si="20"/>
        <v>Pz20-Pz21</v>
      </c>
      <c r="C449" s="802"/>
      <c r="D449" s="802"/>
      <c r="E449" s="802"/>
      <c r="F449" s="802"/>
      <c r="G449" s="802"/>
      <c r="H449" s="816"/>
      <c r="I449" s="330"/>
      <c r="J449" s="279">
        <f t="shared" si="21"/>
        <v>53.99</v>
      </c>
      <c r="K449" s="324">
        <f t="shared" si="22"/>
        <v>1.3422499999999999</v>
      </c>
      <c r="L449" s="280">
        <f t="shared" si="23"/>
        <v>0.9</v>
      </c>
      <c r="M449" s="328">
        <f t="shared" si="24"/>
        <v>65.22126974999999</v>
      </c>
      <c r="N449" s="280">
        <v>1</v>
      </c>
      <c r="O449" s="281">
        <f t="shared" si="25"/>
        <v>65.22126974999999</v>
      </c>
      <c r="Q449" s="332">
        <f t="shared" si="26"/>
        <v>2.0649999999999999</v>
      </c>
      <c r="R449" s="332">
        <f t="shared" si="27"/>
        <v>2.0649999999999999</v>
      </c>
    </row>
    <row r="450" spans="1:18" ht="17.25">
      <c r="A450" s="273"/>
      <c r="B450" s="801" t="str">
        <f t="shared" si="20"/>
        <v>Pz21-Pz22</v>
      </c>
      <c r="C450" s="802"/>
      <c r="D450" s="802"/>
      <c r="E450" s="802"/>
      <c r="F450" s="802"/>
      <c r="G450" s="802"/>
      <c r="H450" s="816"/>
      <c r="I450" s="330"/>
      <c r="J450" s="279">
        <f t="shared" si="21"/>
        <v>56.54</v>
      </c>
      <c r="K450" s="324">
        <f t="shared" si="22"/>
        <v>1.0681666666666669</v>
      </c>
      <c r="L450" s="280">
        <f t="shared" si="23"/>
        <v>0.9</v>
      </c>
      <c r="M450" s="328">
        <f t="shared" si="24"/>
        <v>54.354729000000013</v>
      </c>
      <c r="N450" s="280">
        <v>1</v>
      </c>
      <c r="O450" s="281">
        <f t="shared" si="25"/>
        <v>54.354729000000013</v>
      </c>
      <c r="Q450" s="332">
        <f t="shared" si="26"/>
        <v>1.6433333333333335</v>
      </c>
      <c r="R450" s="332">
        <f t="shared" si="27"/>
        <v>1.6433333333333335</v>
      </c>
    </row>
    <row r="451" spans="1:18" ht="17.25">
      <c r="A451" s="273"/>
      <c r="B451" s="801" t="str">
        <f t="shared" si="20"/>
        <v>Pz22-Pz23</v>
      </c>
      <c r="C451" s="802"/>
      <c r="D451" s="802"/>
      <c r="E451" s="802"/>
      <c r="F451" s="802"/>
      <c r="G451" s="802"/>
      <c r="H451" s="816"/>
      <c r="I451" s="330"/>
      <c r="J451" s="279">
        <f t="shared" si="21"/>
        <v>56.56</v>
      </c>
      <c r="K451" s="324">
        <f t="shared" si="22"/>
        <v>1.0356666666666665</v>
      </c>
      <c r="L451" s="280">
        <f t="shared" si="23"/>
        <v>0.9</v>
      </c>
      <c r="M451" s="328">
        <f t="shared" si="24"/>
        <v>52.719575999999996</v>
      </c>
      <c r="N451" s="280">
        <v>1</v>
      </c>
      <c r="O451" s="281">
        <f t="shared" si="25"/>
        <v>52.719575999999996</v>
      </c>
      <c r="Q451" s="332">
        <f t="shared" si="26"/>
        <v>1.593333333333333</v>
      </c>
      <c r="R451" s="332">
        <f t="shared" si="27"/>
        <v>1.593333333333333</v>
      </c>
    </row>
    <row r="452" spans="1:18" ht="17.25">
      <c r="A452" s="273"/>
      <c r="B452" s="333"/>
      <c r="C452" s="334"/>
      <c r="D452" s="334"/>
      <c r="E452" s="334"/>
      <c r="F452" s="334"/>
      <c r="G452" s="334"/>
      <c r="H452" s="335"/>
      <c r="I452" s="330"/>
      <c r="J452" s="279"/>
      <c r="K452" s="324"/>
      <c r="L452" s="280"/>
      <c r="M452" s="328"/>
      <c r="N452" s="280"/>
      <c r="O452" s="281"/>
      <c r="Q452" s="332"/>
      <c r="R452" s="332"/>
    </row>
    <row r="453" spans="1:18" ht="17.25">
      <c r="A453" s="273"/>
      <c r="B453" s="801" t="s">
        <v>199</v>
      </c>
      <c r="C453" s="802"/>
      <c r="D453" s="802"/>
      <c r="E453" s="802"/>
      <c r="F453" s="802"/>
      <c r="G453" s="802"/>
      <c r="H453" s="816"/>
      <c r="I453" s="330"/>
      <c r="J453" s="279"/>
      <c r="K453" s="324"/>
      <c r="L453" s="280"/>
      <c r="M453" s="328"/>
      <c r="N453" s="280"/>
      <c r="O453" s="281">
        <f>+(O104+O105+O106)+29.82</f>
        <v>362.82882128051807</v>
      </c>
      <c r="Q453" s="332"/>
      <c r="R453" s="332"/>
    </row>
    <row r="454" spans="1:18" ht="17.25">
      <c r="A454" s="250"/>
      <c r="B454" s="801"/>
      <c r="C454" s="802"/>
      <c r="D454" s="802"/>
      <c r="E454" s="802"/>
      <c r="F454" s="802"/>
      <c r="G454" s="802"/>
      <c r="H454" s="816"/>
      <c r="I454" s="268"/>
      <c r="J454" s="279"/>
      <c r="K454" s="280"/>
      <c r="L454" s="327"/>
      <c r="M454" s="328"/>
      <c r="N454" s="280"/>
      <c r="O454" s="324"/>
    </row>
    <row r="455" spans="1:18" ht="17.25">
      <c r="A455" s="323"/>
      <c r="B455" s="826"/>
      <c r="C455" s="827"/>
      <c r="D455" s="827"/>
      <c r="E455" s="827"/>
      <c r="F455" s="827"/>
      <c r="G455" s="827"/>
      <c r="H455" s="828"/>
      <c r="I455" s="336"/>
      <c r="J455" s="279"/>
      <c r="K455" s="280"/>
      <c r="L455" s="280"/>
      <c r="M455" s="280"/>
      <c r="N455" s="280"/>
      <c r="O455" s="324"/>
    </row>
    <row r="456" spans="1:18" ht="17.25">
      <c r="A456" s="250"/>
      <c r="B456" s="829"/>
      <c r="C456" s="830"/>
      <c r="D456" s="830"/>
      <c r="E456" s="830"/>
      <c r="F456" s="830"/>
      <c r="G456" s="830"/>
      <c r="H456" s="831"/>
      <c r="I456" s="251"/>
      <c r="J456" s="252"/>
      <c r="K456" s="252"/>
      <c r="L456" s="253"/>
      <c r="M456" s="254"/>
      <c r="N456" s="253"/>
      <c r="O456" s="252"/>
    </row>
    <row r="457" spans="1:18" ht="17.25">
      <c r="A457" s="255"/>
      <c r="B457" s="760"/>
      <c r="C457" s="760"/>
      <c r="D457" s="760"/>
      <c r="E457" s="760"/>
      <c r="F457" s="760"/>
      <c r="G457" s="760"/>
      <c r="H457" s="760"/>
      <c r="I457" s="256"/>
      <c r="J457" s="257"/>
      <c r="K457" s="256"/>
      <c r="L457" s="258"/>
      <c r="M457" s="761" t="s">
        <v>136</v>
      </c>
      <c r="N457" s="762"/>
      <c r="O457" s="337">
        <f>SUM(O430:O456)</f>
        <v>880.40235893051818</v>
      </c>
    </row>
    <row r="459" spans="1:18">
      <c r="A459" s="789" t="s">
        <v>126</v>
      </c>
      <c r="B459" s="790"/>
      <c r="C459" s="790"/>
      <c r="D459" s="790"/>
      <c r="E459" s="790"/>
      <c r="F459" s="790"/>
      <c r="G459" s="790"/>
      <c r="H459" s="790"/>
      <c r="I459" s="790"/>
      <c r="J459" s="790"/>
      <c r="K459" s="790"/>
      <c r="L459" s="790"/>
      <c r="M459" s="790"/>
      <c r="N459" s="790"/>
      <c r="O459" s="791"/>
    </row>
    <row r="460" spans="1:18">
      <c r="A460" s="792"/>
      <c r="B460" s="793"/>
      <c r="C460" s="793"/>
      <c r="D460" s="793"/>
      <c r="E460" s="793"/>
      <c r="F460" s="793"/>
      <c r="G460" s="793"/>
      <c r="H460" s="793"/>
      <c r="I460" s="793"/>
      <c r="J460" s="793"/>
      <c r="K460" s="793"/>
      <c r="L460" s="793"/>
      <c r="M460" s="793"/>
      <c r="N460" s="793"/>
      <c r="O460" s="794"/>
    </row>
    <row r="461" spans="1:18">
      <c r="A461" s="770"/>
      <c r="B461" s="771"/>
      <c r="C461" s="771"/>
      <c r="D461" s="771"/>
      <c r="E461" s="771"/>
      <c r="F461" s="771"/>
      <c r="G461" s="771"/>
      <c r="H461" s="771"/>
      <c r="I461" s="771"/>
      <c r="J461" s="771"/>
      <c r="K461" s="771"/>
      <c r="L461" s="771"/>
      <c r="M461" s="771"/>
      <c r="N461" s="771"/>
      <c r="O461" s="772"/>
    </row>
    <row r="462" spans="1:18">
      <c r="A462" s="806" t="s">
        <v>192</v>
      </c>
      <c r="B462" s="807"/>
      <c r="C462" s="810" t="str">
        <f>+'[212]PRESUPUESTO OBRA'!D15</f>
        <v>RED PRINCIPAL - ALCANTARILLADO SANITARIO</v>
      </c>
      <c r="D462" s="811"/>
      <c r="E462" s="811"/>
      <c r="F462" s="811"/>
      <c r="G462" s="811"/>
      <c r="H462" s="811"/>
      <c r="I462" s="811"/>
      <c r="J462" s="811"/>
      <c r="K462" s="811"/>
      <c r="L462" s="811"/>
      <c r="M462" s="811"/>
      <c r="N462" s="811"/>
      <c r="O462" s="812"/>
    </row>
    <row r="463" spans="1:18">
      <c r="A463" s="808"/>
      <c r="B463" s="809"/>
      <c r="C463" s="813"/>
      <c r="D463" s="814"/>
      <c r="E463" s="814"/>
      <c r="F463" s="814"/>
      <c r="G463" s="814"/>
      <c r="H463" s="814"/>
      <c r="I463" s="814"/>
      <c r="J463" s="814"/>
      <c r="K463" s="814"/>
      <c r="L463" s="814"/>
      <c r="M463" s="814"/>
      <c r="N463" s="814"/>
      <c r="O463" s="815"/>
    </row>
    <row r="464" spans="1:18">
      <c r="A464" s="773" t="s">
        <v>127</v>
      </c>
      <c r="B464" s="774"/>
      <c r="C464" s="795" t="str">
        <f>+'[212]PRESUPUESTO OBRA'!C25</f>
        <v>2.10</v>
      </c>
      <c r="D464" s="796"/>
      <c r="E464" s="796"/>
      <c r="F464" s="796"/>
      <c r="G464" s="796"/>
      <c r="H464" s="796"/>
      <c r="I464" s="796"/>
      <c r="J464" s="796"/>
      <c r="K464" s="796"/>
      <c r="L464" s="796"/>
      <c r="M464" s="796"/>
      <c r="N464" s="796"/>
      <c r="O464" s="797"/>
    </row>
    <row r="465" spans="1:15">
      <c r="A465" s="775"/>
      <c r="B465" s="776"/>
      <c r="C465" s="798"/>
      <c r="D465" s="799"/>
      <c r="E465" s="799"/>
      <c r="F465" s="799"/>
      <c r="G465" s="799"/>
      <c r="H465" s="799"/>
      <c r="I465" s="799"/>
      <c r="J465" s="799"/>
      <c r="K465" s="799"/>
      <c r="L465" s="799"/>
      <c r="M465" s="799"/>
      <c r="N465" s="799"/>
      <c r="O465" s="800"/>
    </row>
    <row r="466" spans="1:15">
      <c r="A466" s="773" t="s">
        <v>78</v>
      </c>
      <c r="B466" s="774"/>
      <c r="C466" s="783" t="str">
        <f>+'[212]PRESUPUESTO OBRA'!D25</f>
        <v>SUMINISTRO, INSTALACIÓN Y COMPACTACIÓN DE BASE EN ARENA PARA  TUBERÍA</v>
      </c>
      <c r="D466" s="784"/>
      <c r="E466" s="784"/>
      <c r="F466" s="784"/>
      <c r="G466" s="784"/>
      <c r="H466" s="784"/>
      <c r="I466" s="784"/>
      <c r="J466" s="784"/>
      <c r="K466" s="784"/>
      <c r="L466" s="784"/>
      <c r="M466" s="784"/>
      <c r="N466" s="784"/>
      <c r="O466" s="785"/>
    </row>
    <row r="467" spans="1:15">
      <c r="A467" s="775"/>
      <c r="B467" s="776"/>
      <c r="C467" s="786"/>
      <c r="D467" s="787"/>
      <c r="E467" s="787"/>
      <c r="F467" s="787"/>
      <c r="G467" s="787"/>
      <c r="H467" s="787"/>
      <c r="I467" s="787"/>
      <c r="J467" s="787"/>
      <c r="K467" s="787"/>
      <c r="L467" s="787"/>
      <c r="M467" s="787"/>
      <c r="N467" s="787"/>
      <c r="O467" s="788"/>
    </row>
    <row r="468" spans="1:15">
      <c r="A468" s="773" t="s">
        <v>128</v>
      </c>
      <c r="B468" s="774"/>
      <c r="C468" s="783" t="str">
        <f>+PRESUPUESTO!H26</f>
        <v>m3</v>
      </c>
      <c r="D468" s="784"/>
      <c r="E468" s="784"/>
      <c r="F468" s="784"/>
      <c r="G468" s="784"/>
      <c r="H468" s="784"/>
      <c r="I468" s="784"/>
      <c r="J468" s="784"/>
      <c r="K468" s="784"/>
      <c r="L468" s="784"/>
      <c r="M468" s="784"/>
      <c r="N468" s="784"/>
      <c r="O468" s="785"/>
    </row>
    <row r="469" spans="1:15">
      <c r="A469" s="775"/>
      <c r="B469" s="776"/>
      <c r="C469" s="786"/>
      <c r="D469" s="787"/>
      <c r="E469" s="787"/>
      <c r="F469" s="787"/>
      <c r="G469" s="787"/>
      <c r="H469" s="787"/>
      <c r="I469" s="787"/>
      <c r="J469" s="787"/>
      <c r="K469" s="787"/>
      <c r="L469" s="787"/>
      <c r="M469" s="787"/>
      <c r="N469" s="787"/>
      <c r="O469" s="788"/>
    </row>
    <row r="470" spans="1:15" ht="17.25">
      <c r="A470" s="238"/>
      <c r="B470" s="239"/>
      <c r="C470" s="239"/>
      <c r="D470" s="239"/>
      <c r="E470" s="239"/>
      <c r="F470" s="239"/>
      <c r="G470" s="240"/>
      <c r="H470" s="240"/>
      <c r="I470" s="240"/>
      <c r="J470" s="241"/>
      <c r="K470" s="240"/>
      <c r="L470" s="240"/>
      <c r="M470" s="240"/>
      <c r="N470" s="240"/>
      <c r="O470" s="242"/>
    </row>
    <row r="471" spans="1:15" ht="17.25">
      <c r="A471" s="243"/>
      <c r="B471" s="244"/>
      <c r="C471" s="244"/>
      <c r="D471" s="244"/>
      <c r="E471" s="244"/>
      <c r="F471" s="244"/>
      <c r="G471" s="245"/>
      <c r="H471" s="245"/>
      <c r="I471" s="245"/>
      <c r="J471" s="246"/>
      <c r="K471" s="245"/>
      <c r="L471" s="245"/>
      <c r="M471" s="245"/>
      <c r="N471" s="245"/>
      <c r="O471" s="247"/>
    </row>
    <row r="472" spans="1:15" ht="17.25">
      <c r="A472" s="243"/>
      <c r="B472" s="244"/>
      <c r="C472" s="244"/>
      <c r="D472" s="244"/>
      <c r="E472" s="244"/>
      <c r="F472" s="244"/>
      <c r="G472" s="245"/>
      <c r="H472" s="245"/>
      <c r="I472" s="245"/>
      <c r="J472" s="246"/>
      <c r="K472" s="245"/>
      <c r="L472" s="245"/>
      <c r="M472" s="245"/>
      <c r="N472" s="245"/>
      <c r="O472" s="247"/>
    </row>
    <row r="473" spans="1:15">
      <c r="A473" s="763" t="s">
        <v>129</v>
      </c>
      <c r="B473" s="764" t="s">
        <v>78</v>
      </c>
      <c r="C473" s="765"/>
      <c r="D473" s="765"/>
      <c r="E473" s="765"/>
      <c r="F473" s="765"/>
      <c r="G473" s="765"/>
      <c r="H473" s="766"/>
      <c r="I473" s="755" t="s">
        <v>198</v>
      </c>
      <c r="J473" s="755" t="s">
        <v>130</v>
      </c>
      <c r="K473" s="755" t="s">
        <v>131</v>
      </c>
      <c r="L473" s="755" t="s">
        <v>132</v>
      </c>
      <c r="M473" s="755" t="s">
        <v>164</v>
      </c>
      <c r="N473" s="755" t="s">
        <v>134</v>
      </c>
      <c r="O473" s="755" t="s">
        <v>165</v>
      </c>
    </row>
    <row r="474" spans="1:15">
      <c r="A474" s="763"/>
      <c r="B474" s="767"/>
      <c r="C474" s="768"/>
      <c r="D474" s="768"/>
      <c r="E474" s="768"/>
      <c r="F474" s="768"/>
      <c r="G474" s="768"/>
      <c r="H474" s="769"/>
      <c r="I474" s="756"/>
      <c r="J474" s="756"/>
      <c r="K474" s="756"/>
      <c r="L474" s="756"/>
      <c r="M474" s="756"/>
      <c r="N474" s="756"/>
      <c r="O474" s="756"/>
    </row>
    <row r="475" spans="1:15" ht="17.25" hidden="1">
      <c r="A475" s="273"/>
      <c r="B475" s="801" t="str">
        <f t="shared" ref="B475:B496" si="28">+B388</f>
        <v>Pz1-Pz2</v>
      </c>
      <c r="C475" s="802"/>
      <c r="D475" s="802"/>
      <c r="E475" s="802"/>
      <c r="F475" s="802"/>
      <c r="G475" s="802"/>
      <c r="H475" s="816"/>
      <c r="I475" s="330"/>
      <c r="J475" s="279">
        <f t="shared" ref="J475:J496" si="29">+J388</f>
        <v>0</v>
      </c>
      <c r="K475" s="280">
        <v>0.08</v>
      </c>
      <c r="L475" s="280">
        <f t="shared" ref="L475:L496" si="30">+L388</f>
        <v>0.9</v>
      </c>
      <c r="M475" s="328">
        <f>+L475*K475*J475</f>
        <v>0</v>
      </c>
      <c r="N475" s="280">
        <v>1</v>
      </c>
      <c r="O475" s="281">
        <f>+N475*M475</f>
        <v>0</v>
      </c>
    </row>
    <row r="476" spans="1:15" ht="17.25" hidden="1">
      <c r="A476" s="273"/>
      <c r="B476" s="801" t="str">
        <f t="shared" si="28"/>
        <v>Pz2-Pz3</v>
      </c>
      <c r="C476" s="802"/>
      <c r="D476" s="802"/>
      <c r="E476" s="802"/>
      <c r="F476" s="802"/>
      <c r="G476" s="802"/>
      <c r="H476" s="816"/>
      <c r="I476" s="330"/>
      <c r="J476" s="279">
        <f t="shared" si="29"/>
        <v>0</v>
      </c>
      <c r="K476" s="280">
        <v>0.08</v>
      </c>
      <c r="L476" s="280">
        <f t="shared" si="30"/>
        <v>0.9</v>
      </c>
      <c r="M476" s="328">
        <f t="shared" ref="M476:M496" si="31">+L476*K476*J476</f>
        <v>0</v>
      </c>
      <c r="N476" s="280">
        <v>1</v>
      </c>
      <c r="O476" s="281">
        <f t="shared" ref="O476:O496" si="32">+N476*M476</f>
        <v>0</v>
      </c>
    </row>
    <row r="477" spans="1:15" ht="17.25" hidden="1">
      <c r="A477" s="273"/>
      <c r="B477" s="801" t="str">
        <f t="shared" si="28"/>
        <v>Pz3-Pz4</v>
      </c>
      <c r="C477" s="802"/>
      <c r="D477" s="802"/>
      <c r="E477" s="802"/>
      <c r="F477" s="802"/>
      <c r="G477" s="802"/>
      <c r="H477" s="816"/>
      <c r="I477" s="330"/>
      <c r="J477" s="279">
        <f t="shared" si="29"/>
        <v>0</v>
      </c>
      <c r="K477" s="280">
        <v>0.08</v>
      </c>
      <c r="L477" s="280">
        <f t="shared" si="30"/>
        <v>0.9</v>
      </c>
      <c r="M477" s="328">
        <f t="shared" si="31"/>
        <v>0</v>
      </c>
      <c r="N477" s="280">
        <v>1</v>
      </c>
      <c r="O477" s="281">
        <f t="shared" si="32"/>
        <v>0</v>
      </c>
    </row>
    <row r="478" spans="1:15" ht="17.25" hidden="1">
      <c r="A478" s="273"/>
      <c r="B478" s="801" t="str">
        <f t="shared" si="28"/>
        <v>Pz4-Pz5</v>
      </c>
      <c r="C478" s="802"/>
      <c r="D478" s="802"/>
      <c r="E478" s="802"/>
      <c r="F478" s="802"/>
      <c r="G478" s="802"/>
      <c r="H478" s="816"/>
      <c r="I478" s="330"/>
      <c r="J478" s="279">
        <f t="shared" si="29"/>
        <v>0</v>
      </c>
      <c r="K478" s="280">
        <v>0.08</v>
      </c>
      <c r="L478" s="280">
        <f t="shared" si="30"/>
        <v>0.9</v>
      </c>
      <c r="M478" s="328">
        <f t="shared" si="31"/>
        <v>0</v>
      </c>
      <c r="N478" s="280">
        <v>1</v>
      </c>
      <c r="O478" s="281">
        <f t="shared" si="32"/>
        <v>0</v>
      </c>
    </row>
    <row r="479" spans="1:15" ht="17.25" hidden="1">
      <c r="A479" s="273"/>
      <c r="B479" s="801" t="str">
        <f t="shared" si="28"/>
        <v>Pz5-Pz6</v>
      </c>
      <c r="C479" s="802"/>
      <c r="D479" s="802"/>
      <c r="E479" s="802"/>
      <c r="F479" s="802"/>
      <c r="G479" s="802"/>
      <c r="H479" s="816"/>
      <c r="I479" s="330"/>
      <c r="J479" s="279">
        <f t="shared" si="29"/>
        <v>0</v>
      </c>
      <c r="K479" s="280">
        <v>0.08</v>
      </c>
      <c r="L479" s="280">
        <f t="shared" si="30"/>
        <v>0.9</v>
      </c>
      <c r="M479" s="328">
        <f t="shared" si="31"/>
        <v>0</v>
      </c>
      <c r="N479" s="280">
        <v>1</v>
      </c>
      <c r="O479" s="281">
        <f t="shared" si="32"/>
        <v>0</v>
      </c>
    </row>
    <row r="480" spans="1:15" ht="17.25" hidden="1">
      <c r="A480" s="273"/>
      <c r="B480" s="801" t="str">
        <f t="shared" si="28"/>
        <v>Pz6-Pz7</v>
      </c>
      <c r="C480" s="802"/>
      <c r="D480" s="802"/>
      <c r="E480" s="802"/>
      <c r="F480" s="802"/>
      <c r="G480" s="802"/>
      <c r="H480" s="816"/>
      <c r="I480" s="330"/>
      <c r="J480" s="279">
        <f t="shared" si="29"/>
        <v>0</v>
      </c>
      <c r="K480" s="280">
        <v>0.08</v>
      </c>
      <c r="L480" s="280">
        <f t="shared" si="30"/>
        <v>0.9</v>
      </c>
      <c r="M480" s="328">
        <f t="shared" si="31"/>
        <v>0</v>
      </c>
      <c r="N480" s="280">
        <v>1</v>
      </c>
      <c r="O480" s="281">
        <f t="shared" si="32"/>
        <v>0</v>
      </c>
    </row>
    <row r="481" spans="1:15" ht="17.25" hidden="1">
      <c r="A481" s="273"/>
      <c r="B481" s="801" t="str">
        <f t="shared" si="28"/>
        <v>Pz7-Pz8</v>
      </c>
      <c r="C481" s="802"/>
      <c r="D481" s="802"/>
      <c r="E481" s="802"/>
      <c r="F481" s="802"/>
      <c r="G481" s="802"/>
      <c r="H481" s="816"/>
      <c r="I481" s="330"/>
      <c r="J481" s="279">
        <f t="shared" si="29"/>
        <v>0</v>
      </c>
      <c r="K481" s="280">
        <v>0.08</v>
      </c>
      <c r="L481" s="280">
        <f t="shared" si="30"/>
        <v>0.9</v>
      </c>
      <c r="M481" s="328">
        <f t="shared" si="31"/>
        <v>0</v>
      </c>
      <c r="N481" s="280">
        <v>1</v>
      </c>
      <c r="O481" s="281">
        <f t="shared" si="32"/>
        <v>0</v>
      </c>
    </row>
    <row r="482" spans="1:15" ht="17.25" hidden="1">
      <c r="A482" s="273"/>
      <c r="B482" s="801" t="str">
        <f t="shared" si="28"/>
        <v>Pz8-Pz9</v>
      </c>
      <c r="C482" s="802"/>
      <c r="D482" s="802"/>
      <c r="E482" s="802"/>
      <c r="F482" s="802"/>
      <c r="G482" s="802"/>
      <c r="H482" s="816"/>
      <c r="I482" s="330"/>
      <c r="J482" s="279">
        <f t="shared" si="29"/>
        <v>0</v>
      </c>
      <c r="K482" s="280">
        <v>0.08</v>
      </c>
      <c r="L482" s="280">
        <f t="shared" si="30"/>
        <v>0.9</v>
      </c>
      <c r="M482" s="328">
        <f t="shared" si="31"/>
        <v>0</v>
      </c>
      <c r="N482" s="280">
        <v>1</v>
      </c>
      <c r="O482" s="281">
        <f t="shared" si="32"/>
        <v>0</v>
      </c>
    </row>
    <row r="483" spans="1:15" ht="17.25" hidden="1">
      <c r="A483" s="273"/>
      <c r="B483" s="801" t="str">
        <f t="shared" si="28"/>
        <v>Pz9-Pz10</v>
      </c>
      <c r="C483" s="802"/>
      <c r="D483" s="802"/>
      <c r="E483" s="802"/>
      <c r="F483" s="802"/>
      <c r="G483" s="802"/>
      <c r="H483" s="816"/>
      <c r="I483" s="330"/>
      <c r="J483" s="279">
        <f t="shared" si="29"/>
        <v>0</v>
      </c>
      <c r="K483" s="280">
        <v>0.08</v>
      </c>
      <c r="L483" s="280">
        <f t="shared" si="30"/>
        <v>0.9</v>
      </c>
      <c r="M483" s="328">
        <f t="shared" si="31"/>
        <v>0</v>
      </c>
      <c r="N483" s="280">
        <v>1</v>
      </c>
      <c r="O483" s="281">
        <f t="shared" si="32"/>
        <v>0</v>
      </c>
    </row>
    <row r="484" spans="1:15" ht="17.25">
      <c r="A484" s="273"/>
      <c r="B484" s="801" t="str">
        <f t="shared" si="28"/>
        <v>Pz10-Pz11</v>
      </c>
      <c r="C484" s="802"/>
      <c r="D484" s="802"/>
      <c r="E484" s="802"/>
      <c r="F484" s="802"/>
      <c r="G484" s="802"/>
      <c r="H484" s="816"/>
      <c r="I484" s="330"/>
      <c r="J484" s="279">
        <f t="shared" si="29"/>
        <v>51.65</v>
      </c>
      <c r="K484" s="280">
        <v>0.08</v>
      </c>
      <c r="L484" s="280">
        <f t="shared" si="30"/>
        <v>0.9</v>
      </c>
      <c r="M484" s="328">
        <f t="shared" si="31"/>
        <v>3.7188000000000003</v>
      </c>
      <c r="N484" s="280">
        <v>1</v>
      </c>
      <c r="O484" s="281">
        <f t="shared" si="32"/>
        <v>3.7188000000000003</v>
      </c>
    </row>
    <row r="485" spans="1:15" ht="17.25">
      <c r="A485" s="273"/>
      <c r="B485" s="801" t="str">
        <f t="shared" si="28"/>
        <v>Pz11-Pz12</v>
      </c>
      <c r="C485" s="802"/>
      <c r="D485" s="802"/>
      <c r="E485" s="802"/>
      <c r="F485" s="802"/>
      <c r="G485" s="802"/>
      <c r="H485" s="816"/>
      <c r="I485" s="330"/>
      <c r="J485" s="279">
        <f t="shared" si="29"/>
        <v>33.15</v>
      </c>
      <c r="K485" s="280">
        <v>0.08</v>
      </c>
      <c r="L485" s="280">
        <f t="shared" si="30"/>
        <v>0.9</v>
      </c>
      <c r="M485" s="328">
        <f t="shared" si="31"/>
        <v>2.3868</v>
      </c>
      <c r="N485" s="280">
        <v>1</v>
      </c>
      <c r="O485" s="281">
        <f t="shared" si="32"/>
        <v>2.3868</v>
      </c>
    </row>
    <row r="486" spans="1:15" ht="17.25">
      <c r="A486" s="273"/>
      <c r="B486" s="801" t="str">
        <f t="shared" si="28"/>
        <v>Pz12-Pz13</v>
      </c>
      <c r="C486" s="802"/>
      <c r="D486" s="802"/>
      <c r="E486" s="802"/>
      <c r="F486" s="802"/>
      <c r="G486" s="802"/>
      <c r="H486" s="816"/>
      <c r="I486" s="330"/>
      <c r="J486" s="279">
        <f t="shared" si="29"/>
        <v>31.57</v>
      </c>
      <c r="K486" s="280">
        <v>0.08</v>
      </c>
      <c r="L486" s="280">
        <f t="shared" si="30"/>
        <v>0.9</v>
      </c>
      <c r="M486" s="328">
        <f t="shared" si="31"/>
        <v>2.2730400000000004</v>
      </c>
      <c r="N486" s="280">
        <v>1</v>
      </c>
      <c r="O486" s="281">
        <f t="shared" si="32"/>
        <v>2.2730400000000004</v>
      </c>
    </row>
    <row r="487" spans="1:15" ht="17.25">
      <c r="A487" s="273"/>
      <c r="B487" s="801" t="str">
        <f t="shared" si="28"/>
        <v>Pz13-Pz14</v>
      </c>
      <c r="C487" s="802"/>
      <c r="D487" s="802"/>
      <c r="E487" s="802"/>
      <c r="F487" s="802"/>
      <c r="G487" s="802"/>
      <c r="H487" s="816"/>
      <c r="I487" s="330"/>
      <c r="J487" s="279">
        <f t="shared" si="29"/>
        <v>57.99</v>
      </c>
      <c r="K487" s="280">
        <v>0.08</v>
      </c>
      <c r="L487" s="280">
        <f t="shared" si="30"/>
        <v>0.9</v>
      </c>
      <c r="M487" s="328">
        <f t="shared" si="31"/>
        <v>4.1752800000000008</v>
      </c>
      <c r="N487" s="280">
        <v>1</v>
      </c>
      <c r="O487" s="281">
        <f t="shared" si="32"/>
        <v>4.1752800000000008</v>
      </c>
    </row>
    <row r="488" spans="1:15" ht="17.25">
      <c r="A488" s="273"/>
      <c r="B488" s="801" t="str">
        <f t="shared" si="28"/>
        <v>Pz14-Pz15</v>
      </c>
      <c r="C488" s="802"/>
      <c r="D488" s="802"/>
      <c r="E488" s="802"/>
      <c r="F488" s="802"/>
      <c r="G488" s="802"/>
      <c r="H488" s="816"/>
      <c r="I488" s="330"/>
      <c r="J488" s="279">
        <f t="shared" si="29"/>
        <v>26.68</v>
      </c>
      <c r="K488" s="280">
        <v>0.08</v>
      </c>
      <c r="L488" s="280">
        <f t="shared" si="30"/>
        <v>0.9</v>
      </c>
      <c r="M488" s="328">
        <f t="shared" si="31"/>
        <v>1.9209600000000002</v>
      </c>
      <c r="N488" s="280">
        <v>1</v>
      </c>
      <c r="O488" s="281">
        <f t="shared" si="32"/>
        <v>1.9209600000000002</v>
      </c>
    </row>
    <row r="489" spans="1:15" ht="17.25">
      <c r="A489" s="273"/>
      <c r="B489" s="801" t="str">
        <f t="shared" si="28"/>
        <v>Pz15-Pz16</v>
      </c>
      <c r="C489" s="802"/>
      <c r="D489" s="802"/>
      <c r="E489" s="802"/>
      <c r="F489" s="802"/>
      <c r="G489" s="802"/>
      <c r="H489" s="816"/>
      <c r="I489" s="330"/>
      <c r="J489" s="279">
        <f t="shared" si="29"/>
        <v>19.52</v>
      </c>
      <c r="K489" s="280">
        <v>0.08</v>
      </c>
      <c r="L489" s="280">
        <f t="shared" si="30"/>
        <v>0.9</v>
      </c>
      <c r="M489" s="328">
        <f t="shared" si="31"/>
        <v>1.4054400000000002</v>
      </c>
      <c r="N489" s="280">
        <v>1</v>
      </c>
      <c r="O489" s="281">
        <f t="shared" si="32"/>
        <v>1.4054400000000002</v>
      </c>
    </row>
    <row r="490" spans="1:15" ht="17.25">
      <c r="A490" s="273"/>
      <c r="B490" s="801" t="str">
        <f t="shared" si="28"/>
        <v>Pz16-Pz17</v>
      </c>
      <c r="C490" s="802"/>
      <c r="D490" s="802"/>
      <c r="E490" s="802"/>
      <c r="F490" s="802"/>
      <c r="G490" s="802"/>
      <c r="H490" s="816"/>
      <c r="I490" s="330"/>
      <c r="J490" s="279">
        <f t="shared" si="29"/>
        <v>18.09</v>
      </c>
      <c r="K490" s="280">
        <v>0.08</v>
      </c>
      <c r="L490" s="280">
        <f t="shared" si="30"/>
        <v>0.9</v>
      </c>
      <c r="M490" s="328">
        <f t="shared" si="31"/>
        <v>1.3024800000000001</v>
      </c>
      <c r="N490" s="280">
        <v>1</v>
      </c>
      <c r="O490" s="281">
        <f t="shared" si="32"/>
        <v>1.3024800000000001</v>
      </c>
    </row>
    <row r="491" spans="1:15" ht="17.25">
      <c r="A491" s="273"/>
      <c r="B491" s="801" t="str">
        <f t="shared" si="28"/>
        <v>Pz17-Pz18</v>
      </c>
      <c r="C491" s="802"/>
      <c r="D491" s="802"/>
      <c r="E491" s="802"/>
      <c r="F491" s="802"/>
      <c r="G491" s="802"/>
      <c r="H491" s="816"/>
      <c r="I491" s="330"/>
      <c r="J491" s="279">
        <f t="shared" si="29"/>
        <v>17.510000000000002</v>
      </c>
      <c r="K491" s="280">
        <v>0.08</v>
      </c>
      <c r="L491" s="280">
        <f t="shared" si="30"/>
        <v>0.9</v>
      </c>
      <c r="M491" s="328">
        <f t="shared" si="31"/>
        <v>1.2607200000000003</v>
      </c>
      <c r="N491" s="280">
        <v>1</v>
      </c>
      <c r="O491" s="281">
        <f t="shared" si="32"/>
        <v>1.2607200000000003</v>
      </c>
    </row>
    <row r="492" spans="1:15" ht="17.25">
      <c r="A492" s="273"/>
      <c r="B492" s="801" t="str">
        <f t="shared" si="28"/>
        <v>Pz18-Pz19</v>
      </c>
      <c r="C492" s="802"/>
      <c r="D492" s="802"/>
      <c r="E492" s="802"/>
      <c r="F492" s="802"/>
      <c r="G492" s="802"/>
      <c r="H492" s="816"/>
      <c r="I492" s="330"/>
      <c r="J492" s="279">
        <f t="shared" si="29"/>
        <v>18.260000000000002</v>
      </c>
      <c r="K492" s="280">
        <v>0.08</v>
      </c>
      <c r="L492" s="280">
        <f t="shared" si="30"/>
        <v>0.9</v>
      </c>
      <c r="M492" s="328">
        <f t="shared" si="31"/>
        <v>1.3147200000000003</v>
      </c>
      <c r="N492" s="280">
        <v>1</v>
      </c>
      <c r="O492" s="281">
        <f t="shared" si="32"/>
        <v>1.3147200000000003</v>
      </c>
    </row>
    <row r="493" spans="1:15" ht="17.25">
      <c r="A493" s="273"/>
      <c r="B493" s="801" t="str">
        <f t="shared" si="28"/>
        <v>Pz19-Pz20</v>
      </c>
      <c r="C493" s="802"/>
      <c r="D493" s="802"/>
      <c r="E493" s="802"/>
      <c r="F493" s="802"/>
      <c r="G493" s="802"/>
      <c r="H493" s="816"/>
      <c r="I493" s="330"/>
      <c r="J493" s="279">
        <f t="shared" si="29"/>
        <v>24.24</v>
      </c>
      <c r="K493" s="280">
        <v>0.08</v>
      </c>
      <c r="L493" s="280">
        <f t="shared" si="30"/>
        <v>0.9</v>
      </c>
      <c r="M493" s="328">
        <f t="shared" si="31"/>
        <v>1.7452800000000002</v>
      </c>
      <c r="N493" s="280">
        <v>1</v>
      </c>
      <c r="O493" s="281">
        <f t="shared" si="32"/>
        <v>1.7452800000000002</v>
      </c>
    </row>
    <row r="494" spans="1:15" ht="17.25">
      <c r="A494" s="273"/>
      <c r="B494" s="801" t="str">
        <f t="shared" si="28"/>
        <v>Pz20-Pz21</v>
      </c>
      <c r="C494" s="802"/>
      <c r="D494" s="802"/>
      <c r="E494" s="802"/>
      <c r="F494" s="802"/>
      <c r="G494" s="802"/>
      <c r="H494" s="816"/>
      <c r="I494" s="330"/>
      <c r="J494" s="279">
        <f t="shared" si="29"/>
        <v>53.99</v>
      </c>
      <c r="K494" s="280">
        <v>0.08</v>
      </c>
      <c r="L494" s="280">
        <f t="shared" si="30"/>
        <v>0.9</v>
      </c>
      <c r="M494" s="328">
        <f t="shared" si="31"/>
        <v>3.8872800000000005</v>
      </c>
      <c r="N494" s="280">
        <v>1</v>
      </c>
      <c r="O494" s="281">
        <f t="shared" si="32"/>
        <v>3.8872800000000005</v>
      </c>
    </row>
    <row r="495" spans="1:15" ht="17.25">
      <c r="A495" s="250"/>
      <c r="B495" s="801" t="str">
        <f t="shared" si="28"/>
        <v>Pz21-Pz22</v>
      </c>
      <c r="C495" s="802"/>
      <c r="D495" s="802"/>
      <c r="E495" s="802"/>
      <c r="F495" s="802"/>
      <c r="G495" s="802"/>
      <c r="H495" s="816"/>
      <c r="I495" s="268"/>
      <c r="J495" s="279">
        <f t="shared" si="29"/>
        <v>56.54</v>
      </c>
      <c r="K495" s="280">
        <v>0.08</v>
      </c>
      <c r="L495" s="280">
        <f t="shared" si="30"/>
        <v>0.9</v>
      </c>
      <c r="M495" s="328">
        <f t="shared" si="31"/>
        <v>4.0708800000000007</v>
      </c>
      <c r="N495" s="280">
        <v>1</v>
      </c>
      <c r="O495" s="281">
        <f t="shared" si="32"/>
        <v>4.0708800000000007</v>
      </c>
    </row>
    <row r="496" spans="1:15" ht="17.25">
      <c r="A496" s="250"/>
      <c r="B496" s="801" t="str">
        <f t="shared" si="28"/>
        <v>Pz22-Pz23</v>
      </c>
      <c r="C496" s="802"/>
      <c r="D496" s="802"/>
      <c r="E496" s="802"/>
      <c r="F496" s="802"/>
      <c r="G496" s="802"/>
      <c r="H496" s="816"/>
      <c r="I496" s="268"/>
      <c r="J496" s="279">
        <f t="shared" si="29"/>
        <v>56.56</v>
      </c>
      <c r="K496" s="280">
        <v>0.08</v>
      </c>
      <c r="L496" s="280">
        <f t="shared" si="30"/>
        <v>0.9</v>
      </c>
      <c r="M496" s="328">
        <f t="shared" si="31"/>
        <v>4.0723200000000004</v>
      </c>
      <c r="N496" s="280">
        <v>1</v>
      </c>
      <c r="O496" s="281">
        <f t="shared" si="32"/>
        <v>4.0723200000000004</v>
      </c>
    </row>
    <row r="497" spans="1:15" ht="17.25">
      <c r="A497" s="250"/>
      <c r="B497" s="757"/>
      <c r="C497" s="758"/>
      <c r="D497" s="758"/>
      <c r="E497" s="758"/>
      <c r="F497" s="758"/>
      <c r="G497" s="758"/>
      <c r="H497" s="759"/>
      <c r="I497" s="268"/>
      <c r="J497" s="279"/>
      <c r="K497" s="280"/>
      <c r="L497" s="327"/>
      <c r="M497" s="328"/>
      <c r="N497" s="280"/>
      <c r="O497" s="329"/>
    </row>
    <row r="498" spans="1:15" ht="17.25">
      <c r="A498" s="250"/>
      <c r="B498" s="757"/>
      <c r="C498" s="758"/>
      <c r="D498" s="758"/>
      <c r="E498" s="758"/>
      <c r="F498" s="758"/>
      <c r="G498" s="758"/>
      <c r="H498" s="759"/>
      <c r="I498" s="251"/>
      <c r="J498" s="252"/>
      <c r="K498" s="252"/>
      <c r="L498" s="253"/>
      <c r="M498" s="254"/>
      <c r="N498" s="253"/>
      <c r="O498" s="252">
        <f>M498*N498</f>
        <v>0</v>
      </c>
    </row>
    <row r="499" spans="1:15" ht="17.25">
      <c r="A499" s="255"/>
      <c r="B499" s="760"/>
      <c r="C499" s="760"/>
      <c r="D499" s="760"/>
      <c r="E499" s="760"/>
      <c r="F499" s="760"/>
      <c r="G499" s="760"/>
      <c r="H499" s="760"/>
      <c r="I499" s="256"/>
      <c r="J499" s="257"/>
      <c r="K499" s="256"/>
      <c r="L499" s="258"/>
      <c r="M499" s="761" t="s">
        <v>136</v>
      </c>
      <c r="N499" s="762"/>
      <c r="O499" s="337">
        <f>ROUND(SUM(O475:O498),2)</f>
        <v>33.53</v>
      </c>
    </row>
    <row r="501" spans="1:15">
      <c r="A501" s="789" t="s">
        <v>126</v>
      </c>
      <c r="B501" s="790"/>
      <c r="C501" s="790"/>
      <c r="D501" s="790"/>
      <c r="E501" s="790"/>
      <c r="F501" s="790"/>
      <c r="G501" s="790"/>
      <c r="H501" s="790"/>
      <c r="I501" s="790"/>
      <c r="J501" s="790"/>
      <c r="K501" s="790"/>
      <c r="L501" s="790"/>
      <c r="M501" s="790"/>
      <c r="N501" s="790"/>
      <c r="O501" s="791"/>
    </row>
    <row r="502" spans="1:15">
      <c r="A502" s="792"/>
      <c r="B502" s="793"/>
      <c r="C502" s="793"/>
      <c r="D502" s="793"/>
      <c r="E502" s="793"/>
      <c r="F502" s="793"/>
      <c r="G502" s="793"/>
      <c r="H502" s="793"/>
      <c r="I502" s="793"/>
      <c r="J502" s="793"/>
      <c r="K502" s="793"/>
      <c r="L502" s="793"/>
      <c r="M502" s="793"/>
      <c r="N502" s="793"/>
      <c r="O502" s="794"/>
    </row>
    <row r="503" spans="1:15">
      <c r="A503" s="770"/>
      <c r="B503" s="771"/>
      <c r="C503" s="771"/>
      <c r="D503" s="771"/>
      <c r="E503" s="771"/>
      <c r="F503" s="771"/>
      <c r="G503" s="771"/>
      <c r="H503" s="771"/>
      <c r="I503" s="771"/>
      <c r="J503" s="771"/>
      <c r="K503" s="771"/>
      <c r="L503" s="771"/>
      <c r="M503" s="771"/>
      <c r="N503" s="771"/>
      <c r="O503" s="772"/>
    </row>
    <row r="504" spans="1:15">
      <c r="A504" s="806" t="s">
        <v>192</v>
      </c>
      <c r="B504" s="807"/>
      <c r="C504" s="810" t="str">
        <f>+'[212]PRESUPUESTO OBRA'!D15</f>
        <v>RED PRINCIPAL - ALCANTARILLADO SANITARIO</v>
      </c>
      <c r="D504" s="811"/>
      <c r="E504" s="811"/>
      <c r="F504" s="811"/>
      <c r="G504" s="811"/>
      <c r="H504" s="811"/>
      <c r="I504" s="811"/>
      <c r="J504" s="811"/>
      <c r="K504" s="811"/>
      <c r="L504" s="811"/>
      <c r="M504" s="811"/>
      <c r="N504" s="811"/>
      <c r="O504" s="812"/>
    </row>
    <row r="505" spans="1:15">
      <c r="A505" s="808"/>
      <c r="B505" s="809"/>
      <c r="C505" s="813"/>
      <c r="D505" s="814"/>
      <c r="E505" s="814"/>
      <c r="F505" s="814"/>
      <c r="G505" s="814"/>
      <c r="H505" s="814"/>
      <c r="I505" s="814"/>
      <c r="J505" s="814"/>
      <c r="K505" s="814"/>
      <c r="L505" s="814"/>
      <c r="M505" s="814"/>
      <c r="N505" s="814"/>
      <c r="O505" s="815"/>
    </row>
    <row r="506" spans="1:15">
      <c r="A506" s="773" t="s">
        <v>127</v>
      </c>
      <c r="B506" s="774"/>
      <c r="C506" s="795" t="str">
        <f>+'[212]PRESUPUESTO OBRA'!C27</f>
        <v>2.12</v>
      </c>
      <c r="D506" s="796"/>
      <c r="E506" s="796"/>
      <c r="F506" s="796"/>
      <c r="G506" s="796"/>
      <c r="H506" s="796"/>
      <c r="I506" s="796"/>
      <c r="J506" s="796"/>
      <c r="K506" s="796"/>
      <c r="L506" s="796"/>
      <c r="M506" s="796"/>
      <c r="N506" s="796"/>
      <c r="O506" s="797"/>
    </row>
    <row r="507" spans="1:15">
      <c r="A507" s="775"/>
      <c r="B507" s="776"/>
      <c r="C507" s="798"/>
      <c r="D507" s="799"/>
      <c r="E507" s="799"/>
      <c r="F507" s="799"/>
      <c r="G507" s="799"/>
      <c r="H507" s="799"/>
      <c r="I507" s="799"/>
      <c r="J507" s="799"/>
      <c r="K507" s="799"/>
      <c r="L507" s="799"/>
      <c r="M507" s="799"/>
      <c r="N507" s="799"/>
      <c r="O507" s="800"/>
    </row>
    <row r="508" spans="1:15">
      <c r="A508" s="773" t="s">
        <v>78</v>
      </c>
      <c r="B508" s="774"/>
      <c r="C508" s="783" t="str">
        <f>+'[212]PRESUPUESTO OBRA'!D27</f>
        <v>CONSTRUCCIÓN DE ATRAQUES EN CONCRETO 2000 PSI</v>
      </c>
      <c r="D508" s="784"/>
      <c r="E508" s="784"/>
      <c r="F508" s="784"/>
      <c r="G508" s="784"/>
      <c r="H508" s="784"/>
      <c r="I508" s="784"/>
      <c r="J508" s="784"/>
      <c r="K508" s="784"/>
      <c r="L508" s="784"/>
      <c r="M508" s="784"/>
      <c r="N508" s="784"/>
      <c r="O508" s="785"/>
    </row>
    <row r="509" spans="1:15">
      <c r="A509" s="775"/>
      <c r="B509" s="776"/>
      <c r="C509" s="786"/>
      <c r="D509" s="787"/>
      <c r="E509" s="787"/>
      <c r="F509" s="787"/>
      <c r="G509" s="787"/>
      <c r="H509" s="787"/>
      <c r="I509" s="787"/>
      <c r="J509" s="787"/>
      <c r="K509" s="787"/>
      <c r="L509" s="787"/>
      <c r="M509" s="787"/>
      <c r="N509" s="787"/>
      <c r="O509" s="788"/>
    </row>
    <row r="510" spans="1:15">
      <c r="A510" s="773" t="s">
        <v>128</v>
      </c>
      <c r="B510" s="774"/>
      <c r="C510" s="783" t="str">
        <f>+'[212]PRESUPUESTO OBRA'!E27</f>
        <v>M3</v>
      </c>
      <c r="D510" s="784"/>
      <c r="E510" s="784"/>
      <c r="F510" s="784"/>
      <c r="G510" s="784"/>
      <c r="H510" s="784"/>
      <c r="I510" s="784"/>
      <c r="J510" s="784"/>
      <c r="K510" s="784"/>
      <c r="L510" s="784"/>
      <c r="M510" s="784"/>
      <c r="N510" s="784"/>
      <c r="O510" s="785"/>
    </row>
    <row r="511" spans="1:15">
      <c r="A511" s="775"/>
      <c r="B511" s="776"/>
      <c r="C511" s="786"/>
      <c r="D511" s="787"/>
      <c r="E511" s="787"/>
      <c r="F511" s="787"/>
      <c r="G511" s="787"/>
      <c r="H511" s="787"/>
      <c r="I511" s="787"/>
      <c r="J511" s="787"/>
      <c r="K511" s="787"/>
      <c r="L511" s="787"/>
      <c r="M511" s="787"/>
      <c r="N511" s="787"/>
      <c r="O511" s="788"/>
    </row>
    <row r="512" spans="1:15" ht="17.25">
      <c r="A512" s="238"/>
      <c r="B512" s="239"/>
      <c r="C512" s="239"/>
      <c r="D512" s="239"/>
      <c r="E512" s="239"/>
      <c r="F512" s="239"/>
      <c r="G512" s="240"/>
      <c r="H512" s="240"/>
      <c r="I512" s="240"/>
      <c r="J512" s="241"/>
      <c r="K512" s="240"/>
      <c r="L512" s="240"/>
      <c r="M512" s="240"/>
      <c r="N512" s="240"/>
      <c r="O512" s="242"/>
    </row>
    <row r="513" spans="1:15" ht="17.25">
      <c r="A513" s="243"/>
      <c r="B513" s="244"/>
      <c r="C513" s="244"/>
      <c r="D513" s="244"/>
      <c r="E513" s="244"/>
      <c r="F513" s="244"/>
      <c r="G513" s="245"/>
      <c r="H513" s="245"/>
      <c r="I513" s="245"/>
      <c r="J513" s="246"/>
      <c r="K513" s="245"/>
      <c r="L513" s="245"/>
      <c r="M513" s="245"/>
      <c r="N513" s="245"/>
      <c r="O513" s="247"/>
    </row>
    <row r="514" spans="1:15">
      <c r="A514" s="763" t="s">
        <v>129</v>
      </c>
      <c r="B514" s="764" t="s">
        <v>78</v>
      </c>
      <c r="C514" s="765"/>
      <c r="D514" s="765"/>
      <c r="E514" s="765"/>
      <c r="F514" s="765"/>
      <c r="G514" s="765"/>
      <c r="H514" s="766"/>
      <c r="I514" s="755" t="s">
        <v>198</v>
      </c>
      <c r="J514" s="755" t="s">
        <v>130</v>
      </c>
      <c r="K514" s="755" t="s">
        <v>131</v>
      </c>
      <c r="L514" s="755" t="s">
        <v>132</v>
      </c>
      <c r="M514" s="755" t="s">
        <v>164</v>
      </c>
      <c r="N514" s="755" t="s">
        <v>134</v>
      </c>
      <c r="O514" s="755" t="s">
        <v>200</v>
      </c>
    </row>
    <row r="515" spans="1:15">
      <c r="A515" s="763"/>
      <c r="B515" s="767"/>
      <c r="C515" s="768"/>
      <c r="D515" s="768"/>
      <c r="E515" s="768"/>
      <c r="F515" s="768"/>
      <c r="G515" s="768"/>
      <c r="H515" s="769"/>
      <c r="I515" s="756"/>
      <c r="J515" s="756"/>
      <c r="K515" s="756"/>
      <c r="L515" s="756"/>
      <c r="M515" s="756"/>
      <c r="N515" s="756"/>
      <c r="O515" s="756"/>
    </row>
    <row r="516" spans="1:15" ht="17.25">
      <c r="A516" s="250">
        <v>1</v>
      </c>
      <c r="B516" s="757" t="s">
        <v>201</v>
      </c>
      <c r="C516" s="758"/>
      <c r="D516" s="758"/>
      <c r="E516" s="758"/>
      <c r="F516" s="758"/>
      <c r="G516" s="758"/>
      <c r="H516" s="759"/>
      <c r="I516" s="268">
        <v>1</v>
      </c>
      <c r="J516" s="279">
        <v>0.3</v>
      </c>
      <c r="K516" s="280">
        <v>0.8</v>
      </c>
      <c r="L516" s="280">
        <v>0.8</v>
      </c>
      <c r="M516" s="331">
        <f t="shared" ref="M516" si="33">+L516*K516*J516*I516</f>
        <v>0.19200000000000003</v>
      </c>
      <c r="N516" s="281">
        <v>18</v>
      </c>
      <c r="O516" s="329">
        <f t="shared" ref="O516" si="34">+N516*M516</f>
        <v>3.4560000000000004</v>
      </c>
    </row>
    <row r="517" spans="1:15" ht="17.25">
      <c r="A517" s="250"/>
      <c r="B517" s="757"/>
      <c r="C517" s="758"/>
      <c r="D517" s="758"/>
      <c r="E517" s="758"/>
      <c r="F517" s="758"/>
      <c r="G517" s="758"/>
      <c r="H517" s="759"/>
      <c r="I517" s="268"/>
      <c r="J517" s="279"/>
      <c r="K517" s="280"/>
      <c r="L517" s="280"/>
      <c r="M517" s="331"/>
      <c r="N517" s="280"/>
      <c r="O517" s="329"/>
    </row>
    <row r="518" spans="1:15" ht="17.25">
      <c r="A518" s="323"/>
      <c r="B518" s="276"/>
      <c r="C518" s="277"/>
      <c r="D518" s="277"/>
      <c r="E518" s="277"/>
      <c r="F518" s="277"/>
      <c r="G518" s="277"/>
      <c r="H518" s="278"/>
      <c r="I518" s="269"/>
      <c r="J518" s="279"/>
      <c r="K518" s="280"/>
      <c r="L518" s="280"/>
      <c r="M518" s="331"/>
      <c r="N518" s="280"/>
      <c r="O518" s="329"/>
    </row>
    <row r="519" spans="1:15" ht="17.25">
      <c r="A519" s="323"/>
      <c r="B519" s="276"/>
      <c r="C519" s="277"/>
      <c r="D519" s="277"/>
      <c r="E519" s="277"/>
      <c r="F519" s="277"/>
      <c r="G519" s="277"/>
      <c r="H519" s="278"/>
      <c r="I519" s="278"/>
      <c r="J519" s="338"/>
      <c r="K519" s="275" t="s">
        <v>89</v>
      </c>
      <c r="L519" s="275"/>
      <c r="M519" s="275"/>
      <c r="N519" s="280"/>
      <c r="O519" s="329"/>
    </row>
    <row r="520" spans="1:15" ht="17.25">
      <c r="A520" s="255"/>
      <c r="B520" s="760"/>
      <c r="C520" s="760"/>
      <c r="D520" s="760"/>
      <c r="E520" s="760"/>
      <c r="F520" s="760"/>
      <c r="G520" s="760"/>
      <c r="H520" s="760"/>
      <c r="I520" s="256"/>
      <c r="J520" s="257"/>
      <c r="K520" s="256"/>
      <c r="L520" s="258"/>
      <c r="M520" s="761" t="s">
        <v>136</v>
      </c>
      <c r="N520" s="762"/>
      <c r="O520" s="337">
        <f>ROUND(SUM(O516:O519),2)</f>
        <v>3.46</v>
      </c>
    </row>
    <row r="523" spans="1:15">
      <c r="A523" s="789" t="s">
        <v>126</v>
      </c>
      <c r="B523" s="790"/>
      <c r="C523" s="790"/>
      <c r="D523" s="790"/>
      <c r="E523" s="790"/>
      <c r="F523" s="790"/>
      <c r="G523" s="790"/>
      <c r="H523" s="790"/>
      <c r="I523" s="790"/>
      <c r="J523" s="790"/>
      <c r="K523" s="790"/>
      <c r="L523" s="790"/>
      <c r="M523" s="790"/>
      <c r="N523" s="790"/>
      <c r="O523" s="791"/>
    </row>
    <row r="524" spans="1:15">
      <c r="A524" s="792"/>
      <c r="B524" s="793"/>
      <c r="C524" s="793"/>
      <c r="D524" s="793"/>
      <c r="E524" s="793"/>
      <c r="F524" s="793"/>
      <c r="G524" s="793"/>
      <c r="H524" s="793"/>
      <c r="I524" s="793"/>
      <c r="J524" s="793"/>
      <c r="K524" s="793"/>
      <c r="L524" s="793"/>
      <c r="M524" s="793"/>
      <c r="N524" s="793"/>
      <c r="O524" s="794"/>
    </row>
    <row r="525" spans="1:15">
      <c r="A525" s="770"/>
      <c r="B525" s="771"/>
      <c r="C525" s="771"/>
      <c r="D525" s="771"/>
      <c r="E525" s="771"/>
      <c r="F525" s="771"/>
      <c r="G525" s="771"/>
      <c r="H525" s="771"/>
      <c r="I525" s="771"/>
      <c r="J525" s="771"/>
      <c r="K525" s="771"/>
      <c r="L525" s="771"/>
      <c r="M525" s="771"/>
      <c r="N525" s="771"/>
      <c r="O525" s="772"/>
    </row>
    <row r="526" spans="1:15">
      <c r="A526" s="806" t="s">
        <v>192</v>
      </c>
      <c r="B526" s="807"/>
      <c r="C526" s="810" t="str">
        <f>+'[212]PRESUPUESTO OBRA'!D28</f>
        <v>DOMICILIARIAS - ALCANTARILLADO SANITARIO</v>
      </c>
      <c r="D526" s="811"/>
      <c r="E526" s="811"/>
      <c r="F526" s="811"/>
      <c r="G526" s="811"/>
      <c r="H526" s="811"/>
      <c r="I526" s="811"/>
      <c r="J526" s="811"/>
      <c r="K526" s="811"/>
      <c r="L526" s="811"/>
      <c r="M526" s="811"/>
      <c r="N526" s="811"/>
      <c r="O526" s="812"/>
    </row>
    <row r="527" spans="1:15">
      <c r="A527" s="808"/>
      <c r="B527" s="809"/>
      <c r="C527" s="813"/>
      <c r="D527" s="814"/>
      <c r="E527" s="814"/>
      <c r="F527" s="814"/>
      <c r="G527" s="814"/>
      <c r="H527" s="814"/>
      <c r="I527" s="814"/>
      <c r="J527" s="814"/>
      <c r="K527" s="814"/>
      <c r="L527" s="814"/>
      <c r="M527" s="814"/>
      <c r="N527" s="814"/>
      <c r="O527" s="815"/>
    </row>
    <row r="528" spans="1:15">
      <c r="A528" s="773" t="s">
        <v>127</v>
      </c>
      <c r="B528" s="774"/>
      <c r="C528" s="777" t="str">
        <f>+'[212]PRESUPUESTO OBRA'!C29</f>
        <v>3.1</v>
      </c>
      <c r="D528" s="778"/>
      <c r="E528" s="778"/>
      <c r="F528" s="778"/>
      <c r="G528" s="778"/>
      <c r="H528" s="778"/>
      <c r="I528" s="778"/>
      <c r="J528" s="778"/>
      <c r="K528" s="778"/>
      <c r="L528" s="778"/>
      <c r="M528" s="778"/>
      <c r="N528" s="778"/>
      <c r="O528" s="779"/>
    </row>
    <row r="529" spans="1:15">
      <c r="A529" s="775"/>
      <c r="B529" s="776"/>
      <c r="C529" s="780"/>
      <c r="D529" s="781"/>
      <c r="E529" s="781"/>
      <c r="F529" s="781"/>
      <c r="G529" s="781"/>
      <c r="H529" s="781"/>
      <c r="I529" s="781"/>
      <c r="J529" s="781"/>
      <c r="K529" s="781"/>
      <c r="L529" s="781"/>
      <c r="M529" s="781"/>
      <c r="N529" s="781"/>
      <c r="O529" s="782"/>
    </row>
    <row r="530" spans="1:15">
      <c r="A530" s="773" t="s">
        <v>78</v>
      </c>
      <c r="B530" s="774"/>
      <c r="C530" s="820" t="str">
        <f>+'[212]PRESUPUESTO OBRA'!D29</f>
        <v>EXCAVACIÓN MANUAL EN MATERIAL COMÚN PARA INSTALACIÓN DE TUBERÍA DOMICILIARIAS</v>
      </c>
      <c r="D530" s="821"/>
      <c r="E530" s="821"/>
      <c r="F530" s="821"/>
      <c r="G530" s="821"/>
      <c r="H530" s="821"/>
      <c r="I530" s="821"/>
      <c r="J530" s="821"/>
      <c r="K530" s="821"/>
      <c r="L530" s="821"/>
      <c r="M530" s="821"/>
      <c r="N530" s="821"/>
      <c r="O530" s="822"/>
    </row>
    <row r="531" spans="1:15">
      <c r="A531" s="775"/>
      <c r="B531" s="776"/>
      <c r="C531" s="823"/>
      <c r="D531" s="824"/>
      <c r="E531" s="824"/>
      <c r="F531" s="824"/>
      <c r="G531" s="824"/>
      <c r="H531" s="824"/>
      <c r="I531" s="824"/>
      <c r="J531" s="824"/>
      <c r="K531" s="824"/>
      <c r="L531" s="824"/>
      <c r="M531" s="824"/>
      <c r="N531" s="824"/>
      <c r="O531" s="825"/>
    </row>
    <row r="532" spans="1:15">
      <c r="A532" s="773" t="s">
        <v>128</v>
      </c>
      <c r="B532" s="774"/>
      <c r="C532" s="783" t="str">
        <f>+'[212]PRESUPUESTO OBRA'!E29</f>
        <v>M3</v>
      </c>
      <c r="D532" s="784"/>
      <c r="E532" s="784"/>
      <c r="F532" s="784"/>
      <c r="G532" s="784"/>
      <c r="H532" s="784"/>
      <c r="I532" s="784"/>
      <c r="J532" s="784"/>
      <c r="K532" s="784"/>
      <c r="L532" s="784"/>
      <c r="M532" s="784"/>
      <c r="N532" s="784"/>
      <c r="O532" s="785"/>
    </row>
    <row r="533" spans="1:15">
      <c r="A533" s="775"/>
      <c r="B533" s="776"/>
      <c r="C533" s="786"/>
      <c r="D533" s="787"/>
      <c r="E533" s="787"/>
      <c r="F533" s="787"/>
      <c r="G533" s="787"/>
      <c r="H533" s="787"/>
      <c r="I533" s="787"/>
      <c r="J533" s="787"/>
      <c r="K533" s="787"/>
      <c r="L533" s="787"/>
      <c r="M533" s="787"/>
      <c r="N533" s="787"/>
      <c r="O533" s="788"/>
    </row>
    <row r="534" spans="1:15" ht="17.25">
      <c r="A534" s="238"/>
      <c r="B534" s="239"/>
      <c r="C534" s="239"/>
      <c r="D534" s="239"/>
      <c r="E534" s="239"/>
      <c r="F534" s="239"/>
      <c r="G534" s="240"/>
      <c r="H534" s="240"/>
      <c r="I534" s="240"/>
      <c r="J534" s="241"/>
      <c r="K534" s="240"/>
      <c r="L534" s="240"/>
      <c r="M534" s="240"/>
      <c r="N534" s="240"/>
      <c r="O534" s="242"/>
    </row>
    <row r="535" spans="1:15" ht="17.25">
      <c r="A535" s="243"/>
      <c r="B535" s="244"/>
      <c r="C535" s="244"/>
      <c r="D535" s="244"/>
      <c r="E535" s="244"/>
      <c r="F535" s="244"/>
      <c r="G535" s="245"/>
      <c r="H535" s="245"/>
      <c r="I535" s="245"/>
      <c r="J535" s="246"/>
      <c r="K535" s="245"/>
      <c r="L535" s="245"/>
      <c r="M535" s="245"/>
      <c r="N535" s="245"/>
      <c r="O535" s="247"/>
    </row>
    <row r="536" spans="1:15">
      <c r="A536" s="763" t="s">
        <v>129</v>
      </c>
      <c r="B536" s="764" t="s">
        <v>78</v>
      </c>
      <c r="C536" s="765"/>
      <c r="D536" s="765"/>
      <c r="E536" s="765"/>
      <c r="F536" s="765"/>
      <c r="G536" s="765"/>
      <c r="H536" s="766"/>
      <c r="I536" s="248"/>
      <c r="J536" s="755" t="s">
        <v>130</v>
      </c>
      <c r="K536" s="755" t="s">
        <v>131</v>
      </c>
      <c r="L536" s="755" t="s">
        <v>132</v>
      </c>
      <c r="M536" s="755" t="s">
        <v>164</v>
      </c>
      <c r="N536" s="755" t="s">
        <v>134</v>
      </c>
      <c r="O536" s="755" t="s">
        <v>193</v>
      </c>
    </row>
    <row r="537" spans="1:15">
      <c r="A537" s="763"/>
      <c r="B537" s="767"/>
      <c r="C537" s="768"/>
      <c r="D537" s="768"/>
      <c r="E537" s="768"/>
      <c r="F537" s="768"/>
      <c r="G537" s="768"/>
      <c r="H537" s="769"/>
      <c r="I537" s="249"/>
      <c r="J537" s="756"/>
      <c r="K537" s="756"/>
      <c r="L537" s="756"/>
      <c r="M537" s="756"/>
      <c r="N537" s="756"/>
      <c r="O537" s="756"/>
    </row>
    <row r="538" spans="1:15" ht="17.25">
      <c r="A538" s="323">
        <v>1</v>
      </c>
      <c r="B538" s="801" t="s">
        <v>203</v>
      </c>
      <c r="C538" s="802"/>
      <c r="D538" s="802"/>
      <c r="E538" s="802"/>
      <c r="F538" s="802"/>
      <c r="G538" s="802"/>
      <c r="H538" s="816"/>
      <c r="I538" s="336"/>
      <c r="J538" s="280">
        <v>12</v>
      </c>
      <c r="K538" s="280">
        <v>1</v>
      </c>
      <c r="L538" s="280">
        <v>0.6</v>
      </c>
      <c r="M538" s="280">
        <f>+L538*K538*J538</f>
        <v>7.1999999999999993</v>
      </c>
      <c r="N538" s="343">
        <f>+N558</f>
        <v>7</v>
      </c>
      <c r="O538" s="327">
        <f>+N538*M538</f>
        <v>50.399999999999991</v>
      </c>
    </row>
    <row r="539" spans="1:15" ht="17.25">
      <c r="A539" s="323"/>
      <c r="B539" s="801"/>
      <c r="C539" s="802"/>
      <c r="D539" s="802"/>
      <c r="E539" s="802"/>
      <c r="F539" s="802"/>
      <c r="G539" s="802"/>
      <c r="H539" s="816"/>
      <c r="I539" s="336"/>
      <c r="J539" s="280"/>
      <c r="K539" s="280"/>
      <c r="L539" s="280"/>
      <c r="M539" s="280"/>
      <c r="N539" s="344"/>
      <c r="O539" s="327"/>
    </row>
    <row r="540" spans="1:15" ht="17.25">
      <c r="A540" s="323"/>
      <c r="B540" s="801"/>
      <c r="C540" s="802"/>
      <c r="D540" s="802"/>
      <c r="E540" s="802"/>
      <c r="F540" s="802"/>
      <c r="G540" s="802"/>
      <c r="H540" s="816"/>
      <c r="I540" s="336"/>
      <c r="J540" s="280"/>
      <c r="K540" s="280"/>
      <c r="L540" s="280"/>
      <c r="M540" s="280"/>
      <c r="N540" s="344"/>
      <c r="O540" s="327"/>
    </row>
    <row r="541" spans="1:15" ht="17.25">
      <c r="A541" s="345"/>
      <c r="B541" s="817" t="s">
        <v>89</v>
      </c>
      <c r="C541" s="818"/>
      <c r="D541" s="818"/>
      <c r="E541" s="818"/>
      <c r="F541" s="818"/>
      <c r="G541" s="818"/>
      <c r="H541" s="819"/>
      <c r="I541" s="346"/>
      <c r="J541" s="347"/>
      <c r="K541" s="347"/>
      <c r="L541" s="348"/>
      <c r="M541" s="349"/>
      <c r="N541" s="348"/>
      <c r="O541" s="347"/>
    </row>
    <row r="542" spans="1:15" ht="17.25">
      <c r="A542" s="255"/>
      <c r="B542" s="760"/>
      <c r="C542" s="760"/>
      <c r="D542" s="760"/>
      <c r="E542" s="760"/>
      <c r="F542" s="760"/>
      <c r="G542" s="760"/>
      <c r="H542" s="760"/>
      <c r="I542" s="256"/>
      <c r="J542" s="257"/>
      <c r="K542" s="256"/>
      <c r="L542" s="258"/>
      <c r="M542" s="761" t="s">
        <v>136</v>
      </c>
      <c r="N542" s="762"/>
      <c r="O542" s="259">
        <f>ROUND(SUM(O538:O541),2)</f>
        <v>50.4</v>
      </c>
    </row>
    <row r="544" spans="1:15">
      <c r="A544" s="789" t="s">
        <v>126</v>
      </c>
      <c r="B544" s="790"/>
      <c r="C544" s="790"/>
      <c r="D544" s="790"/>
      <c r="E544" s="790"/>
      <c r="F544" s="790"/>
      <c r="G544" s="790"/>
      <c r="H544" s="790"/>
      <c r="I544" s="790"/>
      <c r="J544" s="790"/>
      <c r="K544" s="790"/>
      <c r="L544" s="790"/>
      <c r="M544" s="790"/>
      <c r="N544" s="790"/>
      <c r="O544" s="791"/>
    </row>
    <row r="545" spans="1:15">
      <c r="A545" s="792"/>
      <c r="B545" s="793"/>
      <c r="C545" s="793"/>
      <c r="D545" s="793"/>
      <c r="E545" s="793"/>
      <c r="F545" s="793"/>
      <c r="G545" s="793"/>
      <c r="H545" s="793"/>
      <c r="I545" s="793"/>
      <c r="J545" s="793"/>
      <c r="K545" s="793"/>
      <c r="L545" s="793"/>
      <c r="M545" s="793"/>
      <c r="N545" s="793"/>
      <c r="O545" s="794"/>
    </row>
    <row r="546" spans="1:15">
      <c r="A546" s="770"/>
      <c r="B546" s="771"/>
      <c r="C546" s="771"/>
      <c r="D546" s="771"/>
      <c r="E546" s="771"/>
      <c r="F546" s="771"/>
      <c r="G546" s="771"/>
      <c r="H546" s="771"/>
      <c r="I546" s="771"/>
      <c r="J546" s="771"/>
      <c r="K546" s="771"/>
      <c r="L546" s="771"/>
      <c r="M546" s="771"/>
      <c r="N546" s="771"/>
      <c r="O546" s="772"/>
    </row>
    <row r="547" spans="1:15">
      <c r="A547" s="806" t="s">
        <v>192</v>
      </c>
      <c r="B547" s="807"/>
      <c r="C547" s="810" t="str">
        <f>+'[212]PRESUPUESTO OBRA'!D28</f>
        <v>DOMICILIARIAS - ALCANTARILLADO SANITARIO</v>
      </c>
      <c r="D547" s="811"/>
      <c r="E547" s="811"/>
      <c r="F547" s="811"/>
      <c r="G547" s="811"/>
      <c r="H547" s="811"/>
      <c r="I547" s="811"/>
      <c r="J547" s="811"/>
      <c r="K547" s="811"/>
      <c r="L547" s="811"/>
      <c r="M547" s="811"/>
      <c r="N547" s="811"/>
      <c r="O547" s="812"/>
    </row>
    <row r="548" spans="1:15">
      <c r="A548" s="808"/>
      <c r="B548" s="809"/>
      <c r="C548" s="813"/>
      <c r="D548" s="814"/>
      <c r="E548" s="814"/>
      <c r="F548" s="814"/>
      <c r="G548" s="814"/>
      <c r="H548" s="814"/>
      <c r="I548" s="814"/>
      <c r="J548" s="814"/>
      <c r="K548" s="814"/>
      <c r="L548" s="814"/>
      <c r="M548" s="814"/>
      <c r="N548" s="814"/>
      <c r="O548" s="815"/>
    </row>
    <row r="549" spans="1:15">
      <c r="A549" s="773" t="s">
        <v>127</v>
      </c>
      <c r="B549" s="774"/>
      <c r="C549" s="795" t="str">
        <f>+'[212]PRESUPUESTO OBRA'!C30</f>
        <v>3.2</v>
      </c>
      <c r="D549" s="796"/>
      <c r="E549" s="796"/>
      <c r="F549" s="796"/>
      <c r="G549" s="796"/>
      <c r="H549" s="796"/>
      <c r="I549" s="796"/>
      <c r="J549" s="796"/>
      <c r="K549" s="796"/>
      <c r="L549" s="796"/>
      <c r="M549" s="796"/>
      <c r="N549" s="796"/>
      <c r="O549" s="797"/>
    </row>
    <row r="550" spans="1:15">
      <c r="A550" s="775"/>
      <c r="B550" s="776"/>
      <c r="C550" s="798"/>
      <c r="D550" s="799"/>
      <c r="E550" s="799"/>
      <c r="F550" s="799"/>
      <c r="G550" s="799"/>
      <c r="H550" s="799"/>
      <c r="I550" s="799"/>
      <c r="J550" s="799"/>
      <c r="K550" s="799"/>
      <c r="L550" s="799"/>
      <c r="M550" s="799"/>
      <c r="N550" s="799"/>
      <c r="O550" s="800"/>
    </row>
    <row r="551" spans="1:15">
      <c r="A551" s="773" t="s">
        <v>78</v>
      </c>
      <c r="B551" s="774"/>
      <c r="C551" s="783" t="str">
        <f>+'[212]PRESUPUESTO OBRA'!D30</f>
        <v xml:space="preserve">SUMINISTRO E INSTALACIÓN DE TUBERÍA PVC SANITARIA Ø 6" 
</v>
      </c>
      <c r="D551" s="784"/>
      <c r="E551" s="784"/>
      <c r="F551" s="784"/>
      <c r="G551" s="784"/>
      <c r="H551" s="784"/>
      <c r="I551" s="784"/>
      <c r="J551" s="784"/>
      <c r="K551" s="784"/>
      <c r="L551" s="784"/>
      <c r="M551" s="784"/>
      <c r="N551" s="784"/>
      <c r="O551" s="785"/>
    </row>
    <row r="552" spans="1:15">
      <c r="A552" s="775"/>
      <c r="B552" s="776"/>
      <c r="C552" s="786"/>
      <c r="D552" s="787"/>
      <c r="E552" s="787"/>
      <c r="F552" s="787"/>
      <c r="G552" s="787"/>
      <c r="H552" s="787"/>
      <c r="I552" s="787"/>
      <c r="J552" s="787"/>
      <c r="K552" s="787"/>
      <c r="L552" s="787"/>
      <c r="M552" s="787"/>
      <c r="N552" s="787"/>
      <c r="O552" s="788"/>
    </row>
    <row r="553" spans="1:15">
      <c r="A553" s="773" t="s">
        <v>128</v>
      </c>
      <c r="B553" s="774"/>
      <c r="C553" s="783" t="str">
        <f>+'[212]PRESUPUESTO OBRA'!E30</f>
        <v>ML</v>
      </c>
      <c r="D553" s="784"/>
      <c r="E553" s="784"/>
      <c r="F553" s="784"/>
      <c r="G553" s="784"/>
      <c r="H553" s="784"/>
      <c r="I553" s="784"/>
      <c r="J553" s="784"/>
      <c r="K553" s="784"/>
      <c r="L553" s="784"/>
      <c r="M553" s="784"/>
      <c r="N553" s="784"/>
      <c r="O553" s="785"/>
    </row>
    <row r="554" spans="1:15">
      <c r="A554" s="775"/>
      <c r="B554" s="776"/>
      <c r="C554" s="786"/>
      <c r="D554" s="787"/>
      <c r="E554" s="787"/>
      <c r="F554" s="787"/>
      <c r="G554" s="787"/>
      <c r="H554" s="787"/>
      <c r="I554" s="787"/>
      <c r="J554" s="787"/>
      <c r="K554" s="787"/>
      <c r="L554" s="787"/>
      <c r="M554" s="787"/>
      <c r="N554" s="787"/>
      <c r="O554" s="788"/>
    </row>
    <row r="555" spans="1:15" ht="17.25">
      <c r="A555" s="243"/>
      <c r="B555" s="244"/>
      <c r="C555" s="244"/>
      <c r="D555" s="244"/>
      <c r="E555" s="244"/>
      <c r="F555" s="244"/>
      <c r="G555" s="245"/>
      <c r="H555" s="245"/>
      <c r="I555" s="245"/>
      <c r="J555" s="246"/>
      <c r="K555" s="245"/>
      <c r="L555" s="245"/>
      <c r="M555" s="245"/>
      <c r="N555" s="245"/>
      <c r="O555" s="247"/>
    </row>
    <row r="556" spans="1:15">
      <c r="A556" s="763" t="s">
        <v>129</v>
      </c>
      <c r="B556" s="764" t="s">
        <v>78</v>
      </c>
      <c r="C556" s="765"/>
      <c r="D556" s="765"/>
      <c r="E556" s="765"/>
      <c r="F556" s="765"/>
      <c r="G556" s="765"/>
      <c r="H556" s="766"/>
      <c r="I556" s="248"/>
      <c r="J556" s="755" t="s">
        <v>130</v>
      </c>
      <c r="K556" s="755" t="s">
        <v>131</v>
      </c>
      <c r="L556" s="755" t="s">
        <v>132</v>
      </c>
      <c r="M556" s="755" t="s">
        <v>164</v>
      </c>
      <c r="N556" s="755" t="s">
        <v>134</v>
      </c>
      <c r="O556" s="755" t="s">
        <v>187</v>
      </c>
    </row>
    <row r="557" spans="1:15">
      <c r="A557" s="763"/>
      <c r="B557" s="767"/>
      <c r="C557" s="768"/>
      <c r="D557" s="768"/>
      <c r="E557" s="768"/>
      <c r="F557" s="768"/>
      <c r="G557" s="768"/>
      <c r="H557" s="769"/>
      <c r="I557" s="249"/>
      <c r="J557" s="756"/>
      <c r="K557" s="756"/>
      <c r="L557" s="756"/>
      <c r="M557" s="756"/>
      <c r="N557" s="756"/>
      <c r="O557" s="756"/>
    </row>
    <row r="558" spans="1:15" s="342" customFormat="1" ht="17.25">
      <c r="A558" s="323">
        <v>1</v>
      </c>
      <c r="B558" s="276"/>
      <c r="C558" s="350"/>
      <c r="D558" s="350"/>
      <c r="E558" s="350"/>
      <c r="F558" s="350"/>
      <c r="G558" s="350"/>
      <c r="H558" s="336"/>
      <c r="I558" s="336"/>
      <c r="J558" s="280">
        <f>+J538</f>
        <v>12</v>
      </c>
      <c r="K558" s="280"/>
      <c r="L558" s="280"/>
      <c r="M558" s="280"/>
      <c r="N558" s="351">
        <v>7</v>
      </c>
      <c r="O558" s="327">
        <f>+N558*J558</f>
        <v>84</v>
      </c>
    </row>
    <row r="559" spans="1:15" s="342" customFormat="1" ht="17.25">
      <c r="A559" s="323"/>
      <c r="B559" s="276"/>
      <c r="C559" s="350"/>
      <c r="D559" s="350"/>
      <c r="E559" s="350"/>
      <c r="F559" s="350"/>
      <c r="G559" s="350"/>
      <c r="H559" s="336"/>
      <c r="I559" s="336"/>
      <c r="J559" s="280"/>
      <c r="K559" s="280"/>
      <c r="L559" s="280"/>
      <c r="M559" s="280"/>
      <c r="N559" s="352"/>
      <c r="O559" s="327"/>
    </row>
    <row r="560" spans="1:15" s="342" customFormat="1" ht="17.25">
      <c r="A560" s="323"/>
      <c r="B560" s="801"/>
      <c r="C560" s="802"/>
      <c r="D560" s="802"/>
      <c r="E560" s="802"/>
      <c r="F560" s="802"/>
      <c r="G560" s="350"/>
      <c r="H560" s="336"/>
      <c r="I560" s="336"/>
      <c r="J560" s="280"/>
      <c r="K560" s="280"/>
      <c r="L560" s="280"/>
      <c r="M560" s="280"/>
      <c r="N560" s="353"/>
      <c r="O560" s="327"/>
    </row>
    <row r="561" spans="1:15" ht="17.25">
      <c r="A561" s="250"/>
      <c r="B561" s="803"/>
      <c r="C561" s="804"/>
      <c r="D561" s="804"/>
      <c r="E561" s="804"/>
      <c r="F561" s="804"/>
      <c r="G561" s="804"/>
      <c r="H561" s="805"/>
      <c r="I561" s="251"/>
      <c r="J561" s="252"/>
      <c r="K561" s="252"/>
      <c r="L561" s="253"/>
      <c r="M561" s="254"/>
      <c r="N561" s="253"/>
      <c r="O561" s="252">
        <f>+N561*J561</f>
        <v>0</v>
      </c>
    </row>
    <row r="562" spans="1:15" ht="17.25">
      <c r="A562" s="255"/>
      <c r="B562" s="760"/>
      <c r="C562" s="760"/>
      <c r="D562" s="760"/>
      <c r="E562" s="760"/>
      <c r="F562" s="760"/>
      <c r="G562" s="760"/>
      <c r="H562" s="760"/>
      <c r="I562" s="256"/>
      <c r="J562" s="257"/>
      <c r="K562" s="256"/>
      <c r="L562" s="258"/>
      <c r="M562" s="761" t="s">
        <v>136</v>
      </c>
      <c r="N562" s="762"/>
      <c r="O562" s="259">
        <f>SUM(O558:O561)</f>
        <v>84</v>
      </c>
    </row>
    <row r="564" spans="1:15" ht="17.25">
      <c r="A564" s="354"/>
      <c r="B564" s="355"/>
      <c r="C564" s="355"/>
      <c r="D564" s="355"/>
      <c r="E564" s="355"/>
      <c r="F564" s="355"/>
      <c r="G564" s="355"/>
      <c r="H564" s="355"/>
      <c r="I564" s="355"/>
      <c r="J564" s="356"/>
      <c r="K564" s="355"/>
      <c r="L564" s="355"/>
      <c r="M564" s="357"/>
      <c r="N564" s="357"/>
      <c r="O564" s="358"/>
    </row>
    <row r="566" spans="1:15">
      <c r="A566" s="789" t="s">
        <v>126</v>
      </c>
      <c r="B566" s="790"/>
      <c r="C566" s="790"/>
      <c r="D566" s="790"/>
      <c r="E566" s="790"/>
      <c r="F566" s="790"/>
      <c r="G566" s="790"/>
      <c r="H566" s="790"/>
      <c r="I566" s="790"/>
      <c r="J566" s="790"/>
      <c r="K566" s="790"/>
      <c r="L566" s="790"/>
      <c r="M566" s="790"/>
      <c r="N566" s="790"/>
      <c r="O566" s="791"/>
    </row>
    <row r="567" spans="1:15">
      <c r="A567" s="792"/>
      <c r="B567" s="793"/>
      <c r="C567" s="793"/>
      <c r="D567" s="793"/>
      <c r="E567" s="793"/>
      <c r="F567" s="793"/>
      <c r="G567" s="793"/>
      <c r="H567" s="793"/>
      <c r="I567" s="793"/>
      <c r="J567" s="793"/>
      <c r="K567" s="793"/>
      <c r="L567" s="793"/>
      <c r="M567" s="793"/>
      <c r="N567" s="793"/>
      <c r="O567" s="794"/>
    </row>
    <row r="568" spans="1:15">
      <c r="A568" s="770"/>
      <c r="B568" s="771"/>
      <c r="C568" s="771"/>
      <c r="D568" s="771"/>
      <c r="E568" s="771"/>
      <c r="F568" s="771"/>
      <c r="G568" s="771"/>
      <c r="H568" s="771"/>
      <c r="I568" s="771"/>
      <c r="J568" s="771"/>
      <c r="K568" s="771"/>
      <c r="L568" s="771"/>
      <c r="M568" s="771"/>
      <c r="N568" s="771"/>
      <c r="O568" s="772"/>
    </row>
    <row r="569" spans="1:15">
      <c r="A569" s="773" t="s">
        <v>127</v>
      </c>
      <c r="B569" s="774"/>
      <c r="C569" s="795" t="str">
        <f>+'[212]PRESUPUESTO OBRA'!C31</f>
        <v>3.3</v>
      </c>
      <c r="D569" s="796"/>
      <c r="E569" s="796"/>
      <c r="F569" s="796"/>
      <c r="G569" s="796"/>
      <c r="H569" s="796"/>
      <c r="I569" s="796"/>
      <c r="J569" s="796"/>
      <c r="K569" s="796"/>
      <c r="L569" s="796"/>
      <c r="M569" s="796"/>
      <c r="N569" s="796"/>
      <c r="O569" s="797"/>
    </row>
    <row r="570" spans="1:15">
      <c r="A570" s="775"/>
      <c r="B570" s="776"/>
      <c r="C570" s="798"/>
      <c r="D570" s="799"/>
      <c r="E570" s="799"/>
      <c r="F570" s="799"/>
      <c r="G570" s="799"/>
      <c r="H570" s="799"/>
      <c r="I570" s="799"/>
      <c r="J570" s="799"/>
      <c r="K570" s="799"/>
      <c r="L570" s="799"/>
      <c r="M570" s="799"/>
      <c r="N570" s="799"/>
      <c r="O570" s="800"/>
    </row>
    <row r="571" spans="1:15">
      <c r="A571" s="773" t="s">
        <v>78</v>
      </c>
      <c r="B571" s="774"/>
      <c r="C571" s="783" t="str">
        <f>+'[212]PRESUPUESTO OBRA'!D31</f>
        <v>CONSTRUCCIÓN DE CAJAS DOMICILIARIAS 80X80X80 CM INCLUYE TAPA EN CONCRETO</v>
      </c>
      <c r="D571" s="784"/>
      <c r="E571" s="784"/>
      <c r="F571" s="784"/>
      <c r="G571" s="784"/>
      <c r="H571" s="784"/>
      <c r="I571" s="784"/>
      <c r="J571" s="784"/>
      <c r="K571" s="784"/>
      <c r="L571" s="784"/>
      <c r="M571" s="784"/>
      <c r="N571" s="784"/>
      <c r="O571" s="785"/>
    </row>
    <row r="572" spans="1:15">
      <c r="A572" s="775"/>
      <c r="B572" s="776"/>
      <c r="C572" s="786"/>
      <c r="D572" s="787"/>
      <c r="E572" s="787"/>
      <c r="F572" s="787"/>
      <c r="G572" s="787"/>
      <c r="H572" s="787"/>
      <c r="I572" s="787"/>
      <c r="J572" s="787"/>
      <c r="K572" s="787"/>
      <c r="L572" s="787"/>
      <c r="M572" s="787"/>
      <c r="N572" s="787"/>
      <c r="O572" s="788"/>
    </row>
    <row r="573" spans="1:15">
      <c r="A573" s="773" t="s">
        <v>128</v>
      </c>
      <c r="B573" s="774"/>
      <c r="C573" s="783" t="str">
        <f>+'[212]PRESUPUESTO OBRA'!E31</f>
        <v>UND</v>
      </c>
      <c r="D573" s="784"/>
      <c r="E573" s="784"/>
      <c r="F573" s="784"/>
      <c r="G573" s="784"/>
      <c r="H573" s="784"/>
      <c r="I573" s="784"/>
      <c r="J573" s="784"/>
      <c r="K573" s="784"/>
      <c r="L573" s="784"/>
      <c r="M573" s="784"/>
      <c r="N573" s="784"/>
      <c r="O573" s="785"/>
    </row>
    <row r="574" spans="1:15">
      <c r="A574" s="775"/>
      <c r="B574" s="776"/>
      <c r="C574" s="786"/>
      <c r="D574" s="787"/>
      <c r="E574" s="787"/>
      <c r="F574" s="787"/>
      <c r="G574" s="787"/>
      <c r="H574" s="787"/>
      <c r="I574" s="787"/>
      <c r="J574" s="787"/>
      <c r="K574" s="787"/>
      <c r="L574" s="787"/>
      <c r="M574" s="787"/>
      <c r="N574" s="787"/>
      <c r="O574" s="788"/>
    </row>
    <row r="575" spans="1:15" ht="17.25">
      <c r="A575" s="238"/>
      <c r="B575" s="239"/>
      <c r="C575" s="239"/>
      <c r="D575" s="239"/>
      <c r="E575" s="239"/>
      <c r="F575" s="239"/>
      <c r="G575" s="240"/>
      <c r="H575" s="240"/>
      <c r="I575" s="240"/>
      <c r="J575" s="241"/>
      <c r="K575" s="240"/>
      <c r="L575" s="240"/>
      <c r="M575" s="240"/>
      <c r="N575" s="240"/>
      <c r="O575" s="242"/>
    </row>
    <row r="576" spans="1:15" ht="17.25">
      <c r="A576" s="243"/>
      <c r="B576" s="244"/>
      <c r="C576" s="244"/>
      <c r="D576" s="244"/>
      <c r="E576" s="244"/>
      <c r="F576" s="244"/>
      <c r="G576" s="245"/>
      <c r="H576" s="245"/>
      <c r="I576" s="245"/>
      <c r="J576" s="246"/>
      <c r="K576" s="245"/>
      <c r="L576" s="245"/>
      <c r="M576" s="245"/>
      <c r="N576" s="245"/>
      <c r="O576" s="247"/>
    </row>
    <row r="577" spans="1:18" ht="17.25">
      <c r="A577" s="243"/>
      <c r="B577" s="244"/>
      <c r="C577" s="244"/>
      <c r="D577" s="244"/>
      <c r="E577" s="244"/>
      <c r="F577" s="244"/>
      <c r="G577" s="245"/>
      <c r="H577" s="245"/>
      <c r="I577" s="245"/>
      <c r="J577" s="246"/>
      <c r="K577" s="245"/>
      <c r="L577" s="245"/>
      <c r="M577" s="245"/>
      <c r="N577" s="245"/>
      <c r="O577" s="247"/>
    </row>
    <row r="578" spans="1:18" ht="17.25">
      <c r="A578" s="243"/>
      <c r="B578" s="244"/>
      <c r="C578" s="244"/>
      <c r="D578" s="244"/>
      <c r="E578" s="244"/>
      <c r="F578" s="244"/>
      <c r="G578" s="245"/>
      <c r="H578" s="245"/>
      <c r="I578" s="245"/>
      <c r="J578" s="246"/>
      <c r="K578" s="245"/>
      <c r="L578" s="245"/>
      <c r="M578" s="245"/>
      <c r="N578" s="245"/>
      <c r="O578" s="247"/>
    </row>
    <row r="579" spans="1:18" ht="17.25">
      <c r="A579" s="243"/>
      <c r="B579" s="244"/>
      <c r="C579" s="244"/>
      <c r="D579" s="244"/>
      <c r="E579" s="244"/>
      <c r="F579" s="244"/>
      <c r="G579" s="245"/>
      <c r="H579" s="245"/>
      <c r="I579" s="245"/>
      <c r="J579" s="246"/>
      <c r="K579" s="245"/>
      <c r="L579" s="245"/>
      <c r="M579" s="245"/>
      <c r="N579" s="245"/>
      <c r="O579" s="247"/>
    </row>
    <row r="580" spans="1:18" ht="17.25">
      <c r="A580" s="243"/>
      <c r="B580" s="244"/>
      <c r="C580" s="244"/>
      <c r="D580" s="244"/>
      <c r="E580" s="244"/>
      <c r="F580" s="244"/>
      <c r="G580" s="245"/>
      <c r="H580" s="245"/>
      <c r="I580" s="245"/>
      <c r="J580" s="246"/>
      <c r="K580" s="245"/>
      <c r="L580" s="245"/>
      <c r="M580" s="245"/>
      <c r="N580" s="245"/>
      <c r="O580" s="247"/>
    </row>
    <row r="581" spans="1:18" ht="17.25">
      <c r="A581" s="243"/>
      <c r="B581" s="244"/>
      <c r="C581" s="244"/>
      <c r="D581" s="244"/>
      <c r="E581" s="244"/>
      <c r="F581" s="244"/>
      <c r="G581" s="245"/>
      <c r="H581" s="245"/>
      <c r="I581" s="245"/>
      <c r="J581" s="246"/>
      <c r="K581" s="245"/>
      <c r="L581" s="245"/>
      <c r="M581" s="245"/>
      <c r="N581" s="245"/>
      <c r="O581" s="247"/>
    </row>
    <row r="582" spans="1:18" ht="17.25">
      <c r="A582" s="243"/>
      <c r="B582" s="244"/>
      <c r="C582" s="244"/>
      <c r="D582" s="244"/>
      <c r="E582" s="244"/>
      <c r="F582" s="244"/>
      <c r="G582" s="245"/>
      <c r="H582" s="245"/>
      <c r="I582" s="245"/>
      <c r="J582" s="246"/>
      <c r="K582" s="245"/>
      <c r="L582" s="245"/>
      <c r="M582" s="245"/>
      <c r="N582" s="245"/>
      <c r="O582" s="247"/>
    </row>
    <row r="583" spans="1:18" ht="17.25">
      <c r="A583" s="243"/>
      <c r="B583" s="244"/>
      <c r="C583" s="244"/>
      <c r="D583" s="244"/>
      <c r="E583" s="244"/>
      <c r="F583" s="244"/>
      <c r="G583" s="245"/>
      <c r="H583" s="245"/>
      <c r="I583" s="245"/>
      <c r="J583" s="246"/>
      <c r="K583" s="245"/>
      <c r="L583" s="245"/>
      <c r="M583" s="245"/>
      <c r="N583" s="245"/>
      <c r="O583" s="247"/>
    </row>
    <row r="584" spans="1:18" ht="17.25">
      <c r="A584" s="243"/>
      <c r="B584" s="244"/>
      <c r="C584" s="244"/>
      <c r="D584" s="244"/>
      <c r="E584" s="244"/>
      <c r="F584" s="244"/>
      <c r="G584" s="245"/>
      <c r="H584" s="245"/>
      <c r="I584" s="245"/>
      <c r="J584" s="246"/>
      <c r="K584" s="245"/>
      <c r="L584" s="245"/>
      <c r="M584" s="245"/>
      <c r="N584" s="245"/>
      <c r="O584" s="247"/>
      <c r="R584" s="237" t="s">
        <v>204</v>
      </c>
    </row>
    <row r="585" spans="1:18" ht="17.25">
      <c r="A585" s="243"/>
      <c r="B585" s="244"/>
      <c r="C585" s="244"/>
      <c r="D585" s="244"/>
      <c r="E585" s="244"/>
      <c r="F585" s="244"/>
      <c r="G585" s="245"/>
      <c r="H585" s="245"/>
      <c r="I585" s="245"/>
      <c r="J585" s="246"/>
      <c r="K585" s="245"/>
      <c r="L585" s="245"/>
      <c r="M585" s="245"/>
      <c r="N585" s="245"/>
      <c r="O585" s="247"/>
    </row>
    <row r="586" spans="1:18" ht="17.25">
      <c r="A586" s="243"/>
      <c r="B586" s="244"/>
      <c r="C586" s="244"/>
      <c r="D586" s="244"/>
      <c r="E586" s="244"/>
      <c r="F586" s="244"/>
      <c r="G586" s="245"/>
      <c r="H586" s="245"/>
      <c r="I586" s="245"/>
      <c r="J586" s="246"/>
      <c r="K586" s="245"/>
      <c r="L586" s="245"/>
      <c r="M586" s="245"/>
      <c r="N586" s="245"/>
      <c r="O586" s="247"/>
    </row>
    <row r="587" spans="1:18" ht="17.25">
      <c r="A587" s="243"/>
      <c r="B587" s="245"/>
      <c r="C587" s="244"/>
      <c r="D587" s="244"/>
      <c r="E587" s="244"/>
      <c r="F587" s="244"/>
      <c r="G587" s="245"/>
      <c r="H587" s="245"/>
      <c r="I587" s="245"/>
      <c r="J587" s="246"/>
      <c r="K587" s="245"/>
      <c r="L587" s="245"/>
      <c r="M587" s="245"/>
      <c r="N587" s="245"/>
      <c r="O587" s="247"/>
    </row>
    <row r="588" spans="1:18" ht="17.25">
      <c r="A588" s="243"/>
      <c r="B588" s="244"/>
      <c r="C588" s="244"/>
      <c r="D588" s="244"/>
      <c r="E588" s="244"/>
      <c r="F588" s="244"/>
      <c r="G588" s="245"/>
      <c r="H588" s="245"/>
      <c r="I588" s="245"/>
      <c r="J588" s="246"/>
      <c r="K588" s="245"/>
      <c r="L588" s="245"/>
      <c r="M588" s="245"/>
      <c r="N588" s="245"/>
      <c r="O588" s="247"/>
    </row>
    <row r="589" spans="1:18" ht="17.25">
      <c r="A589" s="243"/>
      <c r="B589" s="244"/>
      <c r="C589" s="244"/>
      <c r="D589" s="244"/>
      <c r="E589" s="244"/>
      <c r="F589" s="244"/>
      <c r="G589" s="245"/>
      <c r="H589" s="245"/>
      <c r="I589" s="245"/>
      <c r="J589" s="246"/>
      <c r="K589" s="245"/>
      <c r="L589" s="245"/>
      <c r="M589" s="245"/>
      <c r="N589" s="245"/>
      <c r="O589" s="247"/>
    </row>
    <row r="590" spans="1:18" ht="17.25">
      <c r="A590" s="243"/>
      <c r="B590" s="244"/>
      <c r="C590" s="244"/>
      <c r="D590" s="244"/>
      <c r="E590" s="244"/>
      <c r="F590" s="244"/>
      <c r="G590" s="245"/>
      <c r="H590" s="245"/>
      <c r="I590" s="245"/>
      <c r="J590" s="246"/>
      <c r="K590" s="245"/>
      <c r="L590" s="245"/>
      <c r="M590" s="245"/>
      <c r="N590" s="245"/>
      <c r="O590" s="247"/>
    </row>
    <row r="591" spans="1:18" ht="17.25">
      <c r="A591" s="243"/>
      <c r="B591" s="244"/>
      <c r="C591" s="244"/>
      <c r="D591" s="244"/>
      <c r="E591" s="244"/>
      <c r="F591" s="244"/>
      <c r="G591" s="245"/>
      <c r="H591" s="245"/>
      <c r="I591" s="245"/>
      <c r="J591" s="246"/>
      <c r="K591" s="245"/>
      <c r="L591" s="245"/>
      <c r="M591" s="245"/>
      <c r="N591" s="245"/>
      <c r="O591" s="247"/>
    </row>
    <row r="592" spans="1:18" ht="17.25">
      <c r="A592" s="243"/>
      <c r="B592" s="244"/>
      <c r="C592" s="244"/>
      <c r="D592" s="244"/>
      <c r="E592" s="244"/>
      <c r="F592" s="244"/>
      <c r="G592" s="245"/>
      <c r="H592" s="245"/>
      <c r="I592" s="245"/>
      <c r="J592" s="246"/>
      <c r="K592" s="245"/>
      <c r="L592" s="245"/>
      <c r="M592" s="245"/>
      <c r="N592" s="245"/>
      <c r="O592" s="247"/>
    </row>
    <row r="593" spans="1:15" ht="17.25">
      <c r="A593" s="243"/>
      <c r="B593" s="244"/>
      <c r="C593" s="244"/>
      <c r="D593" s="244"/>
      <c r="E593" s="244"/>
      <c r="F593" s="244"/>
      <c r="G593" s="245"/>
      <c r="H593" s="245"/>
      <c r="I593" s="245"/>
      <c r="J593" s="246"/>
      <c r="K593" s="245"/>
      <c r="L593" s="245"/>
      <c r="M593" s="245"/>
      <c r="N593" s="245"/>
      <c r="O593" s="247"/>
    </row>
    <row r="594" spans="1:15" ht="17.25">
      <c r="A594" s="243"/>
      <c r="B594" s="244"/>
      <c r="C594" s="244"/>
      <c r="D594" s="244"/>
      <c r="E594" s="244"/>
      <c r="F594" s="244"/>
      <c r="G594" s="245"/>
      <c r="H594" s="245"/>
      <c r="I594" s="245"/>
      <c r="J594" s="246"/>
      <c r="K594" s="245"/>
      <c r="L594" s="245"/>
      <c r="M594" s="245"/>
      <c r="N594" s="245"/>
      <c r="O594" s="247"/>
    </row>
    <row r="595" spans="1:15" ht="17.25">
      <c r="A595" s="243"/>
      <c r="B595" s="244"/>
      <c r="C595" s="244"/>
      <c r="D595" s="244"/>
      <c r="E595" s="244"/>
      <c r="F595" s="244"/>
      <c r="G595" s="245"/>
      <c r="H595" s="245"/>
      <c r="I595" s="245"/>
      <c r="J595" s="246"/>
      <c r="K595" s="245"/>
      <c r="L595" s="245"/>
      <c r="M595" s="245"/>
      <c r="N595" s="245"/>
      <c r="O595" s="247"/>
    </row>
    <row r="596" spans="1:15" ht="17.25">
      <c r="A596" s="243"/>
      <c r="B596" s="244"/>
      <c r="C596" s="244"/>
      <c r="D596" s="244"/>
      <c r="E596" s="244"/>
      <c r="F596" s="244"/>
      <c r="G596" s="245"/>
      <c r="H596" s="245"/>
      <c r="I596" s="245"/>
      <c r="J596" s="246"/>
      <c r="K596" s="245"/>
      <c r="L596" s="245"/>
      <c r="M596" s="245"/>
      <c r="O596" s="247"/>
    </row>
    <row r="597" spans="1:15" ht="17.25">
      <c r="A597" s="243"/>
      <c r="B597" s="244"/>
      <c r="C597" s="244"/>
      <c r="D597" s="244"/>
      <c r="E597" s="244"/>
      <c r="F597" s="244"/>
      <c r="G597" s="245"/>
      <c r="H597" s="245"/>
      <c r="I597" s="245"/>
      <c r="J597" s="246"/>
      <c r="K597" s="245"/>
      <c r="L597" s="245"/>
      <c r="M597" s="245"/>
      <c r="N597" s="245"/>
      <c r="O597" s="247"/>
    </row>
    <row r="598" spans="1:15" ht="17.25">
      <c r="A598" s="243"/>
      <c r="B598" s="244"/>
      <c r="C598" s="244"/>
      <c r="D598" s="244"/>
      <c r="E598" s="244"/>
      <c r="F598" s="244"/>
      <c r="G598" s="245"/>
      <c r="H598" s="245"/>
      <c r="I598" s="245"/>
      <c r="J598" s="246"/>
      <c r="K598" s="245"/>
      <c r="L598" s="245"/>
      <c r="M598" s="245"/>
      <c r="N598" s="245"/>
      <c r="O598" s="247"/>
    </row>
    <row r="599" spans="1:15" ht="17.25">
      <c r="A599" s="243"/>
      <c r="B599" s="244"/>
      <c r="C599" s="244"/>
      <c r="D599" s="244"/>
      <c r="E599" s="244"/>
      <c r="F599" s="244"/>
      <c r="G599" s="245"/>
      <c r="H599" s="245"/>
      <c r="I599" s="245"/>
      <c r="J599" s="246"/>
      <c r="K599" s="245"/>
      <c r="L599" s="245"/>
      <c r="M599" s="245"/>
      <c r="N599" s="245"/>
      <c r="O599" s="247"/>
    </row>
    <row r="600" spans="1:15" ht="17.25">
      <c r="A600" s="243"/>
      <c r="B600" s="244"/>
      <c r="C600" s="244"/>
      <c r="D600" s="244"/>
      <c r="E600" s="244"/>
      <c r="F600" s="244"/>
      <c r="G600" s="245"/>
      <c r="H600" s="245"/>
      <c r="I600" s="245"/>
      <c r="J600" s="246"/>
      <c r="K600" s="245"/>
      <c r="L600" s="245"/>
      <c r="M600" s="245"/>
      <c r="N600" s="245"/>
      <c r="O600" s="247"/>
    </row>
    <row r="601" spans="1:15" ht="17.25">
      <c r="A601" s="243"/>
      <c r="B601" s="244"/>
      <c r="C601" s="244"/>
      <c r="D601" s="244"/>
      <c r="E601" s="244"/>
      <c r="F601" s="244"/>
      <c r="G601" s="245"/>
      <c r="H601" s="245"/>
      <c r="I601" s="245"/>
      <c r="J601" s="246"/>
      <c r="K601" s="245"/>
      <c r="L601" s="245"/>
      <c r="M601" s="245"/>
      <c r="N601" s="245"/>
      <c r="O601" s="247"/>
    </row>
    <row r="602" spans="1:15" ht="17.25">
      <c r="A602" s="243"/>
      <c r="B602" s="244"/>
      <c r="C602" s="244"/>
      <c r="D602" s="244"/>
      <c r="E602" s="244"/>
      <c r="F602" s="244"/>
      <c r="G602" s="245"/>
      <c r="H602" s="245"/>
      <c r="I602" s="245"/>
      <c r="J602" s="246"/>
      <c r="K602" s="245"/>
      <c r="L602" s="245"/>
      <c r="M602" s="245"/>
      <c r="N602" s="245"/>
      <c r="O602" s="247"/>
    </row>
    <row r="603" spans="1:15" ht="17.25">
      <c r="A603" s="243"/>
      <c r="B603" s="244"/>
      <c r="C603" s="244"/>
      <c r="D603" s="244"/>
      <c r="E603" s="244"/>
      <c r="F603" s="244"/>
      <c r="G603" s="245"/>
      <c r="H603" s="245"/>
      <c r="I603" s="245"/>
      <c r="J603" s="246"/>
      <c r="K603" s="245"/>
      <c r="L603" s="245"/>
      <c r="M603" s="245"/>
      <c r="N603" s="245"/>
      <c r="O603" s="247"/>
    </row>
    <row r="604" spans="1:15" ht="17.25">
      <c r="A604" s="243"/>
      <c r="B604" s="244"/>
      <c r="C604" s="244"/>
      <c r="D604" s="244"/>
      <c r="E604" s="244"/>
      <c r="F604" s="244"/>
      <c r="G604" s="245"/>
      <c r="H604" s="245"/>
      <c r="I604" s="245"/>
      <c r="J604" s="246"/>
      <c r="K604" s="245"/>
      <c r="L604" s="245"/>
      <c r="M604" s="245"/>
      <c r="N604" s="245"/>
      <c r="O604" s="247"/>
    </row>
    <row r="605" spans="1:15" ht="17.25">
      <c r="A605" s="243"/>
      <c r="B605" s="244"/>
      <c r="C605" s="244"/>
      <c r="D605" s="244"/>
      <c r="E605" s="244"/>
      <c r="F605" s="244"/>
      <c r="G605" s="245"/>
      <c r="H605" s="245"/>
      <c r="I605" s="245"/>
      <c r="J605" s="246"/>
      <c r="K605" s="245"/>
      <c r="L605" s="245"/>
      <c r="M605" s="245"/>
      <c r="N605" s="245"/>
      <c r="O605" s="247"/>
    </row>
    <row r="606" spans="1:15" ht="17.25">
      <c r="A606" s="243"/>
      <c r="B606" s="244"/>
      <c r="C606" s="244"/>
      <c r="D606" s="244"/>
      <c r="E606" s="244"/>
      <c r="F606" s="244"/>
      <c r="G606" s="245"/>
      <c r="H606" s="245"/>
      <c r="I606" s="245"/>
      <c r="J606" s="246"/>
      <c r="K606" s="245"/>
      <c r="L606" s="245"/>
      <c r="M606" s="245"/>
      <c r="N606" s="245"/>
      <c r="O606" s="247"/>
    </row>
    <row r="607" spans="1:15">
      <c r="A607" s="763" t="s">
        <v>129</v>
      </c>
      <c r="B607" s="764" t="s">
        <v>78</v>
      </c>
      <c r="C607" s="765"/>
      <c r="D607" s="765"/>
      <c r="E607" s="765"/>
      <c r="F607" s="765"/>
      <c r="G607" s="765"/>
      <c r="H607" s="766"/>
      <c r="I607" s="248"/>
      <c r="J607" s="755"/>
      <c r="K607" s="755"/>
      <c r="L607" s="755"/>
      <c r="M607" s="755"/>
      <c r="N607" s="755" t="s">
        <v>134</v>
      </c>
      <c r="O607" s="755" t="s">
        <v>193</v>
      </c>
    </row>
    <row r="608" spans="1:15">
      <c r="A608" s="763"/>
      <c r="B608" s="767"/>
      <c r="C608" s="768"/>
      <c r="D608" s="768"/>
      <c r="E608" s="768"/>
      <c r="F608" s="768"/>
      <c r="G608" s="768"/>
      <c r="H608" s="769"/>
      <c r="I608" s="249"/>
      <c r="J608" s="756"/>
      <c r="K608" s="756"/>
      <c r="L608" s="756"/>
      <c r="M608" s="756"/>
      <c r="N608" s="756"/>
      <c r="O608" s="756"/>
    </row>
    <row r="609" spans="1:15" ht="17.25">
      <c r="A609" s="323">
        <v>1</v>
      </c>
      <c r="B609" s="359" t="s">
        <v>205</v>
      </c>
      <c r="C609" s="350"/>
      <c r="D609" s="350"/>
      <c r="E609" s="350"/>
      <c r="F609" s="350"/>
      <c r="G609" s="350"/>
      <c r="H609" s="336"/>
      <c r="I609" s="336"/>
      <c r="J609" s="280"/>
      <c r="K609" s="280"/>
      <c r="L609" s="280"/>
      <c r="M609" s="280"/>
      <c r="N609" s="280">
        <f>+N558</f>
        <v>7</v>
      </c>
      <c r="O609" s="327">
        <f>+N609</f>
        <v>7</v>
      </c>
    </row>
    <row r="610" spans="1:15" ht="17.25">
      <c r="A610" s="323"/>
      <c r="B610" s="359"/>
      <c r="C610" s="350"/>
      <c r="D610" s="350"/>
      <c r="E610" s="350"/>
      <c r="F610" s="350"/>
      <c r="G610" s="350"/>
      <c r="H610" s="336"/>
      <c r="I610" s="336"/>
      <c r="J610" s="280"/>
      <c r="K610" s="280"/>
      <c r="L610" s="280"/>
      <c r="M610" s="280"/>
      <c r="N610" s="280"/>
      <c r="O610" s="327"/>
    </row>
    <row r="611" spans="1:15" ht="17.25">
      <c r="A611" s="323"/>
      <c r="B611" s="359"/>
      <c r="C611" s="350"/>
      <c r="D611" s="350"/>
      <c r="E611" s="350"/>
      <c r="F611" s="350"/>
      <c r="G611" s="350"/>
      <c r="H611" s="336"/>
      <c r="I611" s="336"/>
      <c r="J611" s="280"/>
      <c r="K611" s="280"/>
      <c r="L611" s="280"/>
      <c r="M611" s="280"/>
      <c r="N611" s="280"/>
      <c r="O611" s="327"/>
    </row>
    <row r="612" spans="1:15" ht="17.25">
      <c r="A612" s="323"/>
      <c r="B612" s="757"/>
      <c r="C612" s="758"/>
      <c r="D612" s="758"/>
      <c r="E612" s="758"/>
      <c r="F612" s="758"/>
      <c r="G612" s="758"/>
      <c r="H612" s="759"/>
      <c r="I612" s="251"/>
      <c r="J612" s="252"/>
      <c r="K612" s="252"/>
      <c r="L612" s="253"/>
      <c r="M612" s="254"/>
      <c r="N612" s="253"/>
      <c r="O612" s="252"/>
    </row>
    <row r="613" spans="1:15" ht="17.25">
      <c r="A613" s="255"/>
      <c r="B613" s="760"/>
      <c r="C613" s="760"/>
      <c r="D613" s="760"/>
      <c r="E613" s="760"/>
      <c r="F613" s="760"/>
      <c r="G613" s="760"/>
      <c r="H613" s="760"/>
      <c r="I613" s="256"/>
      <c r="J613" s="257"/>
      <c r="K613" s="256"/>
      <c r="L613" s="258"/>
      <c r="M613" s="761" t="s">
        <v>136</v>
      </c>
      <c r="N613" s="762"/>
      <c r="O613" s="320">
        <f>SUM(O609:O611)</f>
        <v>7</v>
      </c>
    </row>
    <row r="615" spans="1:15" ht="15" customHeight="1">
      <c r="A615" s="789" t="s">
        <v>126</v>
      </c>
      <c r="B615" s="790"/>
      <c r="C615" s="790"/>
      <c r="D615" s="790"/>
      <c r="E615" s="790"/>
      <c r="F615" s="790"/>
      <c r="G615" s="790"/>
      <c r="H615" s="790"/>
      <c r="I615" s="790"/>
      <c r="J615" s="790"/>
      <c r="K615" s="790"/>
      <c r="L615" s="790"/>
      <c r="M615" s="790"/>
      <c r="N615" s="790"/>
      <c r="O615" s="791"/>
    </row>
    <row r="616" spans="1:15">
      <c r="A616" s="792"/>
      <c r="B616" s="793"/>
      <c r="C616" s="793"/>
      <c r="D616" s="793"/>
      <c r="E616" s="793"/>
      <c r="F616" s="793"/>
      <c r="G616" s="793"/>
      <c r="H616" s="793"/>
      <c r="I616" s="793"/>
      <c r="J616" s="793"/>
      <c r="K616" s="793"/>
      <c r="L616" s="793"/>
      <c r="M616" s="793"/>
      <c r="N616" s="793"/>
      <c r="O616" s="794"/>
    </row>
    <row r="617" spans="1:15">
      <c r="A617" s="770"/>
      <c r="B617" s="771"/>
      <c r="C617" s="771"/>
      <c r="D617" s="771"/>
      <c r="E617" s="771"/>
      <c r="F617" s="771"/>
      <c r="G617" s="771"/>
      <c r="H617" s="771"/>
      <c r="I617" s="771"/>
      <c r="J617" s="771"/>
      <c r="K617" s="771"/>
      <c r="L617" s="771"/>
      <c r="M617" s="771"/>
      <c r="N617" s="771"/>
      <c r="O617" s="772"/>
    </row>
    <row r="618" spans="1:15">
      <c r="A618" s="773" t="s">
        <v>127</v>
      </c>
      <c r="B618" s="774"/>
      <c r="C618" s="777" t="str">
        <f>+'[212]PRESUPUESTO OBRA'!C32</f>
        <v>3.4</v>
      </c>
      <c r="D618" s="778"/>
      <c r="E618" s="778"/>
      <c r="F618" s="778"/>
      <c r="G618" s="778"/>
      <c r="H618" s="778"/>
      <c r="I618" s="778"/>
      <c r="J618" s="778"/>
      <c r="K618" s="778"/>
      <c r="L618" s="778"/>
      <c r="M618" s="778"/>
      <c r="N618" s="778"/>
      <c r="O618" s="779"/>
    </row>
    <row r="619" spans="1:15">
      <c r="A619" s="775"/>
      <c r="B619" s="776"/>
      <c r="C619" s="780"/>
      <c r="D619" s="781"/>
      <c r="E619" s="781"/>
      <c r="F619" s="781"/>
      <c r="G619" s="781"/>
      <c r="H619" s="781"/>
      <c r="I619" s="781"/>
      <c r="J619" s="781"/>
      <c r="K619" s="781"/>
      <c r="L619" s="781"/>
      <c r="M619" s="781"/>
      <c r="N619" s="781"/>
      <c r="O619" s="782"/>
    </row>
    <row r="620" spans="1:15">
      <c r="A620" s="773" t="s">
        <v>78</v>
      </c>
      <c r="B620" s="774"/>
      <c r="C620" s="783" t="str">
        <f>+'[212]PRESUPUESTO OBRA'!D32</f>
        <v>SUMINISTRO, INSTALACIÓN Y COMPACTACIÓN DE RELLENO EN RECEBO TAMAÑO MAXIMO 1".</v>
      </c>
      <c r="D620" s="784"/>
      <c r="E620" s="784"/>
      <c r="F620" s="784"/>
      <c r="G620" s="784"/>
      <c r="H620" s="784"/>
      <c r="I620" s="784"/>
      <c r="J620" s="784"/>
      <c r="K620" s="784"/>
      <c r="L620" s="784"/>
      <c r="M620" s="784"/>
      <c r="N620" s="784"/>
      <c r="O620" s="785"/>
    </row>
    <row r="621" spans="1:15">
      <c r="A621" s="775"/>
      <c r="B621" s="776"/>
      <c r="C621" s="786"/>
      <c r="D621" s="787"/>
      <c r="E621" s="787"/>
      <c r="F621" s="787"/>
      <c r="G621" s="787"/>
      <c r="H621" s="787"/>
      <c r="I621" s="787"/>
      <c r="J621" s="787"/>
      <c r="K621" s="787"/>
      <c r="L621" s="787"/>
      <c r="M621" s="787"/>
      <c r="N621" s="787"/>
      <c r="O621" s="788"/>
    </row>
    <row r="622" spans="1:15">
      <c r="A622" s="773" t="s">
        <v>128</v>
      </c>
      <c r="B622" s="774"/>
      <c r="C622" s="783" t="str">
        <f>+'[212]PRESUPUESTO OBRA'!E32</f>
        <v>M3</v>
      </c>
      <c r="D622" s="784"/>
      <c r="E622" s="784"/>
      <c r="F622" s="784"/>
      <c r="G622" s="784"/>
      <c r="H622" s="784"/>
      <c r="I622" s="784"/>
      <c r="J622" s="784"/>
      <c r="K622" s="784"/>
      <c r="L622" s="784"/>
      <c r="M622" s="784"/>
      <c r="N622" s="784"/>
      <c r="O622" s="785"/>
    </row>
    <row r="623" spans="1:15">
      <c r="A623" s="775"/>
      <c r="B623" s="776"/>
      <c r="C623" s="786"/>
      <c r="D623" s="787"/>
      <c r="E623" s="787"/>
      <c r="F623" s="787"/>
      <c r="G623" s="787"/>
      <c r="H623" s="787"/>
      <c r="I623" s="787"/>
      <c r="J623" s="787"/>
      <c r="K623" s="787"/>
      <c r="L623" s="787"/>
      <c r="M623" s="787"/>
      <c r="N623" s="787"/>
      <c r="O623" s="788"/>
    </row>
    <row r="624" spans="1:15">
      <c r="A624" s="763" t="s">
        <v>129</v>
      </c>
      <c r="B624" s="764" t="s">
        <v>78</v>
      </c>
      <c r="C624" s="765"/>
      <c r="D624" s="765"/>
      <c r="E624" s="765"/>
      <c r="F624" s="765"/>
      <c r="G624" s="765"/>
      <c r="H624" s="766"/>
      <c r="I624" s="755" t="s">
        <v>198</v>
      </c>
      <c r="J624" s="755" t="s">
        <v>130</v>
      </c>
      <c r="K624" s="755" t="s">
        <v>131</v>
      </c>
      <c r="L624" s="755" t="s">
        <v>132</v>
      </c>
      <c r="M624" s="755" t="s">
        <v>164</v>
      </c>
      <c r="N624" s="755" t="s">
        <v>134</v>
      </c>
      <c r="O624" s="755" t="s">
        <v>200</v>
      </c>
    </row>
    <row r="625" spans="1:15">
      <c r="A625" s="763"/>
      <c r="B625" s="767"/>
      <c r="C625" s="768"/>
      <c r="D625" s="768"/>
      <c r="E625" s="768"/>
      <c r="F625" s="768"/>
      <c r="G625" s="768"/>
      <c r="H625" s="769"/>
      <c r="I625" s="756"/>
      <c r="J625" s="756"/>
      <c r="K625" s="756"/>
      <c r="L625" s="756"/>
      <c r="M625" s="756"/>
      <c r="N625" s="756"/>
      <c r="O625" s="756"/>
    </row>
    <row r="626" spans="1:15" ht="17.25">
      <c r="A626" s="323">
        <v>1</v>
      </c>
      <c r="B626" s="276" t="str">
        <f>+C620</f>
        <v>SUMINISTRO, INSTALACIÓN Y COMPACTACIÓN DE RELLENO EN RECEBO TAMAÑO MAXIMO 1".</v>
      </c>
      <c r="C626" s="277"/>
      <c r="D626" s="277"/>
      <c r="E626" s="277"/>
      <c r="F626" s="277"/>
      <c r="G626" s="277"/>
      <c r="H626" s="278"/>
      <c r="I626" s="268">
        <v>1</v>
      </c>
      <c r="J626" s="280">
        <f>+J558</f>
        <v>12</v>
      </c>
      <c r="K626" s="324">
        <f>1</f>
        <v>1</v>
      </c>
      <c r="L626" s="280">
        <v>0.6</v>
      </c>
      <c r="M626" s="280">
        <f>+L626*K626*J626*I626</f>
        <v>7.1999999999999993</v>
      </c>
      <c r="N626" s="280">
        <f>+N609</f>
        <v>7</v>
      </c>
      <c r="O626" s="327">
        <f>+N626*M626</f>
        <v>50.399999999999991</v>
      </c>
    </row>
    <row r="627" spans="1:15" ht="17.25">
      <c r="A627" s="323"/>
      <c r="B627" s="276"/>
      <c r="C627" s="277"/>
      <c r="D627" s="277"/>
      <c r="E627" s="277"/>
      <c r="F627" s="277"/>
      <c r="G627" s="277"/>
      <c r="H627" s="278"/>
      <c r="I627" s="268"/>
      <c r="J627" s="280"/>
      <c r="K627" s="280"/>
      <c r="L627" s="280"/>
      <c r="M627" s="280"/>
      <c r="N627" s="280"/>
      <c r="O627" s="327"/>
    </row>
    <row r="628" spans="1:15" ht="17.25">
      <c r="A628" s="323"/>
      <c r="B628" s="276"/>
      <c r="C628" s="277"/>
      <c r="D628" s="277"/>
      <c r="E628" s="277"/>
      <c r="F628" s="277"/>
      <c r="G628" s="277"/>
      <c r="H628" s="278"/>
      <c r="I628" s="268"/>
      <c r="J628" s="280"/>
      <c r="K628" s="324"/>
      <c r="L628" s="280"/>
      <c r="M628" s="280"/>
      <c r="N628" s="280"/>
      <c r="O628" s="327"/>
    </row>
    <row r="629" spans="1:15" ht="17.25">
      <c r="A629" s="250"/>
      <c r="B629" s="757"/>
      <c r="C629" s="758"/>
      <c r="D629" s="758"/>
      <c r="E629" s="758"/>
      <c r="F629" s="758"/>
      <c r="G629" s="758"/>
      <c r="H629" s="759"/>
      <c r="I629" s="251"/>
      <c r="J629" s="252"/>
      <c r="K629" s="252"/>
      <c r="L629" s="253"/>
      <c r="M629" s="254"/>
      <c r="N629" s="253"/>
      <c r="O629" s="252">
        <f>M629*N629</f>
        <v>0</v>
      </c>
    </row>
    <row r="630" spans="1:15" ht="17.25">
      <c r="A630" s="255"/>
      <c r="B630" s="760"/>
      <c r="C630" s="760"/>
      <c r="D630" s="760"/>
      <c r="E630" s="760"/>
      <c r="F630" s="760"/>
      <c r="G630" s="760"/>
      <c r="H630" s="760"/>
      <c r="I630" s="256"/>
      <c r="J630" s="257"/>
      <c r="K630" s="256"/>
      <c r="L630" s="258"/>
      <c r="M630" s="761" t="s">
        <v>136</v>
      </c>
      <c r="N630" s="762"/>
      <c r="O630" s="360">
        <f>ROUND(SUM(O626:O629),2)</f>
        <v>50.4</v>
      </c>
    </row>
    <row r="631" spans="1:15" ht="17.25">
      <c r="A631" s="260"/>
      <c r="B631" s="260"/>
      <c r="C631" s="260"/>
      <c r="D631" s="260"/>
      <c r="E631" s="260"/>
      <c r="F631" s="260"/>
      <c r="G631" s="260"/>
      <c r="H631" s="260"/>
      <c r="I631" s="260"/>
      <c r="J631" s="261"/>
      <c r="K631" s="260"/>
      <c r="L631" s="260"/>
      <c r="M631" s="287"/>
      <c r="N631" s="287"/>
      <c r="O631" s="669"/>
    </row>
    <row r="632" spans="1:15" customFormat="1" ht="12.75"/>
    <row r="633" spans="1:15" customFormat="1" ht="12.75"/>
    <row r="634" spans="1:15" customFormat="1" ht="12.75"/>
    <row r="635" spans="1:15" customFormat="1" ht="12.75"/>
    <row r="636" spans="1:15" customFormat="1" ht="12.75"/>
    <row r="637" spans="1:15" customFormat="1" ht="15" customHeight="1"/>
    <row r="638" spans="1:15" customFormat="1" ht="12.75"/>
    <row r="639" spans="1:15" customFormat="1" ht="12.75"/>
    <row r="640" spans="1:15" customFormat="1" ht="12.75"/>
    <row r="641" customFormat="1" ht="12.75"/>
    <row r="642" customFormat="1" ht="12.75"/>
    <row r="643" customFormat="1" ht="12.75"/>
    <row r="644" customFormat="1" ht="12.75"/>
    <row r="645" customFormat="1" ht="12.75"/>
    <row r="646" customFormat="1" ht="12.75"/>
    <row r="647" customFormat="1" ht="12.75"/>
    <row r="648" customFormat="1" ht="12.75"/>
    <row r="649" customFormat="1" ht="12.75"/>
    <row r="650" customFormat="1" ht="12.75"/>
    <row r="651" customFormat="1" ht="12.75"/>
    <row r="652" customFormat="1" ht="12.75"/>
    <row r="653" customFormat="1" ht="12.75"/>
    <row r="654" customFormat="1" ht="12.75"/>
    <row r="655" customFormat="1" ht="12.75"/>
    <row r="656" customFormat="1" ht="12.75"/>
    <row r="657" customFormat="1" ht="12.75"/>
    <row r="658" customFormat="1" ht="12" customHeight="1"/>
    <row r="659" customFormat="1" ht="12.75"/>
    <row r="660" customFormat="1" ht="12.75"/>
    <row r="661" customFormat="1" ht="12.75"/>
    <row r="662" customFormat="1" ht="12.75"/>
    <row r="663" customFormat="1" ht="12.75"/>
    <row r="664" customFormat="1" ht="12.75"/>
    <row r="665" customFormat="1" ht="12.75"/>
    <row r="666" customFormat="1" ht="12.75"/>
    <row r="667" customFormat="1" ht="12.75"/>
    <row r="668" customFormat="1" ht="12.75"/>
    <row r="669" customFormat="1" ht="12.75"/>
    <row r="670" customFormat="1" ht="12.75"/>
    <row r="671" customFormat="1" ht="12.75"/>
    <row r="672" customFormat="1" ht="12.75"/>
    <row r="673" customFormat="1" ht="12.75"/>
    <row r="674" customFormat="1" ht="12.75"/>
    <row r="675" customFormat="1" ht="12.75"/>
    <row r="676" customFormat="1" ht="12.75"/>
    <row r="677" customFormat="1" ht="12.75"/>
    <row r="678" customFormat="1" ht="12.75"/>
    <row r="679" customFormat="1" ht="12.75"/>
    <row r="680" customFormat="1" ht="12.75"/>
    <row r="681" customFormat="1" ht="12.75"/>
    <row r="682" customFormat="1" ht="12.75"/>
    <row r="683" customFormat="1" ht="12.75"/>
    <row r="684" customFormat="1" ht="12.75"/>
    <row r="685" customFormat="1" ht="12.75"/>
    <row r="686" customFormat="1" ht="12.75"/>
    <row r="687" customFormat="1" ht="12.75"/>
    <row r="688" customFormat="1" ht="12.75"/>
    <row r="689" customFormat="1" ht="12.75"/>
    <row r="690" customFormat="1" ht="12.75"/>
    <row r="691" customFormat="1" ht="12.75"/>
    <row r="692" customFormat="1" ht="12.75"/>
    <row r="693" customFormat="1" ht="12.75"/>
    <row r="694" customFormat="1" ht="12.75"/>
    <row r="695" customFormat="1" ht="12.75"/>
    <row r="696" customFormat="1" ht="12.75"/>
    <row r="697" customFormat="1" ht="12.75"/>
    <row r="698" customFormat="1" ht="12.75"/>
    <row r="699" customFormat="1" ht="12.75"/>
    <row r="700" customFormat="1" ht="12.75"/>
    <row r="701" customFormat="1" ht="12.75"/>
    <row r="702" customFormat="1" ht="12.75"/>
    <row r="703" customFormat="1" ht="15" customHeight="1"/>
    <row r="704" customFormat="1" ht="12.75"/>
    <row r="705" customFormat="1" ht="12.75"/>
    <row r="706" customFormat="1" ht="12.75"/>
    <row r="707" customFormat="1" ht="12.75"/>
    <row r="708" customFormat="1" ht="12.75"/>
    <row r="709" customFormat="1" ht="12.75"/>
    <row r="710" customFormat="1" ht="12.75"/>
    <row r="711" customFormat="1" ht="12.75"/>
    <row r="712" customFormat="1" ht="12.75"/>
    <row r="713" customFormat="1" ht="12.75"/>
    <row r="714" customFormat="1" ht="12.75"/>
    <row r="715" customFormat="1" ht="12.75"/>
    <row r="716" customFormat="1" ht="12.75"/>
    <row r="717" customFormat="1" ht="12.75"/>
    <row r="718" customFormat="1" ht="12.75"/>
    <row r="719" customFormat="1" ht="12.75"/>
    <row r="720" customFormat="1" ht="12.75"/>
    <row r="721" customFormat="1" ht="12.75"/>
    <row r="722" customFormat="1" ht="12.75"/>
    <row r="723" customFormat="1" ht="12.75"/>
    <row r="724" customFormat="1" ht="12.75"/>
    <row r="725" customFormat="1" ht="12.75"/>
    <row r="726" customFormat="1" ht="12.75"/>
    <row r="727" customFormat="1" ht="12.75"/>
    <row r="728" customFormat="1" ht="12.75"/>
    <row r="729" customFormat="1" ht="12.75"/>
    <row r="730" customFormat="1" ht="12.75"/>
    <row r="731" customFormat="1" ht="12.75"/>
    <row r="732" customFormat="1" ht="12.75"/>
    <row r="733" customFormat="1" ht="12.75"/>
    <row r="734" customFormat="1" ht="12.75"/>
    <row r="735" customFormat="1" ht="12.75"/>
    <row r="736" customFormat="1" ht="12.75"/>
    <row r="737" customFormat="1" ht="12.75"/>
    <row r="738" customFormat="1" ht="12.75"/>
    <row r="739" customFormat="1" ht="12.75"/>
    <row r="740" customFormat="1" ht="12.75"/>
    <row r="741" customFormat="1" ht="12.75"/>
    <row r="742" customFormat="1" ht="12.75"/>
    <row r="743" customFormat="1" ht="12.75"/>
    <row r="744" customFormat="1" ht="12.75"/>
    <row r="745" customFormat="1" ht="12.75"/>
    <row r="746" customFormat="1" ht="12.75"/>
    <row r="747" customFormat="1" ht="12.75"/>
    <row r="748" customFormat="1" ht="12.75"/>
    <row r="749" customFormat="1" ht="12.75"/>
    <row r="750" customFormat="1" ht="12.75"/>
    <row r="751" customFormat="1" ht="12.75"/>
    <row r="752" customFormat="1" ht="12.75"/>
    <row r="753" customFormat="1" ht="12.75"/>
    <row r="754" customFormat="1" ht="15" customHeight="1"/>
    <row r="755" customFormat="1" ht="12.75"/>
    <row r="756" customFormat="1" ht="12.75"/>
    <row r="757" customFormat="1" ht="12.75"/>
    <row r="758" customFormat="1" ht="12.75"/>
    <row r="759" customFormat="1" ht="12.75"/>
    <row r="760" customFormat="1" ht="12.75"/>
    <row r="761" customFormat="1" ht="12.75"/>
    <row r="762" customFormat="1" ht="12.75"/>
    <row r="763" customFormat="1" ht="12.75"/>
    <row r="764" customFormat="1" ht="12.75"/>
    <row r="765" customFormat="1" ht="12.75"/>
    <row r="766" customFormat="1" ht="12.75"/>
    <row r="767" customFormat="1" ht="20.25" customHeight="1"/>
    <row r="768" customFormat="1" ht="18.75" customHeight="1"/>
    <row r="769" customFormat="1" ht="12.75"/>
    <row r="770" customFormat="1" ht="12.75"/>
    <row r="771" customFormat="1" ht="12.75"/>
    <row r="772" customFormat="1" ht="12.75"/>
    <row r="773" customFormat="1" ht="12.75"/>
    <row r="774" customFormat="1" ht="12.75"/>
    <row r="775" customFormat="1" ht="12.75"/>
    <row r="776" customFormat="1" ht="12.75"/>
    <row r="777" customFormat="1" ht="12.75"/>
    <row r="778" customFormat="1" ht="12.75"/>
    <row r="779" customFormat="1" ht="12.75"/>
    <row r="780" customFormat="1" ht="12.75"/>
    <row r="781" customFormat="1" ht="12.75"/>
    <row r="782" customFormat="1" ht="12.75"/>
    <row r="783" customFormat="1" ht="12.75"/>
    <row r="784" customFormat="1" ht="12.75"/>
    <row r="785" customFormat="1" ht="12.75"/>
    <row r="786" customFormat="1" ht="12.75"/>
    <row r="787" customFormat="1" ht="12.75"/>
    <row r="788" customFormat="1" ht="12.75"/>
    <row r="789" customFormat="1" ht="12.75"/>
    <row r="790" customFormat="1" ht="12.75"/>
    <row r="791" customFormat="1" ht="12.75"/>
    <row r="792" customFormat="1" ht="12.75"/>
    <row r="793" customFormat="1" ht="12.75"/>
    <row r="794" customFormat="1" ht="12.75"/>
    <row r="795" customFormat="1" ht="12.75"/>
    <row r="796" customFormat="1" ht="12.75"/>
    <row r="797" customFormat="1" ht="12.75"/>
    <row r="798" customFormat="1" ht="12.75"/>
    <row r="799" customFormat="1" ht="12.75"/>
    <row r="800" customFormat="1" ht="12.75"/>
    <row r="801" customFormat="1" ht="12.75"/>
    <row r="802" customFormat="1" ht="12.75"/>
    <row r="803" customFormat="1" ht="12.75"/>
    <row r="804" customFormat="1" ht="12.75"/>
    <row r="805" customFormat="1" ht="13.5" customHeight="1"/>
    <row r="806" customFormat="1" ht="12.75"/>
    <row r="807" customFormat="1" ht="12.75"/>
    <row r="808" customFormat="1" ht="12.75"/>
    <row r="809" customFormat="1" ht="12.75"/>
    <row r="810" customFormat="1" ht="12.75"/>
    <row r="811" customFormat="1" ht="12.75"/>
    <row r="812" customFormat="1" ht="12.75"/>
    <row r="813" customFormat="1" ht="12.75"/>
    <row r="814" customFormat="1" ht="12.75"/>
    <row r="815" customFormat="1" ht="12.75"/>
    <row r="816" customFormat="1" ht="12.75"/>
    <row r="817" customFormat="1" ht="12.75"/>
    <row r="818" customFormat="1" ht="12.75"/>
    <row r="819" customFormat="1" ht="12.75"/>
    <row r="820" customFormat="1" ht="12.75"/>
    <row r="821" customFormat="1" ht="12.75"/>
    <row r="822" customFormat="1" ht="12.75"/>
    <row r="823" customFormat="1" ht="12.75"/>
    <row r="824" customFormat="1" ht="12.75"/>
    <row r="825" customFormat="1" ht="12.75"/>
    <row r="826" customFormat="1" ht="12.75"/>
    <row r="827" customFormat="1" ht="12.75"/>
    <row r="828" customFormat="1" ht="12.75"/>
    <row r="829" customFormat="1" ht="12.75"/>
    <row r="830" customFormat="1" ht="12.75"/>
    <row r="831" customFormat="1" ht="12.75"/>
    <row r="832" customFormat="1" ht="12.75"/>
    <row r="833" customFormat="1" ht="12.75"/>
    <row r="834" customFormat="1" ht="12.75"/>
    <row r="835" customFormat="1" ht="12.75"/>
    <row r="836" customFormat="1" ht="12.75"/>
    <row r="837" customFormat="1" ht="12.75"/>
    <row r="838" customFormat="1" ht="12.75"/>
    <row r="839" customFormat="1" ht="12.75"/>
    <row r="840" customFormat="1" ht="12.75"/>
    <row r="841" customFormat="1" ht="12.75"/>
    <row r="842" customFormat="1" ht="12.75"/>
    <row r="843" customFormat="1" ht="12.75"/>
    <row r="844" customFormat="1" ht="12.75"/>
    <row r="845" customFormat="1" ht="12.75"/>
    <row r="846" customFormat="1" ht="12.75"/>
    <row r="847" customFormat="1" ht="12.75"/>
    <row r="848" customFormat="1" ht="12.75"/>
    <row r="849" customFormat="1" ht="12.75"/>
    <row r="850" customFormat="1" ht="12.75"/>
    <row r="851" customFormat="1" ht="12.75"/>
    <row r="852" customFormat="1" ht="12.75"/>
    <row r="853" customFormat="1" ht="12.75"/>
    <row r="854" customFormat="1" ht="12.75"/>
    <row r="855" customFormat="1" ht="12.75"/>
    <row r="856" customFormat="1" ht="12.75"/>
    <row r="857" customFormat="1" ht="12.75"/>
    <row r="858" customFormat="1" ht="12.75"/>
    <row r="859" customFormat="1" ht="12.75"/>
    <row r="860" customFormat="1" ht="12.75"/>
    <row r="861" customFormat="1" ht="12.75"/>
    <row r="862" customFormat="1" ht="12.75"/>
    <row r="863" customFormat="1" ht="12.75"/>
    <row r="864" customFormat="1" ht="12.75"/>
    <row r="865" customFormat="1" ht="12.75"/>
    <row r="866" customFormat="1" ht="12.75"/>
    <row r="867" customFormat="1" ht="12.75"/>
    <row r="868" customFormat="1" ht="12.75"/>
    <row r="869" customFormat="1" ht="12.75"/>
    <row r="870" customFormat="1" ht="12.75"/>
    <row r="871" customFormat="1" ht="12.75"/>
    <row r="872" customFormat="1" ht="12.75"/>
    <row r="873" customFormat="1" ht="12.75"/>
    <row r="874" customFormat="1" ht="12.75"/>
    <row r="875" customFormat="1" ht="12.75"/>
    <row r="876" customFormat="1" ht="12.75"/>
    <row r="877" customFormat="1" ht="12.75"/>
    <row r="878" customFormat="1" ht="12.75"/>
    <row r="879" customFormat="1" ht="12.75"/>
    <row r="880" customFormat="1" ht="12.75"/>
    <row r="881" customFormat="1" ht="12.75"/>
    <row r="882" customFormat="1" ht="12.75"/>
    <row r="883" customFormat="1" ht="12.75"/>
    <row r="884" customFormat="1" ht="12.75"/>
    <row r="885" customFormat="1" ht="12.75"/>
    <row r="886" customFormat="1" ht="12.75"/>
    <row r="887" customFormat="1" ht="12.75"/>
    <row r="888" customFormat="1" ht="12.75"/>
    <row r="889" customFormat="1" ht="12.75"/>
    <row r="890" customFormat="1" ht="12.75"/>
    <row r="891" customFormat="1" ht="12.75"/>
    <row r="892" customFormat="1" ht="12.75"/>
    <row r="893" customFormat="1" ht="12.75"/>
    <row r="894" customFormat="1" ht="12.75"/>
    <row r="895" customFormat="1" ht="12.75"/>
    <row r="896" customFormat="1" ht="12.75"/>
    <row r="897" customFormat="1" ht="12.75"/>
    <row r="898" customFormat="1" ht="12.75"/>
    <row r="899" customFormat="1" ht="12.75"/>
    <row r="900" customFormat="1" ht="12.75"/>
    <row r="901" customFormat="1" ht="12.75"/>
    <row r="902" customFormat="1" ht="12.75"/>
    <row r="903" customFormat="1" ht="12.75"/>
    <row r="904" customFormat="1" ht="12.75"/>
    <row r="905" customFormat="1" ht="12.75"/>
    <row r="906" customFormat="1" ht="12.75"/>
    <row r="907" customFormat="1" ht="12.75"/>
    <row r="908" customFormat="1" ht="12.75"/>
    <row r="909" customFormat="1" ht="12.75"/>
    <row r="910" customFormat="1" ht="12.75"/>
    <row r="911" customFormat="1" ht="12.75"/>
    <row r="912" customFormat="1" ht="12.75"/>
    <row r="913" customFormat="1" ht="12.75"/>
    <row r="914" customFormat="1" ht="12.75"/>
    <row r="915" customFormat="1" ht="12.75"/>
    <row r="916" customFormat="1" ht="12.75"/>
    <row r="917" customFormat="1" ht="12.75"/>
    <row r="918" customFormat="1" ht="12.75"/>
    <row r="919" customFormat="1" ht="12.75"/>
    <row r="920" customFormat="1" ht="12.75"/>
    <row r="921" customFormat="1" ht="12.75"/>
    <row r="922" customFormat="1" ht="12.75"/>
    <row r="923" customFormat="1" ht="12.75"/>
    <row r="924" customFormat="1" ht="12.75"/>
    <row r="925" customFormat="1" ht="12.75"/>
    <row r="926" customFormat="1" ht="12.75"/>
    <row r="927" customFormat="1" ht="12.75"/>
    <row r="928" customFormat="1" ht="12.75"/>
    <row r="929" customFormat="1" ht="12.75"/>
    <row r="930" customFormat="1" ht="12.75"/>
    <row r="931" customFormat="1" ht="12.75"/>
    <row r="932" customFormat="1" ht="12.75"/>
    <row r="933" customFormat="1" ht="12.75"/>
    <row r="934" customFormat="1" ht="12.75"/>
    <row r="935" customFormat="1" ht="12.75"/>
    <row r="936" customFormat="1" ht="12.75"/>
    <row r="937" customFormat="1" ht="12.75"/>
    <row r="938" customFormat="1" ht="12.75"/>
    <row r="939" customFormat="1" ht="12.75"/>
    <row r="940" customFormat="1" ht="12.75"/>
    <row r="941" customFormat="1" ht="12.75"/>
    <row r="942" customFormat="1" ht="12.75"/>
    <row r="943" customFormat="1" ht="12.75"/>
    <row r="944" customFormat="1" ht="12.75"/>
    <row r="945" customFormat="1" ht="12.75"/>
    <row r="946" customFormat="1" ht="12.75"/>
    <row r="947" customFormat="1" ht="12.75"/>
    <row r="948" customFormat="1" ht="12.75"/>
    <row r="949" customFormat="1" ht="12.75"/>
    <row r="950" customFormat="1" ht="12.75"/>
    <row r="951" customFormat="1" ht="12.75"/>
    <row r="952" customFormat="1" ht="12.75"/>
    <row r="953" customFormat="1" ht="12.75"/>
    <row r="954" customFormat="1" ht="12.75"/>
    <row r="955" customFormat="1" ht="12.75"/>
    <row r="956" customFormat="1" ht="12.75"/>
    <row r="957" customFormat="1" ht="12.75"/>
    <row r="958" customFormat="1" ht="12.75"/>
    <row r="959" customFormat="1" ht="12.75"/>
    <row r="960" customFormat="1" ht="12.75"/>
    <row r="961" customFormat="1" ht="12.75"/>
    <row r="962" customFormat="1" ht="12.75"/>
    <row r="963" customFormat="1" ht="12.75"/>
    <row r="964" customFormat="1" ht="12.75"/>
    <row r="965" customFormat="1" ht="12.75"/>
    <row r="966" customFormat="1" ht="12.75"/>
    <row r="967" customFormat="1" ht="12.75"/>
    <row r="968" customFormat="1" ht="15" customHeight="1"/>
    <row r="969" customFormat="1" ht="12.75"/>
    <row r="970" customFormat="1" ht="12.75"/>
    <row r="971" customFormat="1" ht="15" customHeight="1"/>
    <row r="972" customFormat="1" ht="15" customHeight="1"/>
    <row r="973" customFormat="1" ht="15" customHeight="1"/>
    <row r="974" customFormat="1" ht="15" customHeight="1"/>
    <row r="975" customFormat="1" ht="15" customHeight="1"/>
    <row r="976" customFormat="1" ht="15" customHeight="1"/>
    <row r="977" customFormat="1" ht="12.75"/>
    <row r="978" customFormat="1" ht="12.75"/>
    <row r="979" customFormat="1" ht="12.75"/>
    <row r="980" customFormat="1" ht="12.75"/>
    <row r="981" customFormat="1" ht="12.75"/>
    <row r="982" customFormat="1" ht="12.75"/>
    <row r="983" customFormat="1" ht="12.75"/>
    <row r="984" customFormat="1" ht="12.75"/>
    <row r="985" customFormat="1" ht="12.75"/>
    <row r="986" customFormat="1" ht="12.75"/>
    <row r="987" customFormat="1" ht="12.75"/>
    <row r="988" customFormat="1" ht="12.75"/>
    <row r="989" customFormat="1" ht="12.75"/>
    <row r="990" customFormat="1" ht="12.75"/>
    <row r="991" customFormat="1" ht="12.75"/>
    <row r="992" customFormat="1" ht="12.75"/>
    <row r="993" customFormat="1" ht="12.75"/>
    <row r="994" customFormat="1" ht="12.75"/>
    <row r="995" customFormat="1" ht="12.75"/>
    <row r="996" customFormat="1" ht="12.75"/>
    <row r="997" customFormat="1" ht="12.75"/>
    <row r="998" customFormat="1" ht="15" customHeight="1"/>
    <row r="999" customFormat="1" ht="15" customHeight="1"/>
    <row r="1000" customFormat="1" ht="12.75"/>
    <row r="1001" customFormat="1" ht="12.75"/>
    <row r="1002" customFormat="1" ht="12.75"/>
    <row r="1003" customFormat="1" ht="12.75"/>
    <row r="1004" customFormat="1" ht="12.75"/>
    <row r="1005" customFormat="1" ht="12.75"/>
    <row r="1006" customFormat="1" ht="12.75"/>
    <row r="1007" customFormat="1" ht="12.75"/>
    <row r="1008" customFormat="1" ht="12.75"/>
    <row r="1009" customFormat="1" ht="12.75"/>
    <row r="1010" customFormat="1" ht="17.25" customHeight="1"/>
    <row r="1011" customFormat="1" ht="17.25" customHeight="1"/>
    <row r="1012" customFormat="1" ht="12.75"/>
    <row r="1013" customFormat="1" ht="12.75"/>
    <row r="1014" customFormat="1" ht="12.75"/>
    <row r="1015" customFormat="1" ht="12.75"/>
    <row r="1016" customFormat="1" ht="12.75"/>
    <row r="1017" customFormat="1" ht="12.75"/>
    <row r="1018" customFormat="1" ht="12.75"/>
    <row r="1019" customFormat="1" ht="12.75"/>
    <row r="1020" customFormat="1" ht="12.75"/>
    <row r="1021" customFormat="1" ht="12.75"/>
    <row r="1022" customFormat="1" ht="12.75"/>
    <row r="1023" customFormat="1" ht="12.75"/>
    <row r="1024" customFormat="1" ht="12.75"/>
    <row r="1025" customFormat="1" ht="12.75"/>
    <row r="1026" customFormat="1" ht="12.75"/>
    <row r="1027" customFormat="1" ht="12.75"/>
    <row r="1028" customFormat="1" ht="12.75"/>
    <row r="1029" customFormat="1" ht="12.75"/>
    <row r="1030" customFormat="1" ht="12.75"/>
    <row r="1031" customFormat="1" ht="12.75"/>
    <row r="1032" customFormat="1" ht="12.75"/>
    <row r="1033" customFormat="1" ht="12.75"/>
    <row r="1034" customFormat="1" ht="12.75"/>
    <row r="1035" customFormat="1" ht="12.75"/>
    <row r="1036" customFormat="1" ht="12.75"/>
    <row r="1037" customFormat="1" ht="12.75"/>
    <row r="1038" customFormat="1" ht="12.75"/>
    <row r="1039" customFormat="1" ht="12.75"/>
    <row r="1040" customFormat="1" ht="12.75"/>
    <row r="1041" customFormat="1" ht="12.75"/>
    <row r="1042" customFormat="1" ht="12.75"/>
    <row r="1043" customFormat="1" ht="12.75"/>
    <row r="1044" customFormat="1" ht="31.5" customHeight="1"/>
    <row r="1045" customFormat="1" ht="12.75"/>
    <row r="1046" customFormat="1" ht="12.75"/>
    <row r="1047" customFormat="1" ht="12.75"/>
    <row r="1048" customFormat="1" ht="12.75"/>
    <row r="1049" customFormat="1" ht="12.75"/>
    <row r="1050" customFormat="1" ht="12.75"/>
    <row r="1051" customFormat="1" ht="12.75"/>
    <row r="1052" customFormat="1" ht="12.75"/>
    <row r="1053" customFormat="1" ht="12.75"/>
    <row r="1054" customFormat="1" ht="12.75"/>
    <row r="1055" customFormat="1" ht="12.75"/>
    <row r="1056" customFormat="1" ht="12.75"/>
    <row r="1057" customFormat="1" ht="12.75"/>
    <row r="1058" customFormat="1" ht="12.75"/>
    <row r="1059" customFormat="1" ht="12.75"/>
    <row r="1060" customFormat="1" ht="12.75"/>
    <row r="1061" customFormat="1" ht="12.75"/>
    <row r="1062" customFormat="1" ht="12.75"/>
    <row r="1063" customFormat="1" ht="12.75"/>
    <row r="1064" customFormat="1" ht="12.75"/>
    <row r="1065" customFormat="1" ht="12.75"/>
    <row r="1066" customFormat="1" ht="12.75"/>
    <row r="1067" customFormat="1" ht="12.75"/>
    <row r="1068" customFormat="1" ht="12.75"/>
    <row r="1069" customFormat="1" ht="12.75"/>
    <row r="1070" customFormat="1" ht="12.75"/>
    <row r="1071" customFormat="1" ht="12.75"/>
    <row r="1072" customFormat="1" ht="12.75"/>
    <row r="1073" customFormat="1" ht="12.75"/>
    <row r="1074" customFormat="1" ht="12.75"/>
    <row r="1075" customFormat="1" ht="12.75"/>
    <row r="1076" customFormat="1" ht="12.75"/>
    <row r="1077" customFormat="1" ht="12.75"/>
    <row r="1078" customFormat="1" ht="12.75"/>
    <row r="1079" customFormat="1" ht="12.75"/>
    <row r="1080" customFormat="1" ht="12.75"/>
    <row r="1081" customFormat="1" ht="12.75"/>
    <row r="1082" customFormat="1" ht="12.75"/>
    <row r="1083" customFormat="1" ht="12.75"/>
    <row r="1084" customFormat="1" ht="12.75"/>
    <row r="1085" customFormat="1" ht="12.75"/>
    <row r="1086" customFormat="1" ht="12.75"/>
    <row r="1087" customFormat="1" ht="12.75"/>
    <row r="1088" customFormat="1" ht="12.75"/>
    <row r="1089" customFormat="1" ht="12.75"/>
    <row r="1090" customFormat="1" ht="12.75"/>
    <row r="1091" customFormat="1" ht="12.75"/>
    <row r="1092" customFormat="1" ht="12.75"/>
    <row r="1093" customFormat="1" ht="12.75"/>
    <row r="1094" customFormat="1" ht="12.75"/>
    <row r="1095" customFormat="1" ht="12.75"/>
    <row r="1096" customFormat="1" ht="12.75"/>
    <row r="1097" customFormat="1" ht="12.75"/>
    <row r="1098" customFormat="1" ht="12.75"/>
    <row r="1099" customFormat="1" ht="12.75"/>
    <row r="1100" customFormat="1" ht="12.75"/>
    <row r="1101" customFormat="1" ht="12.75"/>
    <row r="1102" customFormat="1" ht="12.75"/>
    <row r="1103" customFormat="1" ht="12.75"/>
    <row r="1104" customFormat="1" ht="12.75"/>
    <row r="1105" customFormat="1" ht="12.75"/>
    <row r="1106" customFormat="1" ht="12.75"/>
    <row r="1107" customFormat="1" ht="12.75"/>
    <row r="1108" customFormat="1" ht="12.75"/>
    <row r="1109" customFormat="1" ht="12.75"/>
    <row r="1110" customFormat="1" ht="12.75"/>
    <row r="1111" customFormat="1" ht="12.75"/>
    <row r="1112" customFormat="1" ht="12.75"/>
    <row r="1113" customFormat="1" ht="12.75"/>
    <row r="1114" customFormat="1" ht="12.75"/>
    <row r="1115" customFormat="1" ht="12.75"/>
    <row r="1116" customFormat="1" ht="12.75"/>
    <row r="1117" customFormat="1" ht="12.75"/>
    <row r="1118" customFormat="1" ht="12.75"/>
    <row r="1119" customFormat="1" ht="12.75"/>
    <row r="1120" customFormat="1" ht="12.75"/>
    <row r="1121" customFormat="1" ht="12.75"/>
    <row r="1122" customFormat="1" ht="15" customHeight="1"/>
    <row r="1123" customFormat="1" ht="12.75"/>
    <row r="1124" customFormat="1" ht="12.75"/>
    <row r="1125" customFormat="1" ht="12.75"/>
    <row r="1126" customFormat="1" ht="12.75"/>
    <row r="1127" customFormat="1" ht="12.75"/>
    <row r="1128" customFormat="1" ht="12.75"/>
    <row r="1129" customFormat="1" ht="12.75"/>
    <row r="1130" customFormat="1" ht="12.75"/>
    <row r="1131" customFormat="1" ht="12.75"/>
    <row r="1132" customFormat="1" ht="12.75"/>
    <row r="1133" customFormat="1" ht="12.75"/>
    <row r="1134" customFormat="1" ht="12.75"/>
    <row r="1135" customFormat="1" ht="12.75"/>
    <row r="1136" customFormat="1" ht="12.75"/>
    <row r="1137" customFormat="1" ht="12.75"/>
    <row r="1138" customFormat="1" ht="12.75"/>
    <row r="1139" customFormat="1" ht="12.75"/>
    <row r="1140" customFormat="1" ht="12.75"/>
    <row r="1141" customFormat="1" ht="12.75"/>
    <row r="1142" customFormat="1" ht="12.75"/>
    <row r="1143" customFormat="1" ht="12.75"/>
    <row r="1144" customFormat="1" ht="12.75"/>
    <row r="1145" customFormat="1" ht="12.75"/>
    <row r="1146" customFormat="1" ht="12.75"/>
    <row r="1147" customFormat="1" ht="12.75"/>
    <row r="1148" customFormat="1" ht="12.75"/>
    <row r="1149" customFormat="1" ht="12.75"/>
    <row r="1150" customFormat="1" ht="12.75"/>
    <row r="1151" customFormat="1" ht="12.75"/>
    <row r="1152" customFormat="1" ht="12.75"/>
    <row r="1153" customFormat="1" ht="15" customHeight="1"/>
    <row r="1154" customFormat="1" ht="12.75"/>
    <row r="1155" customFormat="1" ht="12.75"/>
    <row r="1156" customFormat="1" ht="12.75"/>
    <row r="1157" customFormat="1" ht="12.75"/>
    <row r="1158" customFormat="1" ht="12.75"/>
    <row r="1159" customFormat="1" ht="12.75"/>
    <row r="1160" customFormat="1" ht="12.75"/>
    <row r="1161" customFormat="1" ht="12.75"/>
    <row r="1162" customFormat="1" ht="12.75"/>
    <row r="1163" customFormat="1" ht="12.75"/>
    <row r="1164" customFormat="1" ht="12.75"/>
    <row r="1165" customFormat="1" ht="12.75"/>
    <row r="1166" customFormat="1" ht="12.75"/>
    <row r="1167" customFormat="1" ht="12.75"/>
    <row r="1168" customFormat="1" ht="15.75" customHeight="1"/>
    <row r="1169" customFormat="1" ht="15.75" customHeight="1"/>
    <row r="1170" customFormat="1" ht="15.75" customHeight="1"/>
    <row r="1171" customFormat="1" ht="15.75" customHeight="1"/>
    <row r="1172" customFormat="1" ht="15.75" customHeight="1"/>
    <row r="1173" customFormat="1" ht="15.75" customHeight="1"/>
    <row r="1174" customFormat="1" ht="15.75" customHeight="1"/>
    <row r="1175" customFormat="1" ht="15.75" customHeight="1"/>
    <row r="1176" customFormat="1" ht="15.75" customHeight="1"/>
    <row r="1177" customFormat="1" ht="15.75" customHeight="1"/>
    <row r="1178" customFormat="1" ht="15.75" customHeight="1"/>
    <row r="1179" customFormat="1" ht="15.75" customHeight="1"/>
    <row r="1180" customFormat="1" ht="15.75" customHeight="1"/>
    <row r="1181" customFormat="1" ht="15.75" customHeight="1"/>
    <row r="1182" customFormat="1" ht="12.75"/>
    <row r="1183" customFormat="1" ht="12.75"/>
    <row r="1184" customFormat="1" ht="12.75"/>
    <row r="1185" customFormat="1" ht="12.75"/>
    <row r="1186" customFormat="1" ht="12.75"/>
    <row r="1187" customFormat="1" ht="12.75"/>
    <row r="1188" customFormat="1" ht="12.75"/>
    <row r="1189" customFormat="1" ht="12.75"/>
    <row r="1190" customFormat="1" ht="12.75"/>
    <row r="1191" customFormat="1" ht="12.75"/>
    <row r="1192" customFormat="1" ht="12.75"/>
    <row r="1193" customFormat="1" ht="12.75"/>
    <row r="1194" customFormat="1" ht="12.75"/>
    <row r="1195" customFormat="1" ht="15" customHeight="1"/>
    <row r="1196" customFormat="1" ht="12.75"/>
    <row r="1197" customFormat="1" ht="12.75"/>
    <row r="1198" customFormat="1" ht="15" customHeight="1"/>
    <row r="1199" customFormat="1" ht="15" customHeight="1"/>
    <row r="1200" customFormat="1" ht="15" customHeight="1"/>
    <row r="1201" customFormat="1" ht="15" customHeight="1"/>
    <row r="1202" customFormat="1" ht="15" customHeight="1"/>
    <row r="1203" customFormat="1" ht="15" customHeight="1"/>
    <row r="1204" customFormat="1" ht="12.75"/>
    <row r="1205" customFormat="1" ht="12.75"/>
    <row r="1206" customFormat="1" ht="12.75"/>
    <row r="1207" customFormat="1" ht="12.75"/>
    <row r="1208" customFormat="1" ht="12.75"/>
    <row r="1209" customFormat="1" ht="12.75"/>
    <row r="1210" customFormat="1" ht="12.75"/>
    <row r="1211" customFormat="1" ht="12.75"/>
    <row r="1212" customFormat="1" ht="12.75"/>
    <row r="1213" customFormat="1" ht="12.75"/>
    <row r="1214" customFormat="1" ht="12.75"/>
    <row r="1215" customFormat="1" ht="12.75"/>
    <row r="1216" customFormat="1" ht="12.75"/>
    <row r="1217" customFormat="1" ht="12.75"/>
    <row r="1218" customFormat="1" ht="12.75"/>
    <row r="1219" customFormat="1" ht="12.75"/>
    <row r="1220" customFormat="1" ht="12.75"/>
    <row r="1221" customFormat="1" ht="12.75"/>
    <row r="1222" customFormat="1" ht="12.75"/>
    <row r="1223" customFormat="1" ht="15" customHeight="1"/>
    <row r="1224" customFormat="1" ht="12.75"/>
    <row r="1225" customFormat="1" ht="17.25" customHeight="1"/>
    <row r="1226" customFormat="1" ht="12.75"/>
    <row r="1227" customFormat="1" ht="12.75"/>
    <row r="1228" customFormat="1" ht="12.75"/>
    <row r="1229" customFormat="1" ht="12.75"/>
    <row r="1230" customFormat="1" ht="12.75"/>
    <row r="1231" customFormat="1" ht="12.75"/>
    <row r="1232" customFormat="1" ht="12.75"/>
    <row r="1233" customFormat="1" ht="12.75"/>
    <row r="1234" customFormat="1" ht="12.75"/>
    <row r="1235" customFormat="1" ht="12.75"/>
    <row r="1236" customFormat="1" ht="12.75"/>
    <row r="1237" customFormat="1" ht="12.75"/>
    <row r="1238" customFormat="1" ht="12.75"/>
    <row r="1239" customFormat="1" ht="12.75"/>
    <row r="1240" customFormat="1" ht="12.75"/>
    <row r="1241" customFormat="1" ht="12.75"/>
    <row r="1242" customFormat="1" ht="12.75"/>
    <row r="1243" customFormat="1" ht="12.75"/>
    <row r="1244" customFormat="1" ht="12.75"/>
    <row r="1245" customFormat="1" ht="12.75"/>
    <row r="1246" customFormat="1" ht="12.75"/>
    <row r="1247" customFormat="1" ht="12.75"/>
    <row r="1248" customFormat="1" ht="12.75"/>
    <row r="1249" customFormat="1" ht="12.75"/>
    <row r="1250" customFormat="1" ht="12.75"/>
    <row r="1251" customFormat="1" ht="12.75"/>
    <row r="1252" customFormat="1" ht="12.75"/>
    <row r="1253" customFormat="1" ht="12.75"/>
    <row r="1254" customFormat="1" ht="12.75"/>
    <row r="1255" customFormat="1" ht="12.75"/>
    <row r="1256" customFormat="1" ht="12.75"/>
    <row r="1257" customFormat="1" ht="12.75"/>
    <row r="1258" customFormat="1" ht="12.75"/>
    <row r="1259" customFormat="1" ht="12.75"/>
    <row r="1260" customFormat="1" ht="12.75"/>
    <row r="1261" customFormat="1" ht="12.75"/>
    <row r="1262" customFormat="1" ht="12.75"/>
    <row r="1263" customFormat="1" ht="12.75"/>
    <row r="1264" customFormat="1" ht="12.75"/>
    <row r="1265" customFormat="1" ht="12.75"/>
    <row r="1266" customFormat="1" ht="12.75"/>
    <row r="1267" customFormat="1" ht="12.75"/>
    <row r="1268" customFormat="1" ht="12.75"/>
    <row r="1269" customFormat="1" ht="12.75"/>
    <row r="1270" customFormat="1" ht="12.75"/>
    <row r="1271" customFormat="1" ht="12.75"/>
    <row r="1272" customFormat="1" ht="12.75"/>
    <row r="1273" customFormat="1" ht="12.75"/>
    <row r="1274" customFormat="1" ht="12.75"/>
    <row r="1275" customFormat="1" ht="21.75" customHeight="1"/>
    <row r="1276" customFormat="1" ht="12.75"/>
    <row r="1277" customFormat="1" ht="12.75"/>
    <row r="1278" customFormat="1" ht="12.75"/>
    <row r="1279" customFormat="1" ht="12.75"/>
    <row r="1280" customFormat="1" ht="12.75"/>
    <row r="1281" customFormat="1" ht="12.75"/>
    <row r="1282" customFormat="1" ht="12.75"/>
    <row r="1283" customFormat="1" ht="12.75"/>
    <row r="1284" customFormat="1" ht="12.75"/>
    <row r="1285" customFormat="1" ht="12.75"/>
    <row r="1286" customFormat="1" ht="12.75"/>
    <row r="1287" customFormat="1" ht="12.75"/>
    <row r="1288" customFormat="1" ht="12.75"/>
    <row r="1289" customFormat="1" ht="12.75"/>
    <row r="1290" customFormat="1" ht="12.75"/>
    <row r="1291" customFormat="1" ht="12.75"/>
    <row r="1292" customFormat="1" ht="12.75"/>
    <row r="1293" customFormat="1" ht="12.75"/>
    <row r="1294" customFormat="1" ht="12.75"/>
    <row r="1295" customFormat="1" ht="12.75"/>
    <row r="1296" customFormat="1" ht="12.75"/>
    <row r="1297" customFormat="1" ht="12.75"/>
    <row r="1298" customFormat="1" ht="12.75"/>
    <row r="1299" customFormat="1" ht="12.75"/>
    <row r="1300" customFormat="1" ht="17.25" customHeight="1"/>
    <row r="1301" customFormat="1" ht="12.75"/>
    <row r="1302" customFormat="1" ht="12.75"/>
    <row r="1303" customFormat="1" ht="12.75"/>
    <row r="1304" customFormat="1" ht="12.75"/>
    <row r="1305" customFormat="1" ht="12.75"/>
    <row r="1306" customFormat="1" ht="12.75"/>
    <row r="1307" customFormat="1" ht="12.75"/>
    <row r="1308" customFormat="1" ht="12.75"/>
    <row r="1309" customFormat="1" ht="12.75"/>
    <row r="1310" customFormat="1" ht="12.75"/>
    <row r="1311" customFormat="1" ht="12.75"/>
    <row r="1312" customFormat="1" ht="12.75"/>
    <row r="1313" customFormat="1" ht="12.75"/>
    <row r="1314" customFormat="1" ht="12.75"/>
    <row r="1315" customFormat="1" ht="12.75"/>
    <row r="1316" customFormat="1" ht="12.75"/>
    <row r="1317" customFormat="1" ht="12.75"/>
    <row r="1318" customFormat="1" ht="12.75"/>
    <row r="1319" customFormat="1" ht="12.75"/>
    <row r="1320" customFormat="1" ht="12.75"/>
    <row r="1321" customFormat="1" ht="12.75"/>
    <row r="1322" customFormat="1" ht="12.75"/>
    <row r="1323" customFormat="1" ht="12.75"/>
    <row r="1324" customFormat="1" ht="12.75"/>
    <row r="1325" customFormat="1" ht="12.75"/>
    <row r="1326" customFormat="1" ht="12.75"/>
    <row r="1327" customFormat="1" ht="12.75"/>
    <row r="1328" customFormat="1" ht="12.75"/>
    <row r="1329" customFormat="1" ht="12.75"/>
    <row r="1330" customFormat="1" ht="12.75"/>
    <row r="1331" customFormat="1" ht="12.75"/>
    <row r="1332" customFormat="1" ht="12.75"/>
    <row r="1333" customFormat="1" ht="12.75"/>
    <row r="1334" customFormat="1" ht="12.75"/>
    <row r="1335" customFormat="1" ht="12.75"/>
    <row r="1336" customFormat="1" ht="12.75"/>
    <row r="1337" customFormat="1" ht="12.75"/>
    <row r="1338" customFormat="1" ht="12.75"/>
    <row r="1339" customFormat="1" ht="12.75"/>
    <row r="1340" customFormat="1" ht="12.75"/>
    <row r="1341" customFormat="1" ht="12.75"/>
    <row r="1342" customFormat="1" ht="12.75"/>
    <row r="1343" customFormat="1" ht="12.75"/>
    <row r="1344" customFormat="1" ht="12.75"/>
    <row r="1345" customFormat="1" ht="12.75"/>
    <row r="1346" customFormat="1" ht="12.75"/>
    <row r="1347" customFormat="1" ht="12.75"/>
    <row r="1348" customFormat="1" ht="12.75"/>
    <row r="1349" customFormat="1" ht="12.75"/>
    <row r="1350" customFormat="1" ht="12.75"/>
    <row r="1351" customFormat="1" ht="12.75"/>
    <row r="1352" customFormat="1" ht="12.75"/>
    <row r="1353" customFormat="1" ht="12.75"/>
    <row r="1354" customFormat="1" ht="12.75"/>
    <row r="1355" customFormat="1" ht="12.75"/>
    <row r="1356" customFormat="1" ht="12.75"/>
    <row r="1357" customFormat="1" ht="12.75"/>
    <row r="1358" customFormat="1" ht="12.75"/>
    <row r="1359" customFormat="1" ht="12.75"/>
    <row r="1360" customFormat="1" ht="12.75"/>
    <row r="1361" customFormat="1" ht="12.75"/>
    <row r="1362" customFormat="1" ht="12.75"/>
    <row r="1363" customFormat="1" ht="12.75"/>
    <row r="1364" customFormat="1" ht="12.75"/>
    <row r="1365" customFormat="1" ht="12.75"/>
    <row r="1366" customFormat="1" ht="12.75"/>
    <row r="1367" customFormat="1" ht="12.75"/>
    <row r="1368" customFormat="1" ht="12.75"/>
    <row r="1369" customFormat="1" ht="12.75"/>
    <row r="1370" customFormat="1" ht="12.75"/>
    <row r="1371" customFormat="1" ht="12.75"/>
    <row r="1372" customFormat="1" ht="12.75"/>
    <row r="1373" customFormat="1" ht="12.75"/>
    <row r="1374" customFormat="1" ht="12.75"/>
    <row r="1375" customFormat="1" ht="12.75"/>
    <row r="1376" customFormat="1" ht="12.75"/>
    <row r="1377" customFormat="1" ht="12.75"/>
    <row r="1378" customFormat="1" ht="20.25" customHeight="1"/>
    <row r="1379" customFormat="1" ht="24.75" customHeight="1"/>
    <row r="1380" customFormat="1" ht="12.75"/>
    <row r="1381" customFormat="1" ht="12.75"/>
    <row r="1382" customFormat="1" ht="12.75"/>
    <row r="1383" customFormat="1" ht="12.75"/>
    <row r="1384" customFormat="1" ht="12.75"/>
    <row r="1385" customFormat="1" ht="12.75"/>
    <row r="1386" customFormat="1" ht="12.75"/>
    <row r="1387" customFormat="1" ht="12.75"/>
    <row r="1388" customFormat="1" ht="12.75"/>
    <row r="1389" customFormat="1" ht="12.75"/>
    <row r="1390" customFormat="1" ht="12.75"/>
    <row r="1391" customFormat="1" ht="12.75"/>
    <row r="1392" customFormat="1" ht="12.75"/>
    <row r="1393" customFormat="1" ht="12.75"/>
    <row r="1394" customFormat="1" ht="12.75"/>
    <row r="1395" customFormat="1" ht="12.75"/>
    <row r="1396" customFormat="1" ht="12.75"/>
    <row r="1397" customFormat="1" ht="12.75"/>
    <row r="1398" customFormat="1" ht="12.75"/>
    <row r="1399" customFormat="1" ht="12.75"/>
    <row r="1400" customFormat="1" ht="12.75"/>
    <row r="1401" customFormat="1" ht="12.75"/>
    <row r="1402" customFormat="1" ht="12.75"/>
    <row r="1403" customFormat="1" ht="12.75"/>
    <row r="1404" customFormat="1" ht="12.75"/>
    <row r="1405" customFormat="1" ht="12.75"/>
    <row r="1406" customFormat="1" ht="12.75"/>
    <row r="1407" customFormat="1" ht="12.75"/>
    <row r="1408" customFormat="1" ht="12.75"/>
    <row r="1409" customFormat="1" ht="12.75"/>
    <row r="1410" customFormat="1" ht="12.75"/>
    <row r="1411" customFormat="1" ht="12.75"/>
    <row r="1412" customFormat="1" ht="12.75"/>
    <row r="1413" customFormat="1" ht="12.75"/>
    <row r="1414" customFormat="1" ht="12.75"/>
    <row r="1415" customFormat="1" ht="12.75"/>
    <row r="1416" customFormat="1" ht="12.75"/>
    <row r="1417" customFormat="1" ht="12.75"/>
    <row r="1418" customFormat="1" ht="12.75"/>
    <row r="1419" customFormat="1" ht="12.75"/>
    <row r="1420" customFormat="1" ht="12.75"/>
    <row r="1421" customFormat="1" ht="12.75"/>
    <row r="1422" customFormat="1" ht="12.75"/>
    <row r="1423" customFormat="1" ht="12.75"/>
    <row r="1424" customFormat="1" ht="12.75"/>
    <row r="1425" customFormat="1" ht="12.75"/>
    <row r="1426" customFormat="1" ht="12.75"/>
    <row r="1427" customFormat="1" ht="12.75"/>
    <row r="1428" customFormat="1" ht="12.75"/>
    <row r="1429" customFormat="1" ht="12.75"/>
    <row r="1430" customFormat="1" ht="12.75"/>
    <row r="1431" customFormat="1" ht="12.75"/>
    <row r="1432" customFormat="1" ht="12.75"/>
    <row r="1433" customFormat="1" ht="12.75"/>
    <row r="1434" customFormat="1" ht="12.75"/>
    <row r="1435" customFormat="1" ht="12.75"/>
    <row r="1436" customFormat="1" ht="12.75"/>
    <row r="1437" customFormat="1" ht="12.75"/>
    <row r="1438" customFormat="1" ht="12.75"/>
    <row r="1439" customFormat="1" ht="15" customHeight="1"/>
    <row r="1440" customFormat="1" ht="12.75"/>
    <row r="1441" customFormat="1" ht="12.75"/>
    <row r="1442" customFormat="1" ht="12.75"/>
    <row r="1443" customFormat="1" ht="12.75"/>
    <row r="1444" customFormat="1" ht="12.75"/>
    <row r="1445" customFormat="1" ht="12.75"/>
    <row r="1446" customFormat="1" ht="12.75"/>
    <row r="1447" customFormat="1" ht="12.75"/>
    <row r="1448" customFormat="1" ht="12.75"/>
    <row r="1449" customFormat="1" ht="12.75"/>
    <row r="1450" customFormat="1" ht="12.75"/>
    <row r="1451" customFormat="1" ht="12.75"/>
    <row r="1452" customFormat="1" ht="12.75"/>
    <row r="1453" customFormat="1" ht="12.75"/>
    <row r="1454" customFormat="1" ht="12.75"/>
    <row r="1455" customFormat="1" ht="12.75"/>
    <row r="1456" customFormat="1" ht="12.75"/>
    <row r="1457" customFormat="1" ht="12.75"/>
    <row r="1458" customFormat="1" ht="12.75"/>
    <row r="1459" customFormat="1" ht="12.75"/>
    <row r="1460" customFormat="1" ht="12.75"/>
    <row r="1461" customFormat="1" ht="12.75"/>
    <row r="1462" customFormat="1" ht="12.75"/>
    <row r="1463" customFormat="1" ht="12.75"/>
    <row r="1464" customFormat="1" ht="12.75"/>
    <row r="1465" customFormat="1" ht="12.75"/>
    <row r="1466" customFormat="1" ht="12.75"/>
    <row r="1467" customFormat="1" ht="12.75"/>
    <row r="1468" customFormat="1" ht="12.75"/>
    <row r="1469" customFormat="1" ht="12.75"/>
    <row r="1470" customFormat="1" ht="12.75"/>
    <row r="1471" customFormat="1" ht="12.75"/>
    <row r="1472" customFormat="1" ht="12.75"/>
    <row r="1473" customFormat="1" ht="12.75"/>
    <row r="1474" customFormat="1" ht="12.75"/>
    <row r="1475" customFormat="1" ht="12.75"/>
    <row r="1476" customFormat="1" ht="12.75"/>
    <row r="1477" customFormat="1" ht="12.75"/>
    <row r="1478" customFormat="1" ht="12.75"/>
    <row r="1479" customFormat="1" ht="12.75"/>
    <row r="1480" customFormat="1" ht="12.75"/>
    <row r="1481" customFormat="1" ht="12.75"/>
    <row r="1482" customFormat="1" ht="12.75"/>
    <row r="1483" customFormat="1" ht="12.75"/>
    <row r="1484" customFormat="1" ht="12.75"/>
    <row r="1485" customFormat="1" ht="12.75"/>
    <row r="1486" customFormat="1" ht="12.75"/>
    <row r="1487" customFormat="1" ht="12.75"/>
    <row r="1488" customFormat="1" ht="12.75"/>
    <row r="1489" customFormat="1" ht="12.75"/>
    <row r="1490" customFormat="1" ht="12.75"/>
    <row r="1491" customFormat="1" ht="12.75"/>
    <row r="1492" customFormat="1" ht="12.75"/>
    <row r="1493" customFormat="1" ht="12.75"/>
    <row r="1494" customFormat="1" ht="12.75"/>
    <row r="1495" customFormat="1" ht="12.75"/>
    <row r="1496" customFormat="1" ht="12.75"/>
    <row r="1497" customFormat="1" ht="12.75"/>
    <row r="1498" customFormat="1" ht="12.75"/>
    <row r="1499" customFormat="1" ht="12.75"/>
    <row r="1500" customFormat="1" ht="12.75"/>
    <row r="1501" customFormat="1" ht="12.75"/>
    <row r="1502" customFormat="1" ht="12.75"/>
    <row r="1503" customFormat="1" ht="12.75"/>
    <row r="1504" customFormat="1" ht="12.75"/>
    <row r="1505" customFormat="1" ht="12.75"/>
    <row r="1506" customFormat="1" ht="12.75"/>
    <row r="1507" customFormat="1" ht="12.75"/>
    <row r="1508" customFormat="1" ht="12.75"/>
    <row r="1509" customFormat="1" ht="12.75"/>
    <row r="1510" customFormat="1" ht="12.75"/>
    <row r="1511" customFormat="1" ht="12.75"/>
    <row r="1512" customFormat="1" ht="12.75"/>
    <row r="1513" customFormat="1" ht="12.75"/>
    <row r="1514" customFormat="1" ht="12.75"/>
    <row r="1515" customFormat="1" ht="12.75"/>
    <row r="1516" customFormat="1" ht="12.75"/>
    <row r="1517" customFormat="1" ht="12.75"/>
    <row r="1518" customFormat="1" ht="12.75"/>
    <row r="1519" customFormat="1" ht="12.75"/>
    <row r="1520" customFormat="1" ht="12.75"/>
    <row r="1521" customFormat="1" ht="12.75"/>
    <row r="1522" customFormat="1" ht="12.75"/>
    <row r="1523" customFormat="1" ht="12.75"/>
    <row r="1524" customFormat="1" ht="12.75"/>
    <row r="1525" customFormat="1" ht="12.75"/>
    <row r="1526" customFormat="1" ht="12.75"/>
    <row r="1527" customFormat="1" ht="12.75"/>
    <row r="1528" customFormat="1" ht="12.75"/>
    <row r="1529" customFormat="1" ht="12.75"/>
    <row r="1530" customFormat="1" ht="12.75"/>
    <row r="1531" customFormat="1" ht="12.75"/>
    <row r="1532" customFormat="1" ht="12.75"/>
    <row r="1533" customFormat="1" ht="12.75"/>
    <row r="1534" customFormat="1" ht="12.75"/>
    <row r="1535" customFormat="1" ht="12.75"/>
    <row r="1536" customFormat="1" ht="12.75"/>
    <row r="1537" customFormat="1" ht="12.75"/>
    <row r="1538" customFormat="1" ht="12.75"/>
    <row r="1539" customFormat="1" ht="12.75"/>
    <row r="1540" customFormat="1" ht="12.75"/>
    <row r="1541" customFormat="1" ht="12.75"/>
    <row r="1542" customFormat="1" ht="12.75"/>
    <row r="1543" customFormat="1" ht="12.75"/>
    <row r="1544" customFormat="1" ht="12.75"/>
    <row r="1545" customFormat="1" ht="12.75"/>
    <row r="1546" customFormat="1" ht="12.75"/>
    <row r="1547" customFormat="1" ht="12.75"/>
    <row r="1548" customFormat="1" ht="12.75"/>
    <row r="1549" customFormat="1" ht="12.75"/>
    <row r="1550" customFormat="1" ht="12.75"/>
    <row r="1551" customFormat="1" ht="12.75"/>
    <row r="1552" customFormat="1" ht="12.75"/>
    <row r="1553" customFormat="1" ht="12.75"/>
    <row r="1554" customFormat="1" ht="12.75"/>
    <row r="1555" customFormat="1" ht="12.75"/>
    <row r="1556" customFormat="1" ht="12.75"/>
    <row r="1557" customFormat="1" ht="12.75"/>
    <row r="1558" customFormat="1" ht="12.75"/>
    <row r="1559" customFormat="1" ht="12.75"/>
    <row r="1560" customFormat="1" ht="12.75"/>
    <row r="1561" customFormat="1" ht="12.75"/>
    <row r="1562" customFormat="1" ht="12.75"/>
    <row r="1563" customFormat="1" ht="12.75"/>
    <row r="1564" customFormat="1" ht="12.75"/>
    <row r="1565" customFormat="1" ht="12.75"/>
    <row r="1566" customFormat="1" ht="12.75"/>
    <row r="1567" customFormat="1" ht="12.75"/>
    <row r="1568" customFormat="1" ht="12.75"/>
    <row r="1569" customFormat="1" ht="12.75"/>
    <row r="1570" customFormat="1" ht="12.75"/>
    <row r="1571" customFormat="1" ht="12.75"/>
    <row r="1572" customFormat="1" ht="12.75"/>
    <row r="1573" customFormat="1" ht="12.75"/>
    <row r="1574" customFormat="1" ht="12.75"/>
    <row r="1575" customFormat="1" ht="12.75"/>
    <row r="1576" customFormat="1" ht="12.75"/>
    <row r="1577" customFormat="1" ht="12.75"/>
    <row r="1578" customFormat="1" ht="12.75"/>
    <row r="1579" customFormat="1" ht="12.75"/>
    <row r="1580" customFormat="1" ht="12.75"/>
    <row r="1581" customFormat="1" ht="12.75"/>
    <row r="1582" customFormat="1" ht="12.75"/>
    <row r="1583" customFormat="1" ht="12.75"/>
    <row r="1584" customFormat="1" ht="12.75"/>
    <row r="1585" customFormat="1" ht="12.75"/>
    <row r="1586" customFormat="1" ht="12.75"/>
    <row r="1587" customFormat="1" ht="12.75"/>
    <row r="1588" customFormat="1" ht="12.75"/>
    <row r="1589" customFormat="1" ht="12.75"/>
    <row r="1590" customFormat="1" ht="12.75"/>
    <row r="1591" customFormat="1" ht="12.75"/>
    <row r="1592" customFormat="1" ht="12.75"/>
    <row r="1593" customFormat="1" ht="12.75"/>
    <row r="1594" customFormat="1" ht="12.75"/>
    <row r="1595" customFormat="1" ht="12.75"/>
    <row r="1596" customFormat="1" ht="12.75"/>
    <row r="1597" customFormat="1" ht="12.75"/>
    <row r="1598" customFormat="1" ht="12.75"/>
    <row r="1599" customFormat="1" ht="12.75"/>
    <row r="1600" customFormat="1" ht="12.75"/>
    <row r="1601" customFormat="1" ht="12.75"/>
    <row r="1602" customFormat="1" ht="12.75"/>
    <row r="1603" customFormat="1" ht="12.75"/>
    <row r="1604" customFormat="1" ht="12.75"/>
    <row r="1605" customFormat="1" ht="12.75"/>
    <row r="1606" customFormat="1" ht="12.75"/>
    <row r="1607" customFormat="1" ht="12.75"/>
    <row r="1608" customFormat="1" ht="12.75"/>
    <row r="1609" customFormat="1" ht="12.75"/>
    <row r="1610" customFormat="1" ht="12.75"/>
    <row r="1611" customFormat="1" ht="12.75"/>
    <row r="1612" customFormat="1" ht="12.75"/>
    <row r="1613" customFormat="1" ht="12.75"/>
    <row r="1614" customFormat="1" ht="12.75"/>
    <row r="1615" customFormat="1" ht="12.75"/>
    <row r="1616" customFormat="1" ht="12.75"/>
    <row r="1617" customFormat="1" ht="12.75"/>
    <row r="1618" customFormat="1" ht="12.75"/>
    <row r="1619" customFormat="1" ht="12.75"/>
    <row r="1620" customFormat="1" ht="12.75"/>
    <row r="1621" customFormat="1" ht="12.75"/>
    <row r="1622" customFormat="1" ht="12.75"/>
    <row r="1623" customFormat="1" ht="12.75"/>
    <row r="1624" customFormat="1" ht="12.75"/>
    <row r="1625" customFormat="1" ht="12.75"/>
    <row r="1626" customFormat="1" ht="12.75"/>
    <row r="1627" customFormat="1" ht="12.75"/>
    <row r="1628" customFormat="1" ht="12.75"/>
    <row r="1629" customFormat="1" ht="12.75"/>
    <row r="1630" customFormat="1" ht="12.75"/>
    <row r="1631" customFormat="1" ht="12.75"/>
    <row r="1632" customFormat="1" ht="12.75"/>
    <row r="1633" customFormat="1" ht="12.75"/>
    <row r="1634" customFormat="1" ht="12.75"/>
    <row r="1635" customFormat="1" ht="12.75"/>
    <row r="1636" customFormat="1" ht="12.75"/>
    <row r="1637" customFormat="1" ht="12.75"/>
    <row r="1638" customFormat="1" ht="12.75"/>
    <row r="1639" customFormat="1" ht="12.75"/>
    <row r="1640" customFormat="1" ht="12.75"/>
    <row r="1641" customFormat="1" ht="12.75"/>
    <row r="1642" customFormat="1" ht="12.75"/>
    <row r="1643" customFormat="1" ht="12.75"/>
    <row r="1644" customFormat="1" ht="12.75"/>
    <row r="1645" customFormat="1" ht="12.75"/>
    <row r="1646" customFormat="1" ht="12.75"/>
    <row r="1647" customFormat="1" ht="12.75"/>
    <row r="1648" customFormat="1" ht="12.75"/>
    <row r="1649" customFormat="1" ht="12.75"/>
    <row r="1650" customFormat="1" ht="12.75"/>
    <row r="1651" customFormat="1" ht="12.75"/>
    <row r="1652" customFormat="1" ht="12.75"/>
    <row r="1653" customFormat="1" ht="12.75"/>
    <row r="1654" customFormat="1" ht="12.75"/>
    <row r="1655" customFormat="1" ht="12.75"/>
    <row r="1656" customFormat="1" ht="12.75"/>
    <row r="1657" customFormat="1" ht="12.75"/>
    <row r="1658" customFormat="1" ht="12.75"/>
    <row r="1659" customFormat="1" ht="12.75"/>
    <row r="1660" customFormat="1" ht="12.75"/>
    <row r="1661" customFormat="1" ht="12.75"/>
    <row r="1662" customFormat="1" ht="12.75"/>
    <row r="1663" customFormat="1" ht="12.75"/>
    <row r="1664" customFormat="1" ht="12.75"/>
    <row r="1665" customFormat="1" ht="12.75"/>
    <row r="1666" customFormat="1" ht="12.75"/>
    <row r="1667" customFormat="1" ht="12.75"/>
    <row r="1668" customFormat="1" ht="12.75"/>
    <row r="1669" customFormat="1" ht="12.75"/>
    <row r="1670" customFormat="1" ht="12.75"/>
    <row r="1671" customFormat="1" ht="12.75"/>
    <row r="1672" customFormat="1" ht="12.75"/>
    <row r="1673" customFormat="1" ht="12.75"/>
    <row r="1674" customFormat="1" ht="12.75"/>
    <row r="1675" customFormat="1" ht="12.75"/>
    <row r="1676" customFormat="1" ht="12.75"/>
    <row r="1677" customFormat="1" ht="12.75"/>
    <row r="1678" customFormat="1" ht="12.75"/>
    <row r="1679" customFormat="1" ht="12.75"/>
    <row r="1680" customFormat="1" ht="12.75"/>
    <row r="1681" customFormat="1" ht="12.75"/>
    <row r="1682" customFormat="1" ht="12.75"/>
    <row r="1683" customFormat="1" ht="12.75"/>
    <row r="1684" customFormat="1" ht="12.75"/>
    <row r="1685" customFormat="1" ht="12.75"/>
    <row r="1686" customFormat="1" ht="12.75"/>
    <row r="1687" customFormat="1" ht="12.75"/>
    <row r="1688" customFormat="1" ht="12.75"/>
    <row r="1689" customFormat="1" ht="12.75"/>
    <row r="1690" customFormat="1" ht="12.75"/>
    <row r="1691" customFormat="1" ht="12.75"/>
    <row r="1692" customFormat="1" ht="12.75"/>
    <row r="1693" customFormat="1" ht="12.75"/>
    <row r="1694" customFormat="1" ht="12.75"/>
    <row r="1695" customFormat="1" ht="12.75"/>
    <row r="1696" customFormat="1" ht="12.75"/>
    <row r="1697" customFormat="1" ht="12.75"/>
    <row r="1698" customFormat="1" ht="12.75"/>
    <row r="1699" customFormat="1" ht="12.75"/>
    <row r="1700" customFormat="1" ht="12.75"/>
    <row r="1701" customFormat="1" ht="12.75"/>
    <row r="1702" customFormat="1" ht="12.75"/>
    <row r="1703" customFormat="1" ht="12.75"/>
    <row r="1704" customFormat="1" ht="12.75"/>
    <row r="1705" customFormat="1" ht="12.75"/>
    <row r="1706" customFormat="1" ht="12.75"/>
    <row r="1707" customFormat="1" ht="12.75"/>
    <row r="1708" customFormat="1" ht="12.75"/>
    <row r="1709" customFormat="1" ht="12.75"/>
    <row r="1710" customFormat="1" ht="12.75"/>
    <row r="1711" customFormat="1" ht="12.75"/>
    <row r="1712" customFormat="1" ht="12.75"/>
    <row r="1713" customFormat="1" ht="12.75"/>
    <row r="1714" customFormat="1" ht="12.75"/>
    <row r="1715" customFormat="1" ht="12.75"/>
    <row r="1716" customFormat="1" ht="12.75"/>
    <row r="1717" customFormat="1" ht="12.75"/>
    <row r="1718" customFormat="1" ht="12.75"/>
    <row r="1719" customFormat="1" ht="12.75"/>
    <row r="1720" customFormat="1" ht="12.75"/>
    <row r="1721" customFormat="1" ht="12.75"/>
    <row r="1722" customFormat="1" ht="12.75"/>
    <row r="1723" customFormat="1" ht="12.75"/>
    <row r="1724" customFormat="1" ht="12.75"/>
    <row r="1725" customFormat="1" ht="12.75"/>
    <row r="1726" customFormat="1" ht="12.75"/>
    <row r="1727" customFormat="1" ht="12.75"/>
    <row r="1728" customFormat="1" ht="12.75"/>
    <row r="1729" customFormat="1" ht="12.75"/>
    <row r="1730" customFormat="1" ht="12.75"/>
    <row r="1731" customFormat="1" ht="12.75"/>
    <row r="1732" customFormat="1" ht="12.75"/>
    <row r="1733" customFormat="1" ht="12.75"/>
    <row r="1734" customFormat="1" ht="12.75"/>
    <row r="1735" customFormat="1" ht="12.75"/>
    <row r="1736" customFormat="1" ht="12.75"/>
    <row r="1737" customFormat="1" ht="12.75"/>
    <row r="1738" customFormat="1" ht="12.75"/>
    <row r="1739" customFormat="1" ht="12.75"/>
    <row r="1740" customFormat="1" ht="12.75"/>
    <row r="1741" customFormat="1" ht="12.75"/>
    <row r="1742" customFormat="1" ht="12.75"/>
    <row r="1743" customFormat="1" ht="12.75"/>
    <row r="1744" customFormat="1" ht="12.75"/>
    <row r="1745" customFormat="1" ht="12.75"/>
    <row r="1746" customFormat="1" ht="12.75"/>
    <row r="1747" customFormat="1" ht="12.75"/>
    <row r="1748" customFormat="1" ht="12.75"/>
    <row r="1749" customFormat="1" ht="12.75"/>
    <row r="1750" customFormat="1" ht="12.75"/>
    <row r="1751" customFormat="1" ht="12.75"/>
    <row r="1752" customFormat="1" ht="12.75"/>
    <row r="1753" customFormat="1" ht="12.75"/>
  </sheetData>
  <mergeCells count="470">
    <mergeCell ref="B17:H17"/>
    <mergeCell ref="A8:B9"/>
    <mergeCell ref="C8:O9"/>
    <mergeCell ref="A10:B11"/>
    <mergeCell ref="C10:O11"/>
    <mergeCell ref="A12:A13"/>
    <mergeCell ref="B12:H13"/>
    <mergeCell ref="J12:J13"/>
    <mergeCell ref="K12:K13"/>
    <mergeCell ref="L12:L13"/>
    <mergeCell ref="M12:M13"/>
    <mergeCell ref="A26:O26"/>
    <mergeCell ref="A27:B28"/>
    <mergeCell ref="C27:O28"/>
    <mergeCell ref="A29:B30"/>
    <mergeCell ref="C29:O30"/>
    <mergeCell ref="A31:B32"/>
    <mergeCell ref="C31:O32"/>
    <mergeCell ref="A1:O2"/>
    <mergeCell ref="A3:O3"/>
    <mergeCell ref="A4:B5"/>
    <mergeCell ref="C4:O5"/>
    <mergeCell ref="A6:B7"/>
    <mergeCell ref="C6:O7"/>
    <mergeCell ref="B18:H18"/>
    <mergeCell ref="B19:H19"/>
    <mergeCell ref="B20:H20"/>
    <mergeCell ref="B21:H21"/>
    <mergeCell ref="M21:N21"/>
    <mergeCell ref="A24:O25"/>
    <mergeCell ref="N12:N13"/>
    <mergeCell ref="O12:O13"/>
    <mergeCell ref="B14:H14"/>
    <mergeCell ref="B15:H15"/>
    <mergeCell ref="B16:H16"/>
    <mergeCell ref="A45:O45"/>
    <mergeCell ref="A46:O47"/>
    <mergeCell ref="A48:O48"/>
    <mergeCell ref="A49:B50"/>
    <mergeCell ref="C49:O50"/>
    <mergeCell ref="A51:B52"/>
    <mergeCell ref="C51:O52"/>
    <mergeCell ref="N34:N35"/>
    <mergeCell ref="O34:O35"/>
    <mergeCell ref="B36:H36"/>
    <mergeCell ref="B37:H37"/>
    <mergeCell ref="B39:H39"/>
    <mergeCell ref="B40:H40"/>
    <mergeCell ref="M40:N40"/>
    <mergeCell ref="A34:A35"/>
    <mergeCell ref="B34:H35"/>
    <mergeCell ref="J34:J35"/>
    <mergeCell ref="K34:K35"/>
    <mergeCell ref="L34:L35"/>
    <mergeCell ref="M34:M35"/>
    <mergeCell ref="A53:B54"/>
    <mergeCell ref="C53:O54"/>
    <mergeCell ref="A80:A81"/>
    <mergeCell ref="B80:H81"/>
    <mergeCell ref="I80:I81"/>
    <mergeCell ref="J80:J81"/>
    <mergeCell ref="K80:K81"/>
    <mergeCell ref="L80:L81"/>
    <mergeCell ref="M80:M81"/>
    <mergeCell ref="N80:N81"/>
    <mergeCell ref="B87:H87"/>
    <mergeCell ref="B88:H88"/>
    <mergeCell ref="B89:H89"/>
    <mergeCell ref="B90:H90"/>
    <mergeCell ref="B91:H91"/>
    <mergeCell ref="B92:H92"/>
    <mergeCell ref="O80:O81"/>
    <mergeCell ref="B82:H82"/>
    <mergeCell ref="B83:H83"/>
    <mergeCell ref="B84:H84"/>
    <mergeCell ref="B85:H85"/>
    <mergeCell ref="B86:H86"/>
    <mergeCell ref="B99:H99"/>
    <mergeCell ref="B100:H100"/>
    <mergeCell ref="B101:H101"/>
    <mergeCell ref="B102:H102"/>
    <mergeCell ref="B103:H103"/>
    <mergeCell ref="B104:H104"/>
    <mergeCell ref="B93:H93"/>
    <mergeCell ref="B94:H94"/>
    <mergeCell ref="B95:H95"/>
    <mergeCell ref="B96:H96"/>
    <mergeCell ref="B97:H97"/>
    <mergeCell ref="B98:H98"/>
    <mergeCell ref="A115:B116"/>
    <mergeCell ref="C115:O116"/>
    <mergeCell ref="A117:B118"/>
    <mergeCell ref="C117:O118"/>
    <mergeCell ref="A119:B120"/>
    <mergeCell ref="C119:O120"/>
    <mergeCell ref="B107:H107"/>
    <mergeCell ref="B109:H109"/>
    <mergeCell ref="B110:H110"/>
    <mergeCell ref="M110:N110"/>
    <mergeCell ref="A112:O113"/>
    <mergeCell ref="A114:O114"/>
    <mergeCell ref="B152:H152"/>
    <mergeCell ref="B153:H153"/>
    <mergeCell ref="M153:N153"/>
    <mergeCell ref="A158:O159"/>
    <mergeCell ref="A160:O160"/>
    <mergeCell ref="A161:B162"/>
    <mergeCell ref="C161:O162"/>
    <mergeCell ref="M146:M147"/>
    <mergeCell ref="N146:N147"/>
    <mergeCell ref="O146:O147"/>
    <mergeCell ref="B148:H148"/>
    <mergeCell ref="B149:H149"/>
    <mergeCell ref="B150:H150"/>
    <mergeCell ref="A146:A147"/>
    <mergeCell ref="B146:H147"/>
    <mergeCell ref="I146:I147"/>
    <mergeCell ref="J146:J147"/>
    <mergeCell ref="K146:K147"/>
    <mergeCell ref="L146:L147"/>
    <mergeCell ref="A163:B164"/>
    <mergeCell ref="C163:O164"/>
    <mergeCell ref="A165:B166"/>
    <mergeCell ref="C165:O166"/>
    <mergeCell ref="A190:A191"/>
    <mergeCell ref="B190:H191"/>
    <mergeCell ref="J190:J191"/>
    <mergeCell ref="K190:K191"/>
    <mergeCell ref="L190:L191"/>
    <mergeCell ref="M190:M191"/>
    <mergeCell ref="A202:B203"/>
    <mergeCell ref="C202:O203"/>
    <mergeCell ref="A204:B205"/>
    <mergeCell ref="C204:O205"/>
    <mergeCell ref="A197:O198"/>
    <mergeCell ref="A199:O199"/>
    <mergeCell ref="B200:B201"/>
    <mergeCell ref="C200:O201"/>
    <mergeCell ref="N190:N191"/>
    <mergeCell ref="O190:O191"/>
    <mergeCell ref="B192:H192"/>
    <mergeCell ref="B193:H193"/>
    <mergeCell ref="B195:H195"/>
    <mergeCell ref="M195:N195"/>
    <mergeCell ref="B230:H230"/>
    <mergeCell ref="N228:N229"/>
    <mergeCell ref="O228:O229"/>
    <mergeCell ref="A206:B207"/>
    <mergeCell ref="C206:O207"/>
    <mergeCell ref="A228:A229"/>
    <mergeCell ref="B228:H229"/>
    <mergeCell ref="J228:J229"/>
    <mergeCell ref="K228:K229"/>
    <mergeCell ref="L228:L229"/>
    <mergeCell ref="M228:M229"/>
    <mergeCell ref="B237:H237"/>
    <mergeCell ref="B238:H238"/>
    <mergeCell ref="B239:H239"/>
    <mergeCell ref="B240:H240"/>
    <mergeCell ref="B241:H241"/>
    <mergeCell ref="B242:H242"/>
    <mergeCell ref="B231:H231"/>
    <mergeCell ref="B232:H232"/>
    <mergeCell ref="B233:H233"/>
    <mergeCell ref="B234:H234"/>
    <mergeCell ref="B235:H235"/>
    <mergeCell ref="B236:H236"/>
    <mergeCell ref="B249:H249"/>
    <mergeCell ref="B250:H250"/>
    <mergeCell ref="B251:H251"/>
    <mergeCell ref="B252:H252"/>
    <mergeCell ref="B253:H253"/>
    <mergeCell ref="B243:H243"/>
    <mergeCell ref="B244:H244"/>
    <mergeCell ref="B245:H245"/>
    <mergeCell ref="B246:H246"/>
    <mergeCell ref="B247:H247"/>
    <mergeCell ref="B248:H248"/>
    <mergeCell ref="B259:B260"/>
    <mergeCell ref="C259:O260"/>
    <mergeCell ref="A261:B262"/>
    <mergeCell ref="C261:O262"/>
    <mergeCell ref="A263:B264"/>
    <mergeCell ref="C263:O264"/>
    <mergeCell ref="B255:H255"/>
    <mergeCell ref="M255:N255"/>
    <mergeCell ref="A256:O257"/>
    <mergeCell ref="A258:O258"/>
    <mergeCell ref="A265:B266"/>
    <mergeCell ref="C265:O266"/>
    <mergeCell ref="A287:A288"/>
    <mergeCell ref="B287:H288"/>
    <mergeCell ref="J287:J288"/>
    <mergeCell ref="K287:K288"/>
    <mergeCell ref="L287:L288"/>
    <mergeCell ref="M287:M288"/>
    <mergeCell ref="N287:N288"/>
    <mergeCell ref="O287:O288"/>
    <mergeCell ref="A299:B300"/>
    <mergeCell ref="C299:O300"/>
    <mergeCell ref="A301:B302"/>
    <mergeCell ref="C301:O302"/>
    <mergeCell ref="A303:B304"/>
    <mergeCell ref="C303:O304"/>
    <mergeCell ref="B289:H289"/>
    <mergeCell ref="B290:H290"/>
    <mergeCell ref="B291:H291"/>
    <mergeCell ref="M291:N291"/>
    <mergeCell ref="A296:O297"/>
    <mergeCell ref="A298:O298"/>
    <mergeCell ref="A305:B306"/>
    <mergeCell ref="C305:O306"/>
    <mergeCell ref="A339:A340"/>
    <mergeCell ref="B339:H340"/>
    <mergeCell ref="J339:J340"/>
    <mergeCell ref="K339:K340"/>
    <mergeCell ref="L339:L340"/>
    <mergeCell ref="M339:M340"/>
    <mergeCell ref="N339:N340"/>
    <mergeCell ref="O339:O340"/>
    <mergeCell ref="M346:N346"/>
    <mergeCell ref="A347:O348"/>
    <mergeCell ref="A349:O349"/>
    <mergeCell ref="A350:B351"/>
    <mergeCell ref="C350:O351"/>
    <mergeCell ref="A352:B353"/>
    <mergeCell ref="C352:O353"/>
    <mergeCell ref="B341:H341"/>
    <mergeCell ref="B342:H342"/>
    <mergeCell ref="B343:H343"/>
    <mergeCell ref="B344:H344"/>
    <mergeCell ref="B345:H345"/>
    <mergeCell ref="B346:H346"/>
    <mergeCell ref="M386:M387"/>
    <mergeCell ref="N386:N387"/>
    <mergeCell ref="O386:O387"/>
    <mergeCell ref="B388:H388"/>
    <mergeCell ref="B389:H389"/>
    <mergeCell ref="B390:H390"/>
    <mergeCell ref="A354:B355"/>
    <mergeCell ref="C354:O355"/>
    <mergeCell ref="A356:B357"/>
    <mergeCell ref="C356:O357"/>
    <mergeCell ref="A386:A387"/>
    <mergeCell ref="B386:H387"/>
    <mergeCell ref="I386:I387"/>
    <mergeCell ref="J386:J387"/>
    <mergeCell ref="K386:K387"/>
    <mergeCell ref="L386:L387"/>
    <mergeCell ref="B397:H397"/>
    <mergeCell ref="B398:H398"/>
    <mergeCell ref="B399:H399"/>
    <mergeCell ref="B400:H400"/>
    <mergeCell ref="B401:H401"/>
    <mergeCell ref="B402:H402"/>
    <mergeCell ref="B391:H391"/>
    <mergeCell ref="B392:H392"/>
    <mergeCell ref="B393:H393"/>
    <mergeCell ref="B394:H394"/>
    <mergeCell ref="B395:H395"/>
    <mergeCell ref="B396:H396"/>
    <mergeCell ref="B409:H409"/>
    <mergeCell ref="B413:H413"/>
    <mergeCell ref="M413:N413"/>
    <mergeCell ref="A415:O416"/>
    <mergeCell ref="A417:O417"/>
    <mergeCell ref="A418:B419"/>
    <mergeCell ref="C418:O419"/>
    <mergeCell ref="B403:H403"/>
    <mergeCell ref="B404:H404"/>
    <mergeCell ref="B405:H405"/>
    <mergeCell ref="B406:H406"/>
    <mergeCell ref="B407:H407"/>
    <mergeCell ref="B408:H408"/>
    <mergeCell ref="A428:A429"/>
    <mergeCell ref="B428:H429"/>
    <mergeCell ref="I428:I429"/>
    <mergeCell ref="J428:J429"/>
    <mergeCell ref="K428:K429"/>
    <mergeCell ref="L428:L429"/>
    <mergeCell ref="A420:B421"/>
    <mergeCell ref="C420:O421"/>
    <mergeCell ref="A422:B423"/>
    <mergeCell ref="C422:O423"/>
    <mergeCell ref="A424:B425"/>
    <mergeCell ref="C424:O425"/>
    <mergeCell ref="B433:H433"/>
    <mergeCell ref="B434:H434"/>
    <mergeCell ref="B435:H435"/>
    <mergeCell ref="B436:H436"/>
    <mergeCell ref="B437:H437"/>
    <mergeCell ref="B438:H438"/>
    <mergeCell ref="M428:M429"/>
    <mergeCell ref="N428:N429"/>
    <mergeCell ref="O428:O429"/>
    <mergeCell ref="B430:H430"/>
    <mergeCell ref="B431:H431"/>
    <mergeCell ref="B432:H432"/>
    <mergeCell ref="B445:H445"/>
    <mergeCell ref="B446:H446"/>
    <mergeCell ref="B447:H447"/>
    <mergeCell ref="B448:H448"/>
    <mergeCell ref="B449:H449"/>
    <mergeCell ref="B450:H450"/>
    <mergeCell ref="B439:H439"/>
    <mergeCell ref="B440:H440"/>
    <mergeCell ref="B441:H441"/>
    <mergeCell ref="B442:H442"/>
    <mergeCell ref="B443:H443"/>
    <mergeCell ref="B444:H444"/>
    <mergeCell ref="M457:N457"/>
    <mergeCell ref="A459:O460"/>
    <mergeCell ref="A461:O461"/>
    <mergeCell ref="A462:B463"/>
    <mergeCell ref="C462:O463"/>
    <mergeCell ref="A464:B465"/>
    <mergeCell ref="C464:O465"/>
    <mergeCell ref="B451:H451"/>
    <mergeCell ref="B453:H453"/>
    <mergeCell ref="B454:H454"/>
    <mergeCell ref="B455:H455"/>
    <mergeCell ref="B456:H456"/>
    <mergeCell ref="B457:H457"/>
    <mergeCell ref="A466:B467"/>
    <mergeCell ref="C466:O467"/>
    <mergeCell ref="A468:B469"/>
    <mergeCell ref="C468:O469"/>
    <mergeCell ref="A473:A474"/>
    <mergeCell ref="B473:H474"/>
    <mergeCell ref="I473:I474"/>
    <mergeCell ref="J473:J474"/>
    <mergeCell ref="K473:K474"/>
    <mergeCell ref="L473:L474"/>
    <mergeCell ref="B478:H478"/>
    <mergeCell ref="B479:H479"/>
    <mergeCell ref="B480:H480"/>
    <mergeCell ref="B481:H481"/>
    <mergeCell ref="B482:H482"/>
    <mergeCell ref="B483:H483"/>
    <mergeCell ref="M473:M474"/>
    <mergeCell ref="N473:N474"/>
    <mergeCell ref="O473:O474"/>
    <mergeCell ref="B475:H475"/>
    <mergeCell ref="B476:H476"/>
    <mergeCell ref="B477:H477"/>
    <mergeCell ref="B490:H490"/>
    <mergeCell ref="B491:H491"/>
    <mergeCell ref="B492:H492"/>
    <mergeCell ref="B493:H493"/>
    <mergeCell ref="B494:H494"/>
    <mergeCell ref="B495:H495"/>
    <mergeCell ref="B484:H484"/>
    <mergeCell ref="B485:H485"/>
    <mergeCell ref="B486:H486"/>
    <mergeCell ref="B487:H487"/>
    <mergeCell ref="B488:H488"/>
    <mergeCell ref="B489:H489"/>
    <mergeCell ref="A501:O502"/>
    <mergeCell ref="A503:O503"/>
    <mergeCell ref="A504:B505"/>
    <mergeCell ref="C504:O505"/>
    <mergeCell ref="A506:B507"/>
    <mergeCell ref="C506:O507"/>
    <mergeCell ref="B496:H496"/>
    <mergeCell ref="B497:H497"/>
    <mergeCell ref="B498:H498"/>
    <mergeCell ref="B499:H499"/>
    <mergeCell ref="M499:N499"/>
    <mergeCell ref="M514:M515"/>
    <mergeCell ref="N514:N515"/>
    <mergeCell ref="O514:O515"/>
    <mergeCell ref="B516:H516"/>
    <mergeCell ref="B517:H517"/>
    <mergeCell ref="B520:H520"/>
    <mergeCell ref="M520:N520"/>
    <mergeCell ref="A508:B509"/>
    <mergeCell ref="C508:O509"/>
    <mergeCell ref="A510:B511"/>
    <mergeCell ref="C510:O511"/>
    <mergeCell ref="A514:A515"/>
    <mergeCell ref="B514:H515"/>
    <mergeCell ref="I514:I515"/>
    <mergeCell ref="J514:J515"/>
    <mergeCell ref="K514:K515"/>
    <mergeCell ref="L514:L515"/>
    <mergeCell ref="A530:B531"/>
    <mergeCell ref="C530:O531"/>
    <mergeCell ref="A532:B533"/>
    <mergeCell ref="C532:O533"/>
    <mergeCell ref="A523:O524"/>
    <mergeCell ref="A525:O525"/>
    <mergeCell ref="A526:B527"/>
    <mergeCell ref="C526:O527"/>
    <mergeCell ref="A528:B529"/>
    <mergeCell ref="C528:O529"/>
    <mergeCell ref="N536:N537"/>
    <mergeCell ref="O536:O537"/>
    <mergeCell ref="B538:H538"/>
    <mergeCell ref="B539:H539"/>
    <mergeCell ref="B540:H540"/>
    <mergeCell ref="B541:H541"/>
    <mergeCell ref="A536:A537"/>
    <mergeCell ref="B536:H537"/>
    <mergeCell ref="J536:J537"/>
    <mergeCell ref="K536:K537"/>
    <mergeCell ref="L536:L537"/>
    <mergeCell ref="M536:M537"/>
    <mergeCell ref="A549:B550"/>
    <mergeCell ref="C549:O550"/>
    <mergeCell ref="A551:B552"/>
    <mergeCell ref="C551:O552"/>
    <mergeCell ref="A553:B554"/>
    <mergeCell ref="C553:O554"/>
    <mergeCell ref="B542:H542"/>
    <mergeCell ref="M542:N542"/>
    <mergeCell ref="A544:O545"/>
    <mergeCell ref="A546:O546"/>
    <mergeCell ref="A547:B548"/>
    <mergeCell ref="C547:O548"/>
    <mergeCell ref="A569:B570"/>
    <mergeCell ref="C569:O570"/>
    <mergeCell ref="A571:B572"/>
    <mergeCell ref="C571:O572"/>
    <mergeCell ref="A573:B574"/>
    <mergeCell ref="C573:O574"/>
    <mergeCell ref="A566:O567"/>
    <mergeCell ref="A568:O568"/>
    <mergeCell ref="N556:N557"/>
    <mergeCell ref="O556:O557"/>
    <mergeCell ref="B560:F560"/>
    <mergeCell ref="B561:H561"/>
    <mergeCell ref="B562:H562"/>
    <mergeCell ref="M562:N562"/>
    <mergeCell ref="A556:A557"/>
    <mergeCell ref="B556:H557"/>
    <mergeCell ref="J556:J557"/>
    <mergeCell ref="K556:K557"/>
    <mergeCell ref="L556:L557"/>
    <mergeCell ref="M556:M557"/>
    <mergeCell ref="A617:O617"/>
    <mergeCell ref="A618:B619"/>
    <mergeCell ref="C618:O619"/>
    <mergeCell ref="A620:B621"/>
    <mergeCell ref="C620:O621"/>
    <mergeCell ref="A622:B623"/>
    <mergeCell ref="C622:O623"/>
    <mergeCell ref="N607:N608"/>
    <mergeCell ref="O607:O608"/>
    <mergeCell ref="B612:H612"/>
    <mergeCell ref="B613:H613"/>
    <mergeCell ref="M613:N613"/>
    <mergeCell ref="A615:O616"/>
    <mergeCell ref="A607:A608"/>
    <mergeCell ref="B607:H608"/>
    <mergeCell ref="J607:J608"/>
    <mergeCell ref="K607:K608"/>
    <mergeCell ref="L607:L608"/>
    <mergeCell ref="M607:M608"/>
    <mergeCell ref="M624:M625"/>
    <mergeCell ref="N624:N625"/>
    <mergeCell ref="O624:O625"/>
    <mergeCell ref="B629:H629"/>
    <mergeCell ref="B630:H630"/>
    <mergeCell ref="M630:N630"/>
    <mergeCell ref="A624:A625"/>
    <mergeCell ref="B624:H625"/>
    <mergeCell ref="I624:I625"/>
    <mergeCell ref="J624:J625"/>
    <mergeCell ref="K624:K625"/>
    <mergeCell ref="L624:L625"/>
  </mergeCells>
  <pageMargins left="0.7" right="0.7" top="0.75" bottom="0.75" header="0.3" footer="0.3"/>
  <pageSetup paperSize="9" scale="30" orientation="portrait" r:id="rId1"/>
  <rowBreaks count="2" manualBreakCount="2">
    <brk id="295" max="14" man="1"/>
    <brk id="500" max="14" man="1"/>
  </rowBreaks>
  <colBreaks count="1" manualBreakCount="1">
    <brk id="1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879" t="s">
        <v>0</v>
      </c>
      <c r="D3" s="879"/>
      <c r="E3" s="879"/>
      <c r="F3" s="879"/>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880" t="s">
        <v>4</v>
      </c>
      <c r="D5" s="881"/>
      <c r="E5" s="881"/>
      <c r="F5" s="881"/>
      <c r="G5" s="881"/>
      <c r="H5" s="881"/>
      <c r="I5" s="881"/>
      <c r="J5" s="881"/>
      <c r="K5" s="882"/>
      <c r="L5" s="10"/>
      <c r="M5" s="5"/>
    </row>
    <row r="6" spans="1:13">
      <c r="A6" s="5"/>
      <c r="B6" s="9"/>
      <c r="C6" s="883" t="s">
        <v>34</v>
      </c>
      <c r="D6" s="884"/>
      <c r="E6" s="884"/>
      <c r="F6" s="884"/>
      <c r="G6" s="884"/>
      <c r="H6" s="884"/>
      <c r="I6" s="884"/>
      <c r="J6" s="884"/>
      <c r="K6" s="720"/>
      <c r="L6" s="10"/>
      <c r="M6" s="5"/>
    </row>
    <row r="7" spans="1:13" s="21" customFormat="1" ht="33" customHeight="1">
      <c r="A7" s="19"/>
      <c r="B7" s="20"/>
      <c r="C7" s="885" t="s">
        <v>35</v>
      </c>
      <c r="D7" s="885"/>
      <c r="E7" s="885"/>
      <c r="F7" s="885"/>
      <c r="G7" s="885"/>
      <c r="H7" s="885"/>
      <c r="I7" s="885"/>
      <c r="J7" s="885"/>
      <c r="K7" s="885"/>
      <c r="L7" s="22"/>
      <c r="M7" s="19"/>
    </row>
    <row r="8" spans="1:13" ht="33.75" customHeight="1">
      <c r="A8" s="5"/>
      <c r="B8" s="9"/>
      <c r="C8" s="885"/>
      <c r="D8" s="885"/>
      <c r="E8" s="885"/>
      <c r="F8" s="885"/>
      <c r="G8" s="885"/>
      <c r="H8" s="885"/>
      <c r="I8" s="885"/>
      <c r="J8" s="885"/>
      <c r="K8" s="885"/>
      <c r="L8" s="10"/>
      <c r="M8" s="5"/>
    </row>
    <row r="9" spans="1:13" ht="34.5" customHeight="1">
      <c r="A9" s="5"/>
      <c r="B9" s="9"/>
      <c r="C9" s="886" t="s">
        <v>36</v>
      </c>
      <c r="D9" s="887"/>
      <c r="E9" s="887"/>
      <c r="F9" s="887"/>
      <c r="G9" s="887"/>
      <c r="H9" s="887"/>
      <c r="I9" s="887"/>
      <c r="J9" s="887"/>
      <c r="K9" s="888"/>
      <c r="L9" s="10"/>
      <c r="M9" s="5"/>
    </row>
    <row r="10" spans="1:13" ht="30" customHeight="1" thickBot="1">
      <c r="A10" s="5"/>
      <c r="B10" s="9"/>
      <c r="C10" s="739"/>
      <c r="D10" s="740"/>
      <c r="E10" s="740"/>
      <c r="F10" s="740"/>
      <c r="G10" s="740"/>
      <c r="H10" s="740"/>
      <c r="I10" s="740"/>
      <c r="J10" s="740"/>
      <c r="K10" s="741"/>
      <c r="L10" s="10"/>
      <c r="M10" s="5"/>
    </row>
    <row r="11" spans="1:13" ht="30" customHeight="1">
      <c r="A11" s="5"/>
      <c r="B11" s="9"/>
      <c r="C11" s="730" t="s">
        <v>7</v>
      </c>
      <c r="D11" s="721" t="s">
        <v>8</v>
      </c>
      <c r="E11" s="732" t="s">
        <v>9</v>
      </c>
      <c r="F11" s="732"/>
      <c r="G11" s="730" t="s">
        <v>10</v>
      </c>
      <c r="H11" s="721" t="s">
        <v>11</v>
      </c>
      <c r="I11" s="721" t="s">
        <v>12</v>
      </c>
      <c r="J11" s="726" t="s">
        <v>13</v>
      </c>
      <c r="K11" s="728" t="s">
        <v>14</v>
      </c>
      <c r="L11" s="10"/>
      <c r="M11" s="5"/>
    </row>
    <row r="12" spans="1:13" ht="30" customHeight="1" thickBot="1">
      <c r="A12" s="5"/>
      <c r="B12" s="9"/>
      <c r="C12" s="731"/>
      <c r="D12" s="722"/>
      <c r="E12" s="130" t="s">
        <v>15</v>
      </c>
      <c r="F12" s="130" t="s">
        <v>16</v>
      </c>
      <c r="G12" s="731"/>
      <c r="H12" s="722"/>
      <c r="I12" s="722"/>
      <c r="J12" s="727"/>
      <c r="K12" s="729"/>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17</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17</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17</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17</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17</v>
      </c>
      <c r="D39" s="164"/>
      <c r="E39" s="164"/>
      <c r="F39" s="164"/>
      <c r="G39" s="167"/>
      <c r="H39" s="166"/>
      <c r="I39" s="137"/>
      <c r="J39" s="143"/>
      <c r="K39" s="144"/>
      <c r="L39" s="10"/>
      <c r="M39" s="5"/>
    </row>
    <row r="40" spans="1:13" s="3" customFormat="1" ht="30" customHeight="1" thickBot="1">
      <c r="A40" s="11"/>
      <c r="B40" s="12"/>
      <c r="C40" s="742" t="s">
        <v>18</v>
      </c>
      <c r="D40" s="743"/>
      <c r="E40" s="743"/>
      <c r="F40" s="743"/>
      <c r="G40" s="743"/>
      <c r="H40" s="743"/>
      <c r="I40" s="743"/>
      <c r="J40" s="744"/>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889"/>
      <c r="H42" s="890"/>
      <c r="I42" s="891"/>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19</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20</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753"/>
      <c r="E51" s="753"/>
      <c r="F51" s="753"/>
      <c r="G51" s="753"/>
      <c r="H51" s="753"/>
      <c r="I51" s="753"/>
      <c r="J51" s="753"/>
      <c r="K51" s="754"/>
      <c r="L51" s="14"/>
      <c r="M51" s="11"/>
    </row>
    <row r="52" spans="1:13" s="3" customFormat="1" ht="46.5" customHeight="1">
      <c r="A52" s="11"/>
      <c r="B52" s="12"/>
      <c r="C52" s="737" t="s">
        <v>21</v>
      </c>
      <c r="D52" s="738"/>
      <c r="E52" s="738"/>
      <c r="F52" s="738"/>
      <c r="G52" s="738"/>
      <c r="H52" s="752" t="s">
        <v>10</v>
      </c>
      <c r="I52" s="752"/>
      <c r="J52" s="752"/>
      <c r="K52" s="196" t="s">
        <v>23</v>
      </c>
      <c r="L52" s="15"/>
      <c r="M52" s="11"/>
    </row>
    <row r="53" spans="1:13" s="3" customFormat="1" ht="32.25" customHeight="1">
      <c r="A53" s="11"/>
      <c r="B53" s="12"/>
      <c r="C53" s="737" t="s">
        <v>37</v>
      </c>
      <c r="D53" s="738"/>
      <c r="E53" s="738"/>
      <c r="F53" s="738"/>
      <c r="G53" s="738"/>
      <c r="H53" s="751" t="s">
        <v>25</v>
      </c>
      <c r="I53" s="751"/>
      <c r="J53" s="197" t="s">
        <v>26</v>
      </c>
      <c r="K53" s="198" t="s">
        <v>38</v>
      </c>
      <c r="L53" s="15"/>
      <c r="M53" s="11"/>
    </row>
    <row r="54" spans="1:13" s="3" customFormat="1" ht="30" customHeight="1">
      <c r="A54" s="11"/>
      <c r="B54" s="12"/>
      <c r="C54" s="737" t="s">
        <v>27</v>
      </c>
      <c r="D54" s="738"/>
      <c r="E54" s="738"/>
      <c r="F54" s="738"/>
      <c r="G54" s="738"/>
      <c r="H54" s="747" t="s">
        <v>28</v>
      </c>
      <c r="I54" s="748"/>
      <c r="J54" s="197" t="s">
        <v>29</v>
      </c>
      <c r="K54" s="198" t="s">
        <v>38</v>
      </c>
      <c r="L54" s="15"/>
      <c r="M54" s="11"/>
    </row>
    <row r="55" spans="1:13" s="4" customFormat="1" ht="58.5" customHeight="1">
      <c r="A55" s="11"/>
      <c r="B55" s="12"/>
      <c r="C55" s="202"/>
      <c r="D55" s="203"/>
      <c r="E55" s="203"/>
      <c r="F55" s="203"/>
      <c r="G55" s="204"/>
      <c r="H55" s="876" t="s">
        <v>30</v>
      </c>
      <c r="I55" s="751"/>
      <c r="J55" s="197" t="s">
        <v>31</v>
      </c>
      <c r="K55" s="198" t="s">
        <v>38</v>
      </c>
      <c r="L55" s="13"/>
      <c r="M55" s="11"/>
    </row>
    <row r="56" spans="1:13" ht="57.75" customHeight="1">
      <c r="A56" s="5"/>
      <c r="B56" s="9"/>
      <c r="C56" s="205"/>
      <c r="D56" s="206"/>
      <c r="E56" s="206"/>
      <c r="F56" s="206"/>
      <c r="G56" s="207"/>
      <c r="H56" s="751" t="s">
        <v>32</v>
      </c>
      <c r="I56" s="751"/>
      <c r="J56" s="197" t="s">
        <v>33</v>
      </c>
      <c r="K56" s="198" t="s">
        <v>38</v>
      </c>
      <c r="L56" s="10"/>
      <c r="M56" s="5"/>
    </row>
    <row r="57" spans="1:13">
      <c r="A57" s="5"/>
      <c r="B57" s="9"/>
      <c r="C57" s="208"/>
      <c r="D57" s="209"/>
      <c r="E57" s="209"/>
      <c r="F57" s="209"/>
      <c r="G57" s="210"/>
      <c r="H57" s="877"/>
      <c r="I57" s="877"/>
      <c r="J57" s="877"/>
      <c r="K57" s="878"/>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39</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552C5-802C-479A-BDBB-70EC71C8E75A}">
  <dimension ref="A1:P54"/>
  <sheetViews>
    <sheetView view="pageBreakPreview" topLeftCell="G1" zoomScale="55" zoomScaleNormal="40" zoomScaleSheetLayoutView="55" workbookViewId="0">
      <selection activeCell="O41" sqref="O41"/>
    </sheetView>
  </sheetViews>
  <sheetFormatPr baseColWidth="10" defaultColWidth="11.42578125" defaultRowHeight="20.25"/>
  <cols>
    <col min="1" max="1" width="11.7109375" style="535" customWidth="1"/>
    <col min="2" max="2" width="14" style="535" customWidth="1"/>
    <col min="3" max="3" width="15.42578125" style="535" customWidth="1"/>
    <col min="4" max="4" width="165.5703125" style="535" bestFit="1" customWidth="1"/>
    <col min="5" max="5" width="12.42578125" style="535" customWidth="1"/>
    <col min="6" max="6" width="17.140625" style="537" customWidth="1"/>
    <col min="7" max="7" width="27.140625" style="538" customWidth="1"/>
    <col min="8" max="8" width="35.140625" style="539" customWidth="1"/>
    <col min="9" max="9" width="2" style="539" customWidth="1"/>
    <col min="10" max="10" width="27.28515625" style="535" bestFit="1" customWidth="1"/>
    <col min="11" max="13" width="29.28515625" style="535" bestFit="1" customWidth="1"/>
    <col min="14" max="15" width="31.85546875" style="535" bestFit="1" customWidth="1"/>
    <col min="16" max="16" width="45.7109375" style="535" customWidth="1"/>
    <col min="17" max="16384" width="11.42578125" style="535"/>
  </cols>
  <sheetData>
    <row r="1" spans="1:15" ht="35.1" customHeight="1">
      <c r="B1" s="946"/>
      <c r="C1" s="947"/>
      <c r="D1" s="952" t="s">
        <v>364</v>
      </c>
      <c r="E1" s="953"/>
      <c r="F1" s="953"/>
      <c r="G1" s="953"/>
      <c r="H1" s="953"/>
      <c r="I1" s="953"/>
      <c r="J1" s="953"/>
      <c r="K1" s="953"/>
      <c r="L1" s="953"/>
      <c r="M1" s="953"/>
      <c r="N1" s="953"/>
      <c r="O1" s="953"/>
    </row>
    <row r="2" spans="1:15" ht="35.1" customHeight="1">
      <c r="B2" s="948"/>
      <c r="C2" s="949"/>
      <c r="D2" s="954" t="s">
        <v>365</v>
      </c>
      <c r="E2" s="955"/>
      <c r="F2" s="955"/>
      <c r="G2" s="955"/>
      <c r="H2" s="955"/>
      <c r="I2" s="955"/>
      <c r="J2" s="955"/>
      <c r="K2" s="955"/>
      <c r="L2" s="955"/>
      <c r="M2" s="955"/>
      <c r="N2" s="955"/>
      <c r="O2" s="955"/>
    </row>
    <row r="3" spans="1:15" ht="35.1" customHeight="1" thickBot="1">
      <c r="B3" s="950"/>
      <c r="C3" s="951"/>
      <c r="D3" s="956" t="s">
        <v>366</v>
      </c>
      <c r="E3" s="957"/>
      <c r="F3" s="957"/>
      <c r="G3" s="957"/>
      <c r="H3" s="957"/>
      <c r="I3" s="957"/>
      <c r="J3" s="957"/>
      <c r="K3" s="957"/>
      <c r="L3" s="957"/>
      <c r="M3" s="957"/>
      <c r="N3" s="957"/>
      <c r="O3" s="957"/>
    </row>
    <row r="4" spans="1:15" ht="21" thickBot="1">
      <c r="B4" s="536"/>
    </row>
    <row r="5" spans="1:15" ht="21.75" customHeight="1">
      <c r="B5" s="958" t="str">
        <f>+PRESUPUESTO!C6</f>
        <v>PRESUPUESTO OFICIAL 
OPTIMIZACIÓN DE UN TRAMO DEL COLECTOR DE LA RED DE ALCANTARILLADO SANITARIO UBICADO ENTRE EL BARRIO LA SALLE Y LA PARTE ALTA DE LA VEREDA GUASIMO SECTOR EL TABLÓN DEL MUNICIPIO DE MÁLAGA, SANTANDER</v>
      </c>
      <c r="C5" s="959"/>
      <c r="D5" s="960"/>
      <c r="E5" s="967" t="s">
        <v>379</v>
      </c>
      <c r="F5" s="968"/>
      <c r="G5" s="968"/>
      <c r="H5" s="968"/>
      <c r="I5" s="968"/>
      <c r="J5" s="968"/>
      <c r="K5" s="968"/>
      <c r="L5" s="968"/>
      <c r="M5" s="968"/>
      <c r="N5" s="968"/>
      <c r="O5" s="969"/>
    </row>
    <row r="6" spans="1:15" ht="16.5" customHeight="1">
      <c r="B6" s="961"/>
      <c r="C6" s="962"/>
      <c r="D6" s="963"/>
      <c r="E6" s="970"/>
      <c r="F6" s="971"/>
      <c r="G6" s="971"/>
      <c r="H6" s="971"/>
      <c r="I6" s="971"/>
      <c r="J6" s="971"/>
      <c r="K6" s="971"/>
      <c r="L6" s="971"/>
      <c r="M6" s="971"/>
      <c r="N6" s="971"/>
      <c r="O6" s="972"/>
    </row>
    <row r="7" spans="1:15" ht="27.75" customHeight="1" thickBot="1">
      <c r="B7" s="961"/>
      <c r="C7" s="962"/>
      <c r="D7" s="963"/>
      <c r="E7" s="973"/>
      <c r="F7" s="974"/>
      <c r="G7" s="974"/>
      <c r="H7" s="974"/>
      <c r="I7" s="974"/>
      <c r="J7" s="974"/>
      <c r="K7" s="974"/>
      <c r="L7" s="974"/>
      <c r="M7" s="974"/>
      <c r="N7" s="974"/>
      <c r="O7" s="975"/>
    </row>
    <row r="8" spans="1:15" ht="47.25" customHeight="1" thickBot="1">
      <c r="B8" s="964"/>
      <c r="C8" s="965"/>
      <c r="D8" s="966"/>
      <c r="E8" s="976" t="s">
        <v>367</v>
      </c>
      <c r="F8" s="977"/>
      <c r="G8" s="978">
        <v>45924</v>
      </c>
      <c r="H8" s="979"/>
      <c r="I8" s="637"/>
      <c r="J8" s="980"/>
      <c r="K8" s="981"/>
      <c r="L8" s="981"/>
      <c r="M8" s="981"/>
      <c r="N8" s="981"/>
      <c r="O8" s="982"/>
    </row>
    <row r="9" spans="1:15" ht="7.5" customHeight="1" thickBot="1">
      <c r="B9" s="930"/>
      <c r="C9" s="931"/>
      <c r="D9" s="931"/>
      <c r="E9" s="931"/>
      <c r="F9" s="931"/>
      <c r="G9" s="931"/>
      <c r="H9" s="931"/>
      <c r="I9" s="931"/>
      <c r="J9" s="931"/>
      <c r="K9" s="931"/>
      <c r="L9" s="931"/>
      <c r="M9" s="931"/>
      <c r="N9" s="931"/>
      <c r="O9" s="931"/>
    </row>
    <row r="10" spans="1:15" ht="20.25" customHeight="1" thickBot="1">
      <c r="B10" s="932" t="s">
        <v>210</v>
      </c>
      <c r="C10" s="934" t="s">
        <v>368</v>
      </c>
      <c r="D10" s="936" t="s">
        <v>10</v>
      </c>
      <c r="E10" s="936" t="s">
        <v>369</v>
      </c>
      <c r="F10" s="938" t="s">
        <v>12</v>
      </c>
      <c r="G10" s="936" t="s">
        <v>13</v>
      </c>
      <c r="H10" s="940" t="s">
        <v>20</v>
      </c>
      <c r="I10" s="942"/>
      <c r="J10" s="923" t="s">
        <v>370</v>
      </c>
      <c r="K10" s="944"/>
      <c r="L10" s="944"/>
      <c r="M10" s="924"/>
      <c r="N10" s="923" t="s">
        <v>371</v>
      </c>
      <c r="O10" s="924"/>
    </row>
    <row r="11" spans="1:15" ht="20.25" customHeight="1" thickTop="1" thickBot="1">
      <c r="B11" s="933"/>
      <c r="C11" s="935"/>
      <c r="D11" s="937"/>
      <c r="E11" s="937"/>
      <c r="F11" s="939"/>
      <c r="G11" s="937"/>
      <c r="H11" s="941"/>
      <c r="I11" s="943"/>
      <c r="J11" s="925"/>
      <c r="K11" s="945"/>
      <c r="L11" s="945"/>
      <c r="M11" s="926"/>
      <c r="N11" s="925"/>
      <c r="O11" s="926"/>
    </row>
    <row r="12" spans="1:15" ht="24" thickBot="1">
      <c r="B12" s="893"/>
      <c r="C12" s="894"/>
      <c r="D12" s="894"/>
      <c r="E12" s="894"/>
      <c r="F12" s="894"/>
      <c r="G12" s="894"/>
      <c r="H12" s="895"/>
      <c r="I12" s="638"/>
      <c r="J12" s="927" t="s">
        <v>372</v>
      </c>
      <c r="K12" s="928"/>
      <c r="L12" s="928"/>
      <c r="M12" s="929"/>
      <c r="N12" s="927" t="s">
        <v>372</v>
      </c>
      <c r="O12" s="929"/>
    </row>
    <row r="13" spans="1:15" ht="24" thickBot="1">
      <c r="B13" s="896"/>
      <c r="C13" s="897"/>
      <c r="D13" s="897"/>
      <c r="E13" s="897"/>
      <c r="F13" s="897"/>
      <c r="G13" s="897"/>
      <c r="H13" s="898"/>
      <c r="I13" s="639"/>
      <c r="J13" s="605">
        <v>1</v>
      </c>
      <c r="K13" s="606">
        <v>2</v>
      </c>
      <c r="L13" s="606">
        <v>3</v>
      </c>
      <c r="M13" s="606">
        <f t="shared" ref="M13" si="0">+L13+1</f>
        <v>4</v>
      </c>
      <c r="N13" s="607">
        <v>5</v>
      </c>
      <c r="O13" s="606">
        <v>6</v>
      </c>
    </row>
    <row r="14" spans="1:15" ht="23.25">
      <c r="B14" s="907" t="s">
        <v>373</v>
      </c>
      <c r="C14" s="908"/>
      <c r="D14" s="908"/>
      <c r="E14" s="908"/>
      <c r="F14" s="908"/>
      <c r="G14" s="908"/>
      <c r="H14" s="909"/>
      <c r="I14" s="910"/>
      <c r="J14" s="540"/>
      <c r="K14" s="541"/>
      <c r="L14" s="541"/>
      <c r="M14" s="541"/>
      <c r="N14" s="541"/>
      <c r="O14" s="542"/>
    </row>
    <row r="15" spans="1:15" ht="20.25" customHeight="1">
      <c r="B15" s="543">
        <v>1</v>
      </c>
      <c r="C15" s="913" t="s">
        <v>95</v>
      </c>
      <c r="D15" s="914"/>
      <c r="E15" s="914"/>
      <c r="F15" s="914"/>
      <c r="G15" s="914"/>
      <c r="H15" s="915"/>
      <c r="I15" s="911"/>
      <c r="J15" s="544"/>
      <c r="K15" s="545"/>
      <c r="L15" s="545"/>
      <c r="M15" s="545"/>
      <c r="N15" s="545"/>
      <c r="O15" s="546"/>
    </row>
    <row r="16" spans="1:15">
      <c r="A16" s="547"/>
      <c r="B16" s="548">
        <f>'[213]PRESUPUESTO OFICIAL'!C17</f>
        <v>1.1000000000000001</v>
      </c>
      <c r="C16" s="549"/>
      <c r="D16" s="550" t="str">
        <f>+PRESUPUESTO!G14</f>
        <v xml:space="preserve">LOCALIZACIÓN Y REPLANTEO (RED DE TUBERÍA ALCANTARILLADO SANITARIO, PLUVIAL Y ACUEDUCTO). </v>
      </c>
      <c r="E16" s="551" t="str">
        <f>+PRESUPUESTO!H14</f>
        <v>m2</v>
      </c>
      <c r="F16" s="552">
        <f>+PRESUPUESTO!I14</f>
        <v>630.83000000000004</v>
      </c>
      <c r="G16" s="552">
        <f>+PRESUPUESTO!J14</f>
        <v>6057</v>
      </c>
      <c r="H16" s="553">
        <f>ROUND(G16*F16,0)</f>
        <v>3820937</v>
      </c>
      <c r="I16" s="911"/>
      <c r="J16" s="554">
        <f>$H$16/5</f>
        <v>764187.4</v>
      </c>
      <c r="K16" s="555">
        <f t="shared" ref="K16:N16" si="1">$H$16/5</f>
        <v>764187.4</v>
      </c>
      <c r="L16" s="555">
        <f t="shared" si="1"/>
        <v>764187.4</v>
      </c>
      <c r="M16" s="555">
        <f t="shared" si="1"/>
        <v>764187.4</v>
      </c>
      <c r="N16" s="555">
        <f t="shared" si="1"/>
        <v>764187.4</v>
      </c>
      <c r="O16" s="616"/>
    </row>
    <row r="17" spans="1:16">
      <c r="A17" s="547"/>
      <c r="B17" s="548">
        <v>1.2</v>
      </c>
      <c r="C17" s="549"/>
      <c r="D17" s="550" t="str">
        <f>+PRESUPUESTO!G15</f>
        <v>CERRAMIENTO PERIMETRAL EN TELA VERDE ALTURA 2 METROS (INCLUYE PARALES EN MADERA)</v>
      </c>
      <c r="E17" s="551" t="str">
        <f>+PRESUPUESTO!H15</f>
        <v>ml</v>
      </c>
      <c r="F17" s="552">
        <f>+PRESUPUESTO!I15</f>
        <v>250</v>
      </c>
      <c r="G17" s="552">
        <f>+PRESUPUESTO!J15</f>
        <v>22785</v>
      </c>
      <c r="H17" s="553">
        <f>ROUND(G17*F17,0)</f>
        <v>5696250</v>
      </c>
      <c r="I17" s="911"/>
      <c r="J17" s="554">
        <f>+$H$17/6</f>
        <v>949375</v>
      </c>
      <c r="K17" s="555">
        <f t="shared" ref="K17:O17" si="2">+$H$17/6</f>
        <v>949375</v>
      </c>
      <c r="L17" s="555">
        <f t="shared" si="2"/>
        <v>949375</v>
      </c>
      <c r="M17" s="555">
        <f t="shared" si="2"/>
        <v>949375</v>
      </c>
      <c r="N17" s="555">
        <f t="shared" si="2"/>
        <v>949375</v>
      </c>
      <c r="O17" s="616">
        <f t="shared" si="2"/>
        <v>949375</v>
      </c>
    </row>
    <row r="18" spans="1:16" ht="20.25" customHeight="1">
      <c r="B18" s="543">
        <v>2</v>
      </c>
      <c r="C18" s="913" t="str">
        <f>+PRESUPUESTO!G17</f>
        <v>RED PRINCIPAL - ALCANTARILLADO SANITARIO</v>
      </c>
      <c r="D18" s="914"/>
      <c r="E18" s="914"/>
      <c r="F18" s="914"/>
      <c r="G18" s="914"/>
      <c r="H18" s="915"/>
      <c r="I18" s="911"/>
      <c r="J18" s="557"/>
      <c r="K18" s="558"/>
      <c r="L18" s="558"/>
      <c r="M18" s="558"/>
      <c r="N18" s="558"/>
      <c r="O18" s="556"/>
    </row>
    <row r="19" spans="1:16">
      <c r="A19" s="547"/>
      <c r="B19" s="559" t="str">
        <f>+PRESUPUESTO!D18</f>
        <v>2.1</v>
      </c>
      <c r="C19" s="560"/>
      <c r="D19" s="550" t="str">
        <f>+PRESUPUESTO!G18</f>
        <v>EXCAVACIÓN MECÁNICA VARIAS SIN CLASIFICAR (INCLUYE TRASIEGO INTERNO E ENTIBADOS)</v>
      </c>
      <c r="E19" s="551" t="str">
        <f>+PRESUPUESTO!H18</f>
        <v>m3</v>
      </c>
      <c r="F19" s="551">
        <f>+PRESUPUESTO!I18</f>
        <v>949.93</v>
      </c>
      <c r="G19" s="551">
        <f>+PRESUPUESTO!J18</f>
        <v>30669</v>
      </c>
      <c r="H19" s="553">
        <f>ROUND(G19*F19,0)</f>
        <v>29133403</v>
      </c>
      <c r="I19" s="911"/>
      <c r="J19" s="561">
        <f>+$H$19/6</f>
        <v>4855567.166666667</v>
      </c>
      <c r="K19" s="608">
        <f t="shared" ref="K19:O19" si="3">+$H$19/6</f>
        <v>4855567.166666667</v>
      </c>
      <c r="L19" s="608">
        <f t="shared" si="3"/>
        <v>4855567.166666667</v>
      </c>
      <c r="M19" s="608">
        <f t="shared" si="3"/>
        <v>4855567.166666667</v>
      </c>
      <c r="N19" s="608">
        <f t="shared" si="3"/>
        <v>4855567.166666667</v>
      </c>
      <c r="O19" s="617">
        <f t="shared" si="3"/>
        <v>4855567.166666667</v>
      </c>
    </row>
    <row r="20" spans="1:16">
      <c r="A20" s="547"/>
      <c r="B20" s="559" t="str">
        <f>+PRESUPUESTO!D19</f>
        <v>2.2</v>
      </c>
      <c r="C20" s="562"/>
      <c r="D20" s="550" t="str">
        <f>+PRESUPUESTO!G19</f>
        <v xml:space="preserve">EXCAVACIÓN MECÁNICA EN ROCA </v>
      </c>
      <c r="E20" s="551" t="str">
        <f>+PRESUPUESTO!H19</f>
        <v>m3</v>
      </c>
      <c r="F20" s="551">
        <f>+PRESUPUESTO!I19</f>
        <v>212.88</v>
      </c>
      <c r="G20" s="551">
        <f>+PRESUPUESTO!J19</f>
        <v>102253</v>
      </c>
      <c r="H20" s="553">
        <f t="shared" ref="H20:H26" si="4">ROUND(G20*F20,0)</f>
        <v>21767619</v>
      </c>
      <c r="I20" s="911"/>
      <c r="J20" s="563"/>
      <c r="K20" s="609">
        <f t="shared" ref="K20:M20" si="5">+$H$20/3</f>
        <v>7255873</v>
      </c>
      <c r="L20" s="609">
        <f t="shared" si="5"/>
        <v>7255873</v>
      </c>
      <c r="M20" s="609">
        <f t="shared" si="5"/>
        <v>7255873</v>
      </c>
      <c r="N20" s="558"/>
      <c r="O20" s="556"/>
    </row>
    <row r="21" spans="1:16" ht="40.5">
      <c r="B21" s="559" t="str">
        <f>+PRESUPUESTO!D20</f>
        <v>2.3</v>
      </c>
      <c r="C21" s="560"/>
      <c r="D21" s="550" t="str">
        <f>+PRESUPUESTO!G20</f>
        <v>SUMINISTRO E INSTALACIÓN DE TUBERÍA PVC SANITARIA CORRUGADA Ø 14PULG-350mm X6m PARA CÁMARAS DE CAÍDA</v>
      </c>
      <c r="E21" s="551" t="str">
        <f>+PRESUPUESTO!H20</f>
        <v>ml</v>
      </c>
      <c r="F21" s="551">
        <f>+PRESUPUESTO!I20</f>
        <v>24</v>
      </c>
      <c r="G21" s="551">
        <f>+PRESUPUESTO!J20</f>
        <v>224481</v>
      </c>
      <c r="H21" s="553">
        <f t="shared" si="4"/>
        <v>5387544</v>
      </c>
      <c r="I21" s="911"/>
      <c r="J21" s="603"/>
      <c r="K21" s="610">
        <f>+$H$21/3</f>
        <v>1795848</v>
      </c>
      <c r="L21" s="610">
        <f t="shared" ref="L21:M21" si="6">+$H$21/3</f>
        <v>1795848</v>
      </c>
      <c r="M21" s="610">
        <f t="shared" si="6"/>
        <v>1795848</v>
      </c>
      <c r="N21" s="558"/>
      <c r="O21" s="556"/>
    </row>
    <row r="22" spans="1:16">
      <c r="A22" s="547"/>
      <c r="B22" s="559" t="str">
        <f>+PRESUPUESTO!D21</f>
        <v>2.4</v>
      </c>
      <c r="C22" s="560"/>
      <c r="D22" s="550" t="str">
        <f>+PRESUPUESTO!G21</f>
        <v>SUMINISTRO E INSTALACIÓN DE TUBERÍA PVC SANITARIA CORRUGADA Ø 24PULG-600mm X6m</v>
      </c>
      <c r="E22" s="551" t="str">
        <f>+PRESUPUESTO!H21</f>
        <v>ml</v>
      </c>
      <c r="F22" s="551">
        <f>+PRESUPUESTO!I21</f>
        <v>465.75</v>
      </c>
      <c r="G22" s="551">
        <f>+PRESUPUESTO!J21</f>
        <v>589276</v>
      </c>
      <c r="H22" s="553">
        <f t="shared" si="4"/>
        <v>274455297</v>
      </c>
      <c r="I22" s="911"/>
      <c r="J22" s="618">
        <f>$H$22/6</f>
        <v>45742549.5</v>
      </c>
      <c r="K22" s="565">
        <f t="shared" ref="K22:O22" si="7">$H$22/6</f>
        <v>45742549.5</v>
      </c>
      <c r="L22" s="565">
        <f t="shared" si="7"/>
        <v>45742549.5</v>
      </c>
      <c r="M22" s="565">
        <f t="shared" si="7"/>
        <v>45742549.5</v>
      </c>
      <c r="N22" s="565">
        <f t="shared" si="7"/>
        <v>45742549.5</v>
      </c>
      <c r="O22" s="619">
        <f t="shared" si="7"/>
        <v>45742549.5</v>
      </c>
    </row>
    <row r="23" spans="1:16" ht="76.5" customHeight="1">
      <c r="A23" s="547"/>
      <c r="B23" s="559" t="str">
        <f>+PRESUPUESTO!D22</f>
        <v>2.5</v>
      </c>
      <c r="C23" s="560"/>
      <c r="D23" s="600" t="str">
        <f>+PRESUPUESTO!G22</f>
        <v>CONSTRUCCIÓN DE POZOS ALCANTARILLADO SEGÚN PLANOS Y ESPECIFICACIONES. CON ALTURA 1&lt;H&lt;2 M, MUROS EN LADRILLO TOLETE COMÚN CON PAÑETE 1:3, PLACA DE FONDO Y CORONA DE 20 CM DE ESPESOR REFORZADA EN ACERO N°4, CAÑUELA EN CONCRETO, INCLUYE ESCALONES EN BARRAS N°8 DE ACERO CORRUGADO PINTADAS CON ANTICORROSIVO. (DIÁMETRO INTERNO 1.5 M)</v>
      </c>
      <c r="E23" s="551" t="str">
        <f>+PRESUPUESTO!H22</f>
        <v>und</v>
      </c>
      <c r="F23" s="551">
        <f>+PRESUPUESTO!I22</f>
        <v>7</v>
      </c>
      <c r="G23" s="551">
        <f>+PRESUPUESTO!J22</f>
        <v>4555894</v>
      </c>
      <c r="H23" s="553">
        <f t="shared" si="4"/>
        <v>31891258</v>
      </c>
      <c r="I23" s="911"/>
      <c r="J23" s="566">
        <f>$H$23/5</f>
        <v>6378251.5999999996</v>
      </c>
      <c r="K23" s="567">
        <f t="shared" ref="K23:N23" si="8">$H$23/5</f>
        <v>6378251.5999999996</v>
      </c>
      <c r="L23" s="567">
        <f t="shared" si="8"/>
        <v>6378251.5999999996</v>
      </c>
      <c r="M23" s="567">
        <f t="shared" si="8"/>
        <v>6378251.5999999996</v>
      </c>
      <c r="N23" s="567">
        <f t="shared" si="8"/>
        <v>6378251.5999999996</v>
      </c>
      <c r="O23" s="620"/>
    </row>
    <row r="24" spans="1:16" s="569" customFormat="1" ht="81">
      <c r="A24" s="568"/>
      <c r="B24" s="559" t="str">
        <f>+PRESUPUESTO!D23</f>
        <v>2.6</v>
      </c>
      <c r="C24" s="560"/>
      <c r="D24" s="599" t="str">
        <f>+PRESUPUESTO!G23</f>
        <v>CONSTRUCCIÓN DE POZOS ALCANTARILLADO SEGÚN PLANOS Y ESPECIFICACIONES. CON ALTURA 2&lt;H&lt;3 M, MUROS EN LADRILLO TOLETE COMÚN CON PAÑETE 1:3, PLACA DE FONDO Y CORONA DE 20 CM DE ESPESOR REFORZADA EN ACERO N°4, CAÑUELA EN CONCRETO, INCLUYE ESCALONES EN BARRAS N°8 DE ACERO CORRUGADO PINTADAS CON ANTICORROSIVO. (DIÁMETRO INTERNO 1.50 METROS)</v>
      </c>
      <c r="E24" s="551" t="str">
        <f>+PRESUPUESTO!H23</f>
        <v>und</v>
      </c>
      <c r="F24" s="551">
        <f>+PRESUPUESTO!I23</f>
        <v>7</v>
      </c>
      <c r="G24" s="551">
        <f>+PRESUPUESTO!J23</f>
        <v>5208550</v>
      </c>
      <c r="H24" s="553">
        <f t="shared" si="4"/>
        <v>36459850</v>
      </c>
      <c r="I24" s="911"/>
      <c r="J24" s="603"/>
      <c r="K24" s="567">
        <f t="shared" ref="K24:O24" si="9">$H$24/5</f>
        <v>7291970</v>
      </c>
      <c r="L24" s="567">
        <f t="shared" si="9"/>
        <v>7291970</v>
      </c>
      <c r="M24" s="567">
        <f t="shared" si="9"/>
        <v>7291970</v>
      </c>
      <c r="N24" s="567">
        <f t="shared" si="9"/>
        <v>7291970</v>
      </c>
      <c r="O24" s="621">
        <f t="shared" si="9"/>
        <v>7291970</v>
      </c>
      <c r="P24" s="535"/>
    </row>
    <row r="25" spans="1:16" s="569" customFormat="1" ht="40.5">
      <c r="A25" s="568"/>
      <c r="B25" s="559" t="str">
        <f>+PRESUPUESTO!D24</f>
        <v>2.7</v>
      </c>
      <c r="C25" s="560"/>
      <c r="D25" s="550" t="str">
        <f>+PRESUPUESTO!G24</f>
        <v>SUMINISTRO, INSTALACIÓN Y COMPACTACIÓN DE RELLENO EN RECEBO TAMAÑO MÁXIMO 1" PARA ATRAQUES DE TUBERÍA</v>
      </c>
      <c r="E25" s="551" t="str">
        <f>+PRESUPUESTO!H24</f>
        <v>m3</v>
      </c>
      <c r="F25" s="551">
        <f>+PRESUPUESTO!I24</f>
        <v>147.01</v>
      </c>
      <c r="G25" s="551">
        <f>+PRESUPUESTO!J24</f>
        <v>145525</v>
      </c>
      <c r="H25" s="553">
        <f t="shared" si="4"/>
        <v>21393630</v>
      </c>
      <c r="I25" s="911"/>
      <c r="J25" s="570"/>
      <c r="K25" s="558"/>
      <c r="L25" s="558"/>
      <c r="M25" s="558"/>
      <c r="N25" s="611">
        <f>H25</f>
        <v>21393630</v>
      </c>
      <c r="O25" s="556"/>
      <c r="P25" s="535"/>
    </row>
    <row r="26" spans="1:16" s="569" customFormat="1">
      <c r="A26" s="568"/>
      <c r="B26" s="559" t="str">
        <f>+PRESUPUESTO!D25</f>
        <v>2.8</v>
      </c>
      <c r="C26" s="560"/>
      <c r="D26" s="550" t="str">
        <f>+PRESUPUESTO!G25</f>
        <v>INSTALACIÓN Y COMPACTACIÓN DE RELLENO CON MATERIAL PROVENIENTE DE LA EXCAVACIÓN</v>
      </c>
      <c r="E26" s="551" t="str">
        <f>+PRESUPUESTO!H25</f>
        <v>m3</v>
      </c>
      <c r="F26" s="551">
        <f>+PRESUPUESTO!I25</f>
        <v>880.40235893051818</v>
      </c>
      <c r="G26" s="551">
        <f>+PRESUPUESTO!J25</f>
        <v>27267</v>
      </c>
      <c r="H26" s="553">
        <f t="shared" si="4"/>
        <v>24005931</v>
      </c>
      <c r="I26" s="911"/>
      <c r="J26" s="571">
        <f>+$H$26/6</f>
        <v>4000988.5</v>
      </c>
      <c r="K26" s="612">
        <f t="shared" ref="K26:O26" si="10">+$H$26/6</f>
        <v>4000988.5</v>
      </c>
      <c r="L26" s="612">
        <f t="shared" si="10"/>
        <v>4000988.5</v>
      </c>
      <c r="M26" s="612">
        <f t="shared" si="10"/>
        <v>4000988.5</v>
      </c>
      <c r="N26" s="612">
        <f t="shared" si="10"/>
        <v>4000988.5</v>
      </c>
      <c r="O26" s="622">
        <f t="shared" si="10"/>
        <v>4000988.5</v>
      </c>
      <c r="P26" s="535"/>
    </row>
    <row r="27" spans="1:16" s="569" customFormat="1">
      <c r="A27" s="568"/>
      <c r="B27" s="559" t="str">
        <f>+PRESUPUESTO!D26</f>
        <v>2.9</v>
      </c>
      <c r="C27" s="560"/>
      <c r="D27" s="550" t="str">
        <f>+PRESUPUESTO!G26</f>
        <v>SUMINISTRO, INSTALACIÓN Y COMPACTACIÓN DE BASE EN ARENA PARA TUBERÍA E:8CM</v>
      </c>
      <c r="E27" s="551" t="str">
        <f>+PRESUPUESTO!H26</f>
        <v>m3</v>
      </c>
      <c r="F27" s="551">
        <f>+PRESUPUESTO!I26</f>
        <v>33.53</v>
      </c>
      <c r="G27" s="551">
        <f>+PRESUPUESTO!J26</f>
        <v>128667</v>
      </c>
      <c r="H27" s="573">
        <f>ROUND(G27*F27,0)</f>
        <v>4314205</v>
      </c>
      <c r="I27" s="911"/>
      <c r="J27" s="623">
        <f>+$H$27/5</f>
        <v>862841</v>
      </c>
      <c r="K27" s="604">
        <f t="shared" ref="K27:N27" si="11">+$H$27/5</f>
        <v>862841</v>
      </c>
      <c r="L27" s="604">
        <f t="shared" si="11"/>
        <v>862841</v>
      </c>
      <c r="M27" s="604">
        <f t="shared" si="11"/>
        <v>862841</v>
      </c>
      <c r="N27" s="604">
        <f t="shared" si="11"/>
        <v>862841</v>
      </c>
      <c r="O27" s="624"/>
      <c r="P27" s="535"/>
    </row>
    <row r="28" spans="1:16" s="569" customFormat="1" ht="40.5">
      <c r="A28" s="568"/>
      <c r="B28" s="559" t="str">
        <f>+PRESUPUESTO!D27</f>
        <v>2.10</v>
      </c>
      <c r="C28" s="601"/>
      <c r="D28" s="550" t="str">
        <f>+PRESUPUESTO!G27</f>
        <v>SUMINISTRO E INSTALACIÓN DE MARCOS DE AROS Y TAPAS EN HIERRO FUNDIDO Y NÚCLEO EN CONCRETO PARA POZOS DE INSPECCIÓN. DIÁMETRO 67 CM</v>
      </c>
      <c r="E28" s="551" t="str">
        <f>+PRESUPUESTO!H27</f>
        <v>und</v>
      </c>
      <c r="F28" s="551">
        <f>+PRESUPUESTO!I27</f>
        <v>14</v>
      </c>
      <c r="G28" s="551">
        <f>+PRESUPUESTO!J27</f>
        <v>753270</v>
      </c>
      <c r="H28" s="573">
        <f t="shared" ref="H28:H29" si="12">ROUND(G28*F28,0)</f>
        <v>10545780</v>
      </c>
      <c r="I28" s="911"/>
      <c r="J28" s="623"/>
      <c r="K28" s="604"/>
      <c r="L28" s="604">
        <f>+$H$28/4</f>
        <v>2636445</v>
      </c>
      <c r="M28" s="604">
        <f t="shared" ref="M28:O28" si="13">+$H$28/4</f>
        <v>2636445</v>
      </c>
      <c r="N28" s="604">
        <f t="shared" si="13"/>
        <v>2636445</v>
      </c>
      <c r="O28" s="624">
        <f t="shared" si="13"/>
        <v>2636445</v>
      </c>
      <c r="P28" s="535"/>
    </row>
    <row r="29" spans="1:16" s="569" customFormat="1">
      <c r="A29" s="568"/>
      <c r="B29" s="559" t="str">
        <f>+PRESUPUESTO!D28</f>
        <v>2.11</v>
      </c>
      <c r="C29" s="601"/>
      <c r="D29" s="550" t="str">
        <f>+PRESUPUESTO!G28</f>
        <v>CONSTRUCCIÓN DE ATRAQUES EN CONCRETO 2000 PSI PARA TUBERÍA</v>
      </c>
      <c r="E29" s="551" t="str">
        <f>+PRESUPUESTO!H28</f>
        <v>m3</v>
      </c>
      <c r="F29" s="551">
        <f>+PRESUPUESTO!I28</f>
        <v>3.46</v>
      </c>
      <c r="G29" s="551">
        <f>+PRESUPUESTO!J28</f>
        <v>678039</v>
      </c>
      <c r="H29" s="573">
        <f t="shared" si="12"/>
        <v>2346015</v>
      </c>
      <c r="I29" s="911"/>
      <c r="J29" s="623"/>
      <c r="K29" s="604">
        <f>+$H$29/5</f>
        <v>469203</v>
      </c>
      <c r="L29" s="604">
        <f t="shared" ref="L29:O29" si="14">+$H$29/5</f>
        <v>469203</v>
      </c>
      <c r="M29" s="604">
        <f t="shared" si="14"/>
        <v>469203</v>
      </c>
      <c r="N29" s="604">
        <f t="shared" si="14"/>
        <v>469203</v>
      </c>
      <c r="O29" s="624">
        <f t="shared" si="14"/>
        <v>469203</v>
      </c>
      <c r="P29" s="535"/>
    </row>
    <row r="30" spans="1:16" s="569" customFormat="1">
      <c r="A30" s="568"/>
      <c r="B30" s="559"/>
      <c r="C30" s="601"/>
      <c r="D30" s="572"/>
      <c r="E30" s="576"/>
      <c r="F30" s="577"/>
      <c r="G30" s="575"/>
      <c r="H30" s="602"/>
      <c r="I30" s="911"/>
      <c r="J30" s="623"/>
      <c r="K30" s="604"/>
      <c r="L30" s="604"/>
      <c r="M30" s="604"/>
      <c r="N30" s="604"/>
      <c r="O30" s="624"/>
      <c r="P30" s="535"/>
    </row>
    <row r="31" spans="1:16" s="569" customFormat="1">
      <c r="A31" s="568"/>
      <c r="B31" s="559"/>
      <c r="C31" s="574"/>
      <c r="D31" s="575"/>
      <c r="E31" s="576"/>
      <c r="F31" s="577"/>
      <c r="G31" s="575"/>
      <c r="H31" s="578"/>
      <c r="I31" s="911"/>
      <c r="J31" s="625"/>
      <c r="K31" s="564"/>
      <c r="L31" s="558"/>
      <c r="M31" s="558"/>
      <c r="N31" s="558"/>
      <c r="O31" s="556"/>
      <c r="P31" s="535"/>
    </row>
    <row r="32" spans="1:16" ht="20.25" customHeight="1">
      <c r="B32" s="543">
        <v>3</v>
      </c>
      <c r="C32" s="913" t="str">
        <f>+PRESUPUESTO!G30</f>
        <v>DOMICILIARIAS - ALCANTARILLADO SANITARIO</v>
      </c>
      <c r="D32" s="914"/>
      <c r="E32" s="914"/>
      <c r="F32" s="914"/>
      <c r="G32" s="914"/>
      <c r="H32" s="915"/>
      <c r="I32" s="911"/>
      <c r="J32" s="626"/>
      <c r="K32" s="597"/>
      <c r="L32" s="597"/>
      <c r="M32" s="597"/>
      <c r="N32" s="597"/>
      <c r="O32" s="598"/>
    </row>
    <row r="33" spans="1:16">
      <c r="B33" s="548">
        <f>'[213]PRESUPUESTO OFICIAL'!C31</f>
        <v>3.1</v>
      </c>
      <c r="C33" s="549"/>
      <c r="D33" s="550" t="str">
        <f>+PRESUPUESTO!G31</f>
        <v>EXCAVACIÓN MANUAL EN MATERIAL COMÚN PARA INSTALACIÓN DE TUBERÍA DOMICILIARIAS</v>
      </c>
      <c r="E33" s="551" t="str">
        <f>+PRESUPUESTO!H31</f>
        <v>m3</v>
      </c>
      <c r="F33" s="551">
        <f>+PRESUPUESTO!I31</f>
        <v>50.4</v>
      </c>
      <c r="G33" s="551">
        <f>+PRESUPUESTO!J31</f>
        <v>59106</v>
      </c>
      <c r="H33" s="573">
        <f t="shared" ref="H33:H36" si="15">ROUND(G33*F33,0)</f>
        <v>2978942</v>
      </c>
      <c r="I33" s="911"/>
      <c r="J33" s="579"/>
      <c r="K33" s="558"/>
      <c r="L33" s="580">
        <f>+$H$33/3</f>
        <v>992980.66666666663</v>
      </c>
      <c r="M33" s="580">
        <f t="shared" ref="M33:N33" si="16">+$H$33/3</f>
        <v>992980.66666666663</v>
      </c>
      <c r="N33" s="580">
        <f t="shared" si="16"/>
        <v>992980.66666666663</v>
      </c>
      <c r="O33" s="620"/>
    </row>
    <row r="34" spans="1:16">
      <c r="A34" s="547"/>
      <c r="B34" s="548">
        <f>'[213]PRESUPUESTO OFICIAL'!C32</f>
        <v>3.2</v>
      </c>
      <c r="C34" s="549"/>
      <c r="D34" s="550" t="str">
        <f>+PRESUPUESTO!G32</f>
        <v>SUMINISTRO E INSTALACIÓN DE TUBERÍA PVC CORRUGADA SANITARIA Ø 6 PULG-160mm X 6 m</v>
      </c>
      <c r="E34" s="551" t="str">
        <f>+PRESUPUESTO!H32</f>
        <v>ml</v>
      </c>
      <c r="F34" s="551">
        <f>+PRESUPUESTO!I32</f>
        <v>84</v>
      </c>
      <c r="G34" s="551">
        <f>+PRESUPUESTO!J32</f>
        <v>70097</v>
      </c>
      <c r="H34" s="573">
        <f t="shared" si="15"/>
        <v>5888148</v>
      </c>
      <c r="I34" s="911"/>
      <c r="J34" s="579"/>
      <c r="K34" s="558"/>
      <c r="L34" s="634">
        <f>+$H$34/3</f>
        <v>1962716</v>
      </c>
      <c r="M34" s="634">
        <f t="shared" ref="M34:N34" si="17">+$H$34/3</f>
        <v>1962716</v>
      </c>
      <c r="N34" s="634">
        <f t="shared" si="17"/>
        <v>1962716</v>
      </c>
      <c r="O34" s="627"/>
    </row>
    <row r="35" spans="1:16" ht="41.25" customHeight="1">
      <c r="B35" s="548">
        <f>'[213]PRESUPUESTO OFICIAL'!C33</f>
        <v>3.3</v>
      </c>
      <c r="C35" s="549"/>
      <c r="D35" s="550" t="str">
        <f>+PRESUPUESTO!G33</f>
        <v>CONSTRUCCIÓN DE CAJAS DOMICILIARIAS 80X80X80 CM INCLUYE TAPA EN CONCRETO</v>
      </c>
      <c r="E35" s="551" t="str">
        <f>+PRESUPUESTO!H33</f>
        <v>und</v>
      </c>
      <c r="F35" s="551">
        <f>+PRESUPUESTO!I33</f>
        <v>7</v>
      </c>
      <c r="G35" s="551">
        <f>+PRESUPUESTO!J33</f>
        <v>437473</v>
      </c>
      <c r="H35" s="573">
        <f t="shared" si="15"/>
        <v>3062311</v>
      </c>
      <c r="I35" s="911"/>
      <c r="J35" s="579"/>
      <c r="K35" s="558"/>
      <c r="L35" s="581">
        <f>+$H$35/3</f>
        <v>1020770.3333333334</v>
      </c>
      <c r="M35" s="581">
        <f t="shared" ref="M35:N35" si="18">+$H$35/3</f>
        <v>1020770.3333333334</v>
      </c>
      <c r="N35" s="581">
        <f t="shared" si="18"/>
        <v>1020770.3333333334</v>
      </c>
      <c r="O35" s="627"/>
    </row>
    <row r="36" spans="1:16" ht="38.25" customHeight="1">
      <c r="A36" s="547"/>
      <c r="B36" s="548">
        <f>'[213]PRESUPUESTO OFICIAL'!C34</f>
        <v>3.4</v>
      </c>
      <c r="C36" s="549"/>
      <c r="D36" s="550" t="str">
        <f>+PRESUPUESTO!G34</f>
        <v>SUMINISTRO, INSTALACIÓN Y COMPACTACIÓN DE RELLENO EN RECEBO TAMAÑO MÁXIMO 1".</v>
      </c>
      <c r="E36" s="551" t="str">
        <f>+PRESUPUESTO!H34</f>
        <v>m3</v>
      </c>
      <c r="F36" s="551">
        <f>+PRESUPUESTO!I34</f>
        <v>50.4</v>
      </c>
      <c r="G36" s="551">
        <f>+PRESUPUESTO!J34</f>
        <v>145525</v>
      </c>
      <c r="H36" s="573">
        <f t="shared" si="15"/>
        <v>7334460</v>
      </c>
      <c r="I36" s="911"/>
      <c r="J36" s="579"/>
      <c r="K36" s="558"/>
      <c r="L36" s="558"/>
      <c r="M36" s="635">
        <f>+$H$36/3</f>
        <v>2444820</v>
      </c>
      <c r="N36" s="635">
        <f t="shared" ref="N36" si="19">+$H$36/3</f>
        <v>2444820</v>
      </c>
      <c r="O36" s="636">
        <f>2444819+2</f>
        <v>2444821</v>
      </c>
    </row>
    <row r="37" spans="1:16">
      <c r="B37" s="582"/>
      <c r="C37" s="583"/>
      <c r="D37" s="572"/>
      <c r="E37" s="584"/>
      <c r="F37" s="585"/>
      <c r="G37" s="572"/>
      <c r="H37" s="586"/>
      <c r="I37" s="911"/>
      <c r="J37" s="579"/>
      <c r="K37" s="558"/>
      <c r="L37" s="558"/>
      <c r="M37" s="564"/>
      <c r="N37" s="564"/>
      <c r="O37" s="556"/>
    </row>
    <row r="38" spans="1:16" ht="20.25" customHeight="1" thickBot="1">
      <c r="B38" s="916"/>
      <c r="C38" s="917"/>
      <c r="D38" s="917"/>
      <c r="E38" s="917"/>
      <c r="F38" s="917"/>
      <c r="G38" s="917"/>
      <c r="H38" s="918"/>
      <c r="I38" s="911"/>
      <c r="J38" s="628"/>
      <c r="K38" s="613"/>
      <c r="L38" s="613"/>
      <c r="M38" s="613"/>
      <c r="N38" s="613"/>
      <c r="O38" s="629"/>
    </row>
    <row r="39" spans="1:16">
      <c r="B39" s="893"/>
      <c r="C39" s="894"/>
      <c r="D39" s="894"/>
      <c r="E39" s="921" t="s">
        <v>374</v>
      </c>
      <c r="F39" s="922"/>
      <c r="G39" s="922"/>
      <c r="H39" s="589">
        <f>ROUND(SUM(H16:H36),0)</f>
        <v>490481580</v>
      </c>
      <c r="I39" s="911"/>
      <c r="J39" s="590">
        <f t="shared" ref="J39:O39" si="20">ROUND(SUM(J16:J36),0)</f>
        <v>63553760</v>
      </c>
      <c r="K39" s="614">
        <f t="shared" si="20"/>
        <v>80366654</v>
      </c>
      <c r="L39" s="614">
        <f t="shared" si="20"/>
        <v>86979566</v>
      </c>
      <c r="M39" s="614">
        <f t="shared" si="20"/>
        <v>89424386</v>
      </c>
      <c r="N39" s="614">
        <f t="shared" si="20"/>
        <v>101766295</v>
      </c>
      <c r="O39" s="630">
        <f t="shared" si="20"/>
        <v>68390919</v>
      </c>
    </row>
    <row r="40" spans="1:16" ht="20.25" customHeight="1">
      <c r="B40" s="919"/>
      <c r="C40" s="920"/>
      <c r="D40" s="920"/>
      <c r="E40" s="899" t="s">
        <v>375</v>
      </c>
      <c r="F40" s="900"/>
      <c r="G40" s="900"/>
      <c r="H40" s="591" t="s">
        <v>297</v>
      </c>
      <c r="I40" s="911"/>
      <c r="J40" s="592">
        <f t="shared" ref="J40:O40" si="21">SUM(J39:J39)/(SUM($H$39:$H$39))</f>
        <v>0.12957420337783124</v>
      </c>
      <c r="K40" s="615">
        <f t="shared" si="21"/>
        <v>0.16385254263778876</v>
      </c>
      <c r="L40" s="615">
        <f t="shared" si="21"/>
        <v>0.17733503060400352</v>
      </c>
      <c r="M40" s="615">
        <f t="shared" si="21"/>
        <v>0.18231956029826848</v>
      </c>
      <c r="N40" s="615">
        <f t="shared" si="21"/>
        <v>0.20748239923709266</v>
      </c>
      <c r="O40" s="631">
        <f t="shared" si="21"/>
        <v>0.13943626384501534</v>
      </c>
    </row>
    <row r="41" spans="1:16" ht="20.25" customHeight="1">
      <c r="B41" s="919"/>
      <c r="C41" s="920"/>
      <c r="D41" s="920"/>
      <c r="E41" s="901" t="s">
        <v>376</v>
      </c>
      <c r="F41" s="902"/>
      <c r="G41" s="902"/>
      <c r="H41" s="593">
        <f>+H39</f>
        <v>490481580</v>
      </c>
      <c r="I41" s="911"/>
      <c r="J41" s="590">
        <f>SUM(J39:J39)</f>
        <v>63553760</v>
      </c>
      <c r="K41" s="614">
        <f>SUM(K39:K39)+J41</f>
        <v>143920414</v>
      </c>
      <c r="L41" s="614">
        <f>SUM(L39:L39)+K41</f>
        <v>230899980</v>
      </c>
      <c r="M41" s="614">
        <f>SUM(M39:M39)+L41</f>
        <v>320324366</v>
      </c>
      <c r="N41" s="614">
        <f>SUM(N39:N39)+M41</f>
        <v>422090661</v>
      </c>
      <c r="O41" s="630">
        <f>SUM(O39:O39)+N41</f>
        <v>490481580</v>
      </c>
      <c r="P41" s="535">
        <f>+O41-H41</f>
        <v>0</v>
      </c>
    </row>
    <row r="42" spans="1:16" ht="20.25" customHeight="1" thickBot="1">
      <c r="B42" s="896"/>
      <c r="C42" s="897"/>
      <c r="D42" s="897"/>
      <c r="E42" s="903" t="s">
        <v>377</v>
      </c>
      <c r="F42" s="904"/>
      <c r="G42" s="905"/>
      <c r="H42" s="594" t="s">
        <v>297</v>
      </c>
      <c r="I42" s="912"/>
      <c r="J42" s="595">
        <f>+J41/$H$41</f>
        <v>0.12957420337783124</v>
      </c>
      <c r="K42" s="632">
        <f>+J42+K40</f>
        <v>0.29342674601562002</v>
      </c>
      <c r="L42" s="632">
        <f t="shared" ref="L42:O42" si="22">+K42+L40</f>
        <v>0.47076177661962354</v>
      </c>
      <c r="M42" s="632">
        <f t="shared" si="22"/>
        <v>0.65308133691789205</v>
      </c>
      <c r="N42" s="632">
        <f t="shared" si="22"/>
        <v>0.86056373615498472</v>
      </c>
      <c r="O42" s="633">
        <f t="shared" si="22"/>
        <v>1</v>
      </c>
    </row>
    <row r="43" spans="1:16" s="237" customFormat="1" ht="20.100000000000001" customHeight="1"/>
    <row r="44" spans="1:16" s="237" customFormat="1" ht="20.100000000000001" customHeight="1">
      <c r="J44" s="534"/>
      <c r="K44" s="534"/>
    </row>
    <row r="45" spans="1:16">
      <c r="B45" s="537"/>
      <c r="C45" s="537"/>
      <c r="D45" s="537"/>
      <c r="F45" s="535"/>
      <c r="G45" s="535"/>
      <c r="H45" s="535"/>
      <c r="I45" s="535"/>
    </row>
    <row r="46" spans="1:16">
      <c r="B46" s="537"/>
      <c r="C46" s="537"/>
      <c r="D46" s="537"/>
    </row>
    <row r="47" spans="1:16">
      <c r="B47" s="537"/>
      <c r="C47" s="537"/>
      <c r="D47" s="537"/>
    </row>
    <row r="48" spans="1:16">
      <c r="B48" s="537"/>
      <c r="C48" s="537"/>
      <c r="D48" s="537"/>
    </row>
    <row r="49" spans="2:9">
      <c r="B49" s="537"/>
      <c r="C49" s="537"/>
      <c r="D49" s="537"/>
    </row>
    <row r="50" spans="2:9">
      <c r="B50" s="537"/>
      <c r="C50" s="537"/>
      <c r="D50" s="537"/>
    </row>
    <row r="51" spans="2:9">
      <c r="C51" s="892"/>
      <c r="D51" s="892"/>
      <c r="E51" s="892"/>
      <c r="F51" s="892"/>
      <c r="G51" s="892"/>
      <c r="H51" s="892"/>
      <c r="I51" s="538"/>
    </row>
    <row r="52" spans="2:9">
      <c r="C52" s="906"/>
      <c r="D52" s="906"/>
      <c r="E52" s="906"/>
      <c r="F52" s="906"/>
      <c r="G52" s="906"/>
      <c r="H52" s="906"/>
      <c r="I52" s="596"/>
    </row>
    <row r="53" spans="2:9">
      <c r="C53" s="892"/>
      <c r="D53" s="892"/>
      <c r="E53" s="892"/>
      <c r="F53" s="892"/>
      <c r="G53" s="892"/>
      <c r="H53" s="892"/>
      <c r="I53" s="538"/>
    </row>
    <row r="54" spans="2:9">
      <c r="C54" s="892"/>
      <c r="D54" s="892"/>
      <c r="E54" s="892"/>
      <c r="F54" s="892"/>
      <c r="G54" s="892"/>
      <c r="H54" s="892"/>
      <c r="I54" s="538"/>
    </row>
  </sheetData>
  <mergeCells count="38">
    <mergeCell ref="B1:C3"/>
    <mergeCell ref="D1:O1"/>
    <mergeCell ref="D2:O2"/>
    <mergeCell ref="D3:O3"/>
    <mergeCell ref="B5:D8"/>
    <mergeCell ref="E5:O7"/>
    <mergeCell ref="E8:F8"/>
    <mergeCell ref="G8:H8"/>
    <mergeCell ref="J8:O8"/>
    <mergeCell ref="N10:O11"/>
    <mergeCell ref="J12:M12"/>
    <mergeCell ref="N12:O12"/>
    <mergeCell ref="B9:O9"/>
    <mergeCell ref="B10:B11"/>
    <mergeCell ref="C10:C11"/>
    <mergeCell ref="D10:D11"/>
    <mergeCell ref="E10:E11"/>
    <mergeCell ref="F10:F11"/>
    <mergeCell ref="G10:G11"/>
    <mergeCell ref="H10:H11"/>
    <mergeCell ref="I10:I11"/>
    <mergeCell ref="J10:M11"/>
    <mergeCell ref="I14:I42"/>
    <mergeCell ref="C15:H15"/>
    <mergeCell ref="C18:H18"/>
    <mergeCell ref="C32:H32"/>
    <mergeCell ref="B38:H38"/>
    <mergeCell ref="B39:D42"/>
    <mergeCell ref="E39:G39"/>
    <mergeCell ref="C53:H53"/>
    <mergeCell ref="C54:H54"/>
    <mergeCell ref="B12:H13"/>
    <mergeCell ref="E40:G40"/>
    <mergeCell ref="E41:G41"/>
    <mergeCell ref="E42:G42"/>
    <mergeCell ref="C51:H51"/>
    <mergeCell ref="C52:H52"/>
    <mergeCell ref="B14:H14"/>
  </mergeCells>
  <pageMargins left="0.70866141732283472" right="0.70866141732283472" top="0.74803149606299213" bottom="0.74803149606299213" header="0.31496062992125984" footer="0.31496062992125984"/>
  <pageSetup scale="24" fitToWidth="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EA826-D16C-4B9F-BAAF-D279BE2E8B33}">
  <dimension ref="A1:P50"/>
  <sheetViews>
    <sheetView view="pageBreakPreview" topLeftCell="A25" zoomScale="55" zoomScaleNormal="40" zoomScaleSheetLayoutView="55" workbookViewId="0">
      <selection activeCell="P45" sqref="P45"/>
    </sheetView>
  </sheetViews>
  <sheetFormatPr baseColWidth="10" defaultColWidth="11.42578125" defaultRowHeight="20.25"/>
  <cols>
    <col min="1" max="1" width="11.7109375" style="535" customWidth="1"/>
    <col min="2" max="2" width="14" style="535" customWidth="1"/>
    <col min="3" max="3" width="15.42578125" style="535" customWidth="1"/>
    <col min="4" max="4" width="165.5703125" style="535" bestFit="1" customWidth="1"/>
    <col min="5" max="5" width="12.42578125" style="535" customWidth="1"/>
    <col min="6" max="6" width="17.140625" style="537" customWidth="1"/>
    <col min="7" max="7" width="27.140625" style="538" hidden="1" customWidth="1"/>
    <col min="8" max="8" width="35.140625" style="539" hidden="1" customWidth="1"/>
    <col min="9" max="9" width="2" style="539" customWidth="1"/>
    <col min="10" max="10" width="27.28515625" style="535" bestFit="1" customWidth="1"/>
    <col min="11" max="13" width="29.28515625" style="535" bestFit="1" customWidth="1"/>
    <col min="14" max="15" width="31.85546875" style="535" bestFit="1" customWidth="1"/>
    <col min="16" max="16" width="45.7109375" style="535" customWidth="1"/>
    <col min="17" max="16384" width="11.42578125" style="535"/>
  </cols>
  <sheetData>
    <row r="1" spans="1:15" ht="35.1" customHeight="1">
      <c r="B1" s="946"/>
      <c r="C1" s="947"/>
      <c r="D1" s="983" t="s">
        <v>364</v>
      </c>
      <c r="E1" s="984"/>
      <c r="F1" s="984"/>
      <c r="G1" s="984"/>
      <c r="H1" s="984"/>
      <c r="I1" s="984"/>
      <c r="J1" s="984"/>
      <c r="K1" s="984"/>
      <c r="L1" s="984"/>
      <c r="M1" s="984"/>
      <c r="N1" s="984"/>
      <c r="O1" s="985"/>
    </row>
    <row r="2" spans="1:15" ht="35.1" customHeight="1">
      <c r="B2" s="948"/>
      <c r="C2" s="949"/>
      <c r="D2" s="954" t="s">
        <v>365</v>
      </c>
      <c r="E2" s="986"/>
      <c r="F2" s="986"/>
      <c r="G2" s="986"/>
      <c r="H2" s="986"/>
      <c r="I2" s="986"/>
      <c r="J2" s="986"/>
      <c r="K2" s="986"/>
      <c r="L2" s="986"/>
      <c r="M2" s="986"/>
      <c r="N2" s="986"/>
      <c r="O2" s="987"/>
    </row>
    <row r="3" spans="1:15" ht="35.1" customHeight="1" thickBot="1">
      <c r="B3" s="950"/>
      <c r="C3" s="951"/>
      <c r="D3" s="988" t="s">
        <v>366</v>
      </c>
      <c r="E3" s="989"/>
      <c r="F3" s="989"/>
      <c r="G3" s="989"/>
      <c r="H3" s="989"/>
      <c r="I3" s="989"/>
      <c r="J3" s="989"/>
      <c r="K3" s="989"/>
      <c r="L3" s="989"/>
      <c r="M3" s="989"/>
      <c r="N3" s="989"/>
      <c r="O3" s="990"/>
    </row>
    <row r="4" spans="1:15" ht="21" thickBot="1">
      <c r="B4" s="648"/>
      <c r="C4" s="649"/>
      <c r="D4" s="649"/>
      <c r="E4" s="649"/>
      <c r="F4" s="650"/>
      <c r="G4" s="651"/>
      <c r="H4" s="652"/>
      <c r="I4" s="652"/>
      <c r="J4" s="649"/>
      <c r="K4" s="649"/>
      <c r="L4" s="649"/>
      <c r="M4" s="649"/>
      <c r="N4" s="649"/>
      <c r="O4" s="653"/>
    </row>
    <row r="5" spans="1:15" ht="21.75" customHeight="1">
      <c r="B5" s="958" t="str">
        <f>+PRESUPUESTO!C6</f>
        <v>PRESUPUESTO OFICIAL 
OPTIMIZACIÓN DE UN TRAMO DEL COLECTOR DE LA RED DE ALCANTARILLADO SANITARIO UBICADO ENTRE EL BARRIO LA SALLE Y LA PARTE ALTA DE LA VEREDA GUASIMO SECTOR EL TABLÓN DEL MUNICIPIO DE MÁLAGA, SANTANDER</v>
      </c>
      <c r="C5" s="959"/>
      <c r="D5" s="960"/>
      <c r="E5" s="967" t="s">
        <v>378</v>
      </c>
      <c r="F5" s="968"/>
      <c r="G5" s="968"/>
      <c r="H5" s="968"/>
      <c r="I5" s="968"/>
      <c r="J5" s="968"/>
      <c r="K5" s="968"/>
      <c r="L5" s="968"/>
      <c r="M5" s="968"/>
      <c r="N5" s="968"/>
      <c r="O5" s="969"/>
    </row>
    <row r="6" spans="1:15" ht="16.5" customHeight="1">
      <c r="B6" s="961"/>
      <c r="C6" s="962"/>
      <c r="D6" s="963"/>
      <c r="E6" s="970"/>
      <c r="F6" s="971"/>
      <c r="G6" s="971"/>
      <c r="H6" s="971"/>
      <c r="I6" s="971"/>
      <c r="J6" s="971"/>
      <c r="K6" s="971"/>
      <c r="L6" s="971"/>
      <c r="M6" s="971"/>
      <c r="N6" s="971"/>
      <c r="O6" s="972"/>
    </row>
    <row r="7" spans="1:15" ht="27.75" customHeight="1" thickBot="1">
      <c r="B7" s="961"/>
      <c r="C7" s="962"/>
      <c r="D7" s="963"/>
      <c r="E7" s="973"/>
      <c r="F7" s="974"/>
      <c r="G7" s="974"/>
      <c r="H7" s="974"/>
      <c r="I7" s="974"/>
      <c r="J7" s="974"/>
      <c r="K7" s="974"/>
      <c r="L7" s="974"/>
      <c r="M7" s="974"/>
      <c r="N7" s="974"/>
      <c r="O7" s="975"/>
    </row>
    <row r="8" spans="1:15" ht="47.25" customHeight="1" thickBot="1">
      <c r="B8" s="964"/>
      <c r="C8" s="965"/>
      <c r="D8" s="966"/>
      <c r="E8" s="976" t="s">
        <v>380</v>
      </c>
      <c r="F8" s="977"/>
      <c r="G8" s="978">
        <v>45921</v>
      </c>
      <c r="H8" s="979"/>
      <c r="I8" s="637"/>
      <c r="J8" s="980"/>
      <c r="K8" s="981"/>
      <c r="L8" s="981"/>
      <c r="M8" s="981"/>
      <c r="N8" s="981"/>
      <c r="O8" s="982"/>
    </row>
    <row r="9" spans="1:15" ht="7.5" customHeight="1" thickBot="1">
      <c r="B9" s="930"/>
      <c r="C9" s="931"/>
      <c r="D9" s="931"/>
      <c r="E9" s="931"/>
      <c r="F9" s="931"/>
      <c r="G9" s="931"/>
      <c r="H9" s="931"/>
      <c r="I9" s="931"/>
      <c r="J9" s="931"/>
      <c r="K9" s="931"/>
      <c r="L9" s="931"/>
      <c r="M9" s="931"/>
      <c r="N9" s="931"/>
      <c r="O9" s="931"/>
    </row>
    <row r="10" spans="1:15" ht="20.25" customHeight="1" thickBot="1">
      <c r="B10" s="932" t="s">
        <v>210</v>
      </c>
      <c r="C10" s="934" t="s">
        <v>368</v>
      </c>
      <c r="D10" s="936" t="s">
        <v>10</v>
      </c>
      <c r="E10" s="936" t="s">
        <v>369</v>
      </c>
      <c r="F10" s="938" t="s">
        <v>12</v>
      </c>
      <c r="G10" s="936" t="s">
        <v>13</v>
      </c>
      <c r="H10" s="940" t="s">
        <v>20</v>
      </c>
      <c r="I10" s="942"/>
      <c r="J10" s="923" t="s">
        <v>370</v>
      </c>
      <c r="K10" s="944"/>
      <c r="L10" s="944"/>
      <c r="M10" s="924"/>
      <c r="N10" s="923" t="s">
        <v>371</v>
      </c>
      <c r="O10" s="924"/>
    </row>
    <row r="11" spans="1:15" ht="20.25" customHeight="1" thickTop="1" thickBot="1">
      <c r="B11" s="933"/>
      <c r="C11" s="935"/>
      <c r="D11" s="937"/>
      <c r="E11" s="937"/>
      <c r="F11" s="939"/>
      <c r="G11" s="937"/>
      <c r="H11" s="941"/>
      <c r="I11" s="943"/>
      <c r="J11" s="925"/>
      <c r="K11" s="945"/>
      <c r="L11" s="945"/>
      <c r="M11" s="926"/>
      <c r="N11" s="925"/>
      <c r="O11" s="926"/>
    </row>
    <row r="12" spans="1:15" ht="24" thickBot="1">
      <c r="B12" s="640"/>
      <c r="C12" s="641"/>
      <c r="D12" s="641"/>
      <c r="E12" s="641"/>
      <c r="F12" s="642"/>
      <c r="G12" s="641"/>
      <c r="H12" s="642"/>
      <c r="I12" s="638"/>
      <c r="J12" s="927" t="s">
        <v>372</v>
      </c>
      <c r="K12" s="928"/>
      <c r="L12" s="928"/>
      <c r="M12" s="929"/>
      <c r="N12" s="927" t="s">
        <v>372</v>
      </c>
      <c r="O12" s="929"/>
    </row>
    <row r="13" spans="1:15" ht="24" thickBot="1">
      <c r="B13" s="643"/>
      <c r="C13" s="644"/>
      <c r="D13" s="644"/>
      <c r="E13" s="644"/>
      <c r="F13" s="645"/>
      <c r="G13" s="644"/>
      <c r="H13" s="645"/>
      <c r="I13" s="639"/>
      <c r="J13" s="605">
        <v>1</v>
      </c>
      <c r="K13" s="606">
        <v>2</v>
      </c>
      <c r="L13" s="606">
        <v>3</v>
      </c>
      <c r="M13" s="606">
        <f t="shared" ref="M13" si="0">+L13+1</f>
        <v>4</v>
      </c>
      <c r="N13" s="607">
        <v>5</v>
      </c>
      <c r="O13" s="646">
        <v>6</v>
      </c>
    </row>
    <row r="14" spans="1:15" ht="23.25">
      <c r="B14" s="907" t="s">
        <v>373</v>
      </c>
      <c r="C14" s="908"/>
      <c r="D14" s="908"/>
      <c r="E14" s="908"/>
      <c r="F14" s="908"/>
      <c r="G14" s="908"/>
      <c r="H14" s="909"/>
      <c r="I14" s="910"/>
      <c r="J14" s="540"/>
      <c r="K14" s="541"/>
      <c r="L14" s="541"/>
      <c r="M14" s="541"/>
      <c r="N14" s="541"/>
      <c r="O14" s="542"/>
    </row>
    <row r="15" spans="1:15" ht="20.25" customHeight="1">
      <c r="B15" s="543">
        <v>1</v>
      </c>
      <c r="C15" s="913" t="s">
        <v>95</v>
      </c>
      <c r="D15" s="914"/>
      <c r="E15" s="914"/>
      <c r="F15" s="914"/>
      <c r="G15" s="914"/>
      <c r="H15" s="915"/>
      <c r="I15" s="911"/>
      <c r="J15" s="544"/>
      <c r="K15" s="545"/>
      <c r="L15" s="545"/>
      <c r="M15" s="545"/>
      <c r="N15" s="545"/>
      <c r="O15" s="546"/>
    </row>
    <row r="16" spans="1:15">
      <c r="A16" s="547"/>
      <c r="B16" s="548">
        <f>'[213]PRESUPUESTO OFICIAL'!C17</f>
        <v>1.1000000000000001</v>
      </c>
      <c r="C16" s="549"/>
      <c r="D16" s="550" t="str">
        <f>+PRESUPUESTO!G14</f>
        <v xml:space="preserve">LOCALIZACIÓN Y REPLANTEO (RED DE TUBERÍA ALCANTARILLADO SANITARIO, PLUVIAL Y ACUEDUCTO). </v>
      </c>
      <c r="E16" s="551" t="str">
        <f>+PRESUPUESTO!H14</f>
        <v>m2</v>
      </c>
      <c r="F16" s="552">
        <f>+PRESUPUESTO!I14</f>
        <v>630.83000000000004</v>
      </c>
      <c r="G16" s="552">
        <f>+PRESUPUESTO!J14</f>
        <v>6057</v>
      </c>
      <c r="H16" s="553">
        <f>ROUND(G16*F16,0)</f>
        <v>3820937</v>
      </c>
      <c r="I16" s="911"/>
      <c r="J16" s="554"/>
      <c r="K16" s="555"/>
      <c r="L16" s="555"/>
      <c r="M16" s="555"/>
      <c r="N16" s="555"/>
      <c r="O16" s="616"/>
    </row>
    <row r="17" spans="1:16">
      <c r="A17" s="547"/>
      <c r="B17" s="548">
        <v>1.2</v>
      </c>
      <c r="C17" s="549"/>
      <c r="D17" s="550" t="str">
        <f>+PRESUPUESTO!G15</f>
        <v>CERRAMIENTO PERIMETRAL EN TELA VERDE ALTURA 2 METROS (INCLUYE PARALES EN MADERA)</v>
      </c>
      <c r="E17" s="551" t="str">
        <f>+PRESUPUESTO!H15</f>
        <v>ml</v>
      </c>
      <c r="F17" s="552">
        <f>+PRESUPUESTO!I15</f>
        <v>250</v>
      </c>
      <c r="G17" s="552">
        <f>+PRESUPUESTO!J15</f>
        <v>22785</v>
      </c>
      <c r="H17" s="553">
        <f>ROUND(G17*F17,0)</f>
        <v>5696250</v>
      </c>
      <c r="I17" s="911"/>
      <c r="J17" s="554"/>
      <c r="K17" s="555"/>
      <c r="L17" s="555"/>
      <c r="M17" s="555"/>
      <c r="N17" s="555"/>
      <c r="O17" s="616"/>
    </row>
    <row r="18" spans="1:16" ht="20.25" customHeight="1">
      <c r="B18" s="543">
        <v>2</v>
      </c>
      <c r="C18" s="913" t="str">
        <f>+PRESUPUESTO!G17</f>
        <v>RED PRINCIPAL - ALCANTARILLADO SANITARIO</v>
      </c>
      <c r="D18" s="914"/>
      <c r="E18" s="914"/>
      <c r="F18" s="914"/>
      <c r="G18" s="914"/>
      <c r="H18" s="915"/>
      <c r="I18" s="911"/>
      <c r="J18" s="557"/>
      <c r="K18" s="558"/>
      <c r="L18" s="558"/>
      <c r="M18" s="558"/>
      <c r="N18" s="558"/>
      <c r="O18" s="556"/>
    </row>
    <row r="19" spans="1:16">
      <c r="A19" s="547"/>
      <c r="B19" s="559" t="str">
        <f>+PRESUPUESTO!D18</f>
        <v>2.1</v>
      </c>
      <c r="C19" s="560"/>
      <c r="D19" s="550" t="str">
        <f>+PRESUPUESTO!G18</f>
        <v>EXCAVACIÓN MECÁNICA VARIAS SIN CLASIFICAR (INCLUYE TRASIEGO INTERNO E ENTIBADOS)</v>
      </c>
      <c r="E19" s="551" t="str">
        <f>+PRESUPUESTO!H18</f>
        <v>m3</v>
      </c>
      <c r="F19" s="551">
        <f>+PRESUPUESTO!I18</f>
        <v>949.93</v>
      </c>
      <c r="G19" s="551">
        <f>+PRESUPUESTO!J18</f>
        <v>30669</v>
      </c>
      <c r="H19" s="553">
        <f>ROUND(G19*F19,0)</f>
        <v>29133403</v>
      </c>
      <c r="I19" s="911"/>
      <c r="J19" s="561"/>
      <c r="K19" s="608"/>
      <c r="L19" s="608"/>
      <c r="M19" s="608"/>
      <c r="N19" s="608"/>
      <c r="O19" s="617"/>
    </row>
    <row r="20" spans="1:16">
      <c r="A20" s="547"/>
      <c r="B20" s="559" t="str">
        <f>+PRESUPUESTO!D19</f>
        <v>2.2</v>
      </c>
      <c r="C20" s="562"/>
      <c r="D20" s="550" t="str">
        <f>+PRESUPUESTO!G19</f>
        <v xml:space="preserve">EXCAVACIÓN MECÁNICA EN ROCA </v>
      </c>
      <c r="E20" s="551" t="str">
        <f>+PRESUPUESTO!H19</f>
        <v>m3</v>
      </c>
      <c r="F20" s="551">
        <f>+PRESUPUESTO!I19</f>
        <v>212.88</v>
      </c>
      <c r="G20" s="551">
        <f>+PRESUPUESTO!J19</f>
        <v>102253</v>
      </c>
      <c r="H20" s="553">
        <f t="shared" ref="H20:H26" si="1">ROUND(G20*F20,0)</f>
        <v>21767619</v>
      </c>
      <c r="I20" s="911"/>
      <c r="J20" s="563"/>
      <c r="K20" s="609"/>
      <c r="L20" s="609"/>
      <c r="M20" s="609"/>
      <c r="N20" s="558"/>
      <c r="O20" s="556"/>
    </row>
    <row r="21" spans="1:16" ht="40.5">
      <c r="B21" s="559" t="str">
        <f>+PRESUPUESTO!D20</f>
        <v>2.3</v>
      </c>
      <c r="C21" s="560"/>
      <c r="D21" s="550" t="str">
        <f>+PRESUPUESTO!G20</f>
        <v>SUMINISTRO E INSTALACIÓN DE TUBERÍA PVC SANITARIA CORRUGADA Ø 14PULG-350mm X6m PARA CÁMARAS DE CAÍDA</v>
      </c>
      <c r="E21" s="551" t="str">
        <f>+PRESUPUESTO!H20</f>
        <v>ml</v>
      </c>
      <c r="F21" s="551">
        <f>+PRESUPUESTO!I20</f>
        <v>24</v>
      </c>
      <c r="G21" s="551">
        <f>+PRESUPUESTO!J20</f>
        <v>224481</v>
      </c>
      <c r="H21" s="553">
        <f t="shared" si="1"/>
        <v>5387544</v>
      </c>
      <c r="I21" s="911"/>
      <c r="J21" s="603"/>
      <c r="K21" s="610"/>
      <c r="L21" s="610"/>
      <c r="M21" s="610"/>
      <c r="N21" s="558"/>
      <c r="O21" s="556"/>
    </row>
    <row r="22" spans="1:16">
      <c r="A22" s="547"/>
      <c r="B22" s="559" t="str">
        <f>+PRESUPUESTO!D21</f>
        <v>2.4</v>
      </c>
      <c r="C22" s="560"/>
      <c r="D22" s="550" t="str">
        <f>+PRESUPUESTO!G21</f>
        <v>SUMINISTRO E INSTALACIÓN DE TUBERÍA PVC SANITARIA CORRUGADA Ø 24PULG-600mm X6m</v>
      </c>
      <c r="E22" s="551" t="str">
        <f>+PRESUPUESTO!H21</f>
        <v>ml</v>
      </c>
      <c r="F22" s="551">
        <f>+PRESUPUESTO!I21</f>
        <v>465.75</v>
      </c>
      <c r="G22" s="551">
        <f>+PRESUPUESTO!J21</f>
        <v>589276</v>
      </c>
      <c r="H22" s="553">
        <f t="shared" si="1"/>
        <v>274455297</v>
      </c>
      <c r="I22" s="911"/>
      <c r="J22" s="618"/>
      <c r="K22" s="565"/>
      <c r="L22" s="565"/>
      <c r="M22" s="565"/>
      <c r="N22" s="565"/>
      <c r="O22" s="619"/>
    </row>
    <row r="23" spans="1:16" ht="76.5" customHeight="1">
      <c r="A23" s="547"/>
      <c r="B23" s="559" t="str">
        <f>+PRESUPUESTO!D22</f>
        <v>2.5</v>
      </c>
      <c r="C23" s="560"/>
      <c r="D23" s="600" t="str">
        <f>+PRESUPUESTO!G22</f>
        <v>CONSTRUCCIÓN DE POZOS ALCANTARILLADO SEGÚN PLANOS Y ESPECIFICACIONES. CON ALTURA 1&lt;H&lt;2 M, MUROS EN LADRILLO TOLETE COMÚN CON PAÑETE 1:3, PLACA DE FONDO Y CORONA DE 20 CM DE ESPESOR REFORZADA EN ACERO N°4, CAÑUELA EN CONCRETO, INCLUYE ESCALONES EN BARRAS N°8 DE ACERO CORRUGADO PINTADAS CON ANTICORROSIVO. (DIÁMETRO INTERNO 1.5 M)</v>
      </c>
      <c r="E23" s="551" t="str">
        <f>+PRESUPUESTO!H22</f>
        <v>und</v>
      </c>
      <c r="F23" s="551">
        <f>+PRESUPUESTO!I22</f>
        <v>7</v>
      </c>
      <c r="G23" s="551">
        <f>+PRESUPUESTO!J22</f>
        <v>4555894</v>
      </c>
      <c r="H23" s="553">
        <f t="shared" si="1"/>
        <v>31891258</v>
      </c>
      <c r="I23" s="911"/>
      <c r="J23" s="566"/>
      <c r="K23" s="567"/>
      <c r="L23" s="567"/>
      <c r="M23" s="567"/>
      <c r="N23" s="567"/>
      <c r="O23" s="620"/>
    </row>
    <row r="24" spans="1:16" s="569" customFormat="1" ht="81">
      <c r="A24" s="568"/>
      <c r="B24" s="559" t="str">
        <f>+PRESUPUESTO!D23</f>
        <v>2.6</v>
      </c>
      <c r="C24" s="560"/>
      <c r="D24" s="599" t="str">
        <f>+PRESUPUESTO!G23</f>
        <v>CONSTRUCCIÓN DE POZOS ALCANTARILLADO SEGÚN PLANOS Y ESPECIFICACIONES. CON ALTURA 2&lt;H&lt;3 M, MUROS EN LADRILLO TOLETE COMÚN CON PAÑETE 1:3, PLACA DE FONDO Y CORONA DE 20 CM DE ESPESOR REFORZADA EN ACERO N°4, CAÑUELA EN CONCRETO, INCLUYE ESCALONES EN BARRAS N°8 DE ACERO CORRUGADO PINTADAS CON ANTICORROSIVO. (DIÁMETRO INTERNO 1.50 METROS)</v>
      </c>
      <c r="E24" s="551" t="str">
        <f>+PRESUPUESTO!H23</f>
        <v>und</v>
      </c>
      <c r="F24" s="551">
        <f>+PRESUPUESTO!I23</f>
        <v>7</v>
      </c>
      <c r="G24" s="551">
        <f>+PRESUPUESTO!J23</f>
        <v>5208550</v>
      </c>
      <c r="H24" s="553">
        <f t="shared" si="1"/>
        <v>36459850</v>
      </c>
      <c r="I24" s="911"/>
      <c r="J24" s="603"/>
      <c r="K24" s="567"/>
      <c r="L24" s="567"/>
      <c r="M24" s="567"/>
      <c r="N24" s="567"/>
      <c r="O24" s="621"/>
      <c r="P24" s="535"/>
    </row>
    <row r="25" spans="1:16" s="569" customFormat="1" ht="40.5">
      <c r="A25" s="568"/>
      <c r="B25" s="559" t="str">
        <f>+PRESUPUESTO!D24</f>
        <v>2.7</v>
      </c>
      <c r="C25" s="560"/>
      <c r="D25" s="550" t="str">
        <f>+PRESUPUESTO!G24</f>
        <v>SUMINISTRO, INSTALACIÓN Y COMPACTACIÓN DE RELLENO EN RECEBO TAMAÑO MÁXIMO 1" PARA ATRAQUES DE TUBERÍA</v>
      </c>
      <c r="E25" s="551" t="str">
        <f>+PRESUPUESTO!H24</f>
        <v>m3</v>
      </c>
      <c r="F25" s="551">
        <f>+PRESUPUESTO!I24</f>
        <v>147.01</v>
      </c>
      <c r="G25" s="551">
        <f>+PRESUPUESTO!J24</f>
        <v>145525</v>
      </c>
      <c r="H25" s="553">
        <f t="shared" si="1"/>
        <v>21393630</v>
      </c>
      <c r="I25" s="911"/>
      <c r="J25" s="570"/>
      <c r="K25" s="558"/>
      <c r="L25" s="558"/>
      <c r="M25" s="558"/>
      <c r="N25" s="611"/>
      <c r="O25" s="556"/>
      <c r="P25" s="535"/>
    </row>
    <row r="26" spans="1:16" s="569" customFormat="1">
      <c r="A26" s="568"/>
      <c r="B26" s="559" t="str">
        <f>+PRESUPUESTO!D25</f>
        <v>2.8</v>
      </c>
      <c r="C26" s="560"/>
      <c r="D26" s="550" t="str">
        <f>+PRESUPUESTO!G25</f>
        <v>INSTALACIÓN Y COMPACTACIÓN DE RELLENO CON MATERIAL PROVENIENTE DE LA EXCAVACIÓN</v>
      </c>
      <c r="E26" s="551" t="str">
        <f>+PRESUPUESTO!H25</f>
        <v>m3</v>
      </c>
      <c r="F26" s="551">
        <f>+PRESUPUESTO!I25</f>
        <v>880.40235893051818</v>
      </c>
      <c r="G26" s="551">
        <f>+PRESUPUESTO!J25</f>
        <v>27267</v>
      </c>
      <c r="H26" s="553">
        <f t="shared" si="1"/>
        <v>24005931</v>
      </c>
      <c r="I26" s="911"/>
      <c r="J26" s="571"/>
      <c r="K26" s="612"/>
      <c r="L26" s="612"/>
      <c r="M26" s="612"/>
      <c r="N26" s="612"/>
      <c r="O26" s="622"/>
      <c r="P26" s="535"/>
    </row>
    <row r="27" spans="1:16" s="569" customFormat="1">
      <c r="A27" s="568"/>
      <c r="B27" s="559" t="str">
        <f>+PRESUPUESTO!D26</f>
        <v>2.9</v>
      </c>
      <c r="C27" s="560"/>
      <c r="D27" s="550" t="str">
        <f>+PRESUPUESTO!G26</f>
        <v>SUMINISTRO, INSTALACIÓN Y COMPACTACIÓN DE BASE EN ARENA PARA TUBERÍA E:8CM</v>
      </c>
      <c r="E27" s="551" t="str">
        <f>+PRESUPUESTO!H26</f>
        <v>m3</v>
      </c>
      <c r="F27" s="551">
        <f>+PRESUPUESTO!I26</f>
        <v>33.53</v>
      </c>
      <c r="G27" s="551">
        <f>+PRESUPUESTO!J26</f>
        <v>128667</v>
      </c>
      <c r="H27" s="573">
        <f>ROUND(G27*F27,0)</f>
        <v>4314205</v>
      </c>
      <c r="I27" s="911"/>
      <c r="J27" s="623"/>
      <c r="K27" s="604"/>
      <c r="L27" s="604"/>
      <c r="M27" s="604"/>
      <c r="N27" s="604"/>
      <c r="O27" s="624"/>
      <c r="P27" s="535"/>
    </row>
    <row r="28" spans="1:16" s="569" customFormat="1" ht="40.5">
      <c r="A28" s="568"/>
      <c r="B28" s="559" t="str">
        <f>+PRESUPUESTO!D27</f>
        <v>2.10</v>
      </c>
      <c r="C28" s="601"/>
      <c r="D28" s="550" t="str">
        <f>+PRESUPUESTO!G27</f>
        <v>SUMINISTRO E INSTALACIÓN DE MARCOS DE AROS Y TAPAS EN HIERRO FUNDIDO Y NÚCLEO EN CONCRETO PARA POZOS DE INSPECCIÓN. DIÁMETRO 67 CM</v>
      </c>
      <c r="E28" s="551" t="str">
        <f>+PRESUPUESTO!H27</f>
        <v>und</v>
      </c>
      <c r="F28" s="551">
        <f>+PRESUPUESTO!I27</f>
        <v>14</v>
      </c>
      <c r="G28" s="551">
        <f>+PRESUPUESTO!J27</f>
        <v>753270</v>
      </c>
      <c r="H28" s="573">
        <f t="shared" ref="H28:H29" si="2">ROUND(G28*F28,0)</f>
        <v>10545780</v>
      </c>
      <c r="I28" s="911"/>
      <c r="J28" s="623"/>
      <c r="K28" s="604"/>
      <c r="L28" s="604"/>
      <c r="M28" s="604"/>
      <c r="N28" s="604"/>
      <c r="O28" s="624"/>
      <c r="P28" s="535"/>
    </row>
    <row r="29" spans="1:16" s="569" customFormat="1">
      <c r="A29" s="568"/>
      <c r="B29" s="559" t="str">
        <f>+PRESUPUESTO!D28</f>
        <v>2.11</v>
      </c>
      <c r="C29" s="601"/>
      <c r="D29" s="550" t="str">
        <f>+PRESUPUESTO!G28</f>
        <v>CONSTRUCCIÓN DE ATRAQUES EN CONCRETO 2000 PSI PARA TUBERÍA</v>
      </c>
      <c r="E29" s="551" t="str">
        <f>+PRESUPUESTO!H28</f>
        <v>m3</v>
      </c>
      <c r="F29" s="551">
        <f>+PRESUPUESTO!I28</f>
        <v>3.46</v>
      </c>
      <c r="G29" s="551">
        <f>+PRESUPUESTO!J28</f>
        <v>678039</v>
      </c>
      <c r="H29" s="573">
        <f t="shared" si="2"/>
        <v>2346015</v>
      </c>
      <c r="I29" s="911"/>
      <c r="J29" s="623"/>
      <c r="K29" s="604"/>
      <c r="L29" s="604"/>
      <c r="M29" s="604"/>
      <c r="N29" s="604"/>
      <c r="O29" s="624"/>
      <c r="P29" s="535"/>
    </row>
    <row r="30" spans="1:16" s="569" customFormat="1">
      <c r="A30" s="568"/>
      <c r="B30" s="559"/>
      <c r="C30" s="601"/>
      <c r="D30" s="572"/>
      <c r="E30" s="576"/>
      <c r="F30" s="577"/>
      <c r="G30" s="575"/>
      <c r="H30" s="602"/>
      <c r="I30" s="911"/>
      <c r="J30" s="623"/>
      <c r="K30" s="604"/>
      <c r="L30" s="604"/>
      <c r="M30" s="604"/>
      <c r="N30" s="604"/>
      <c r="O30" s="624"/>
      <c r="P30" s="535"/>
    </row>
    <row r="31" spans="1:16" s="569" customFormat="1">
      <c r="A31" s="568"/>
      <c r="B31" s="559"/>
      <c r="C31" s="574"/>
      <c r="D31" s="575"/>
      <c r="E31" s="576"/>
      <c r="F31" s="577"/>
      <c r="G31" s="575"/>
      <c r="H31" s="578"/>
      <c r="I31" s="911"/>
      <c r="J31" s="625"/>
      <c r="K31" s="564"/>
      <c r="L31" s="558"/>
      <c r="M31" s="558"/>
      <c r="N31" s="558"/>
      <c r="O31" s="556"/>
      <c r="P31" s="535"/>
    </row>
    <row r="32" spans="1:16" ht="20.25" customHeight="1">
      <c r="B32" s="543">
        <v>3</v>
      </c>
      <c r="C32" s="913" t="str">
        <f>+PRESUPUESTO!G30</f>
        <v>DOMICILIARIAS - ALCANTARILLADO SANITARIO</v>
      </c>
      <c r="D32" s="914"/>
      <c r="E32" s="914"/>
      <c r="F32" s="914"/>
      <c r="G32" s="914"/>
      <c r="H32" s="915"/>
      <c r="I32" s="911"/>
      <c r="J32" s="626"/>
      <c r="K32" s="597"/>
      <c r="L32" s="597"/>
      <c r="M32" s="597"/>
      <c r="N32" s="597"/>
      <c r="O32" s="598"/>
    </row>
    <row r="33" spans="1:15">
      <c r="B33" s="548">
        <f>'[213]PRESUPUESTO OFICIAL'!C31</f>
        <v>3.1</v>
      </c>
      <c r="C33" s="549"/>
      <c r="D33" s="550" t="str">
        <f>+PRESUPUESTO!G31</f>
        <v>EXCAVACIÓN MANUAL EN MATERIAL COMÚN PARA INSTALACIÓN DE TUBERÍA DOMICILIARIAS</v>
      </c>
      <c r="E33" s="551" t="str">
        <f>+PRESUPUESTO!H31</f>
        <v>m3</v>
      </c>
      <c r="F33" s="551">
        <f>+PRESUPUESTO!I31</f>
        <v>50.4</v>
      </c>
      <c r="G33" s="551">
        <f>+PRESUPUESTO!J31</f>
        <v>59106</v>
      </c>
      <c r="H33" s="573">
        <f t="shared" ref="H33:H36" si="3">ROUND(G33*F33,0)</f>
        <v>2978942</v>
      </c>
      <c r="I33" s="911"/>
      <c r="J33" s="579"/>
      <c r="K33" s="558"/>
      <c r="L33" s="580"/>
      <c r="M33" s="580"/>
      <c r="N33" s="580"/>
      <c r="O33" s="620"/>
    </row>
    <row r="34" spans="1:15">
      <c r="A34" s="547"/>
      <c r="B34" s="548">
        <f>'[213]PRESUPUESTO OFICIAL'!C32</f>
        <v>3.2</v>
      </c>
      <c r="C34" s="549"/>
      <c r="D34" s="550" t="str">
        <f>+PRESUPUESTO!G32</f>
        <v>SUMINISTRO E INSTALACIÓN DE TUBERÍA PVC CORRUGADA SANITARIA Ø 6 PULG-160mm X 6 m</v>
      </c>
      <c r="E34" s="551" t="str">
        <f>+PRESUPUESTO!H32</f>
        <v>ml</v>
      </c>
      <c r="F34" s="551">
        <f>+PRESUPUESTO!I32</f>
        <v>84</v>
      </c>
      <c r="G34" s="551">
        <f>+PRESUPUESTO!J32</f>
        <v>70097</v>
      </c>
      <c r="H34" s="573">
        <f t="shared" si="3"/>
        <v>5888148</v>
      </c>
      <c r="I34" s="911"/>
      <c r="J34" s="579"/>
      <c r="K34" s="558"/>
      <c r="L34" s="634"/>
      <c r="M34" s="634"/>
      <c r="N34" s="634"/>
      <c r="O34" s="627"/>
    </row>
    <row r="35" spans="1:15" ht="41.25" customHeight="1">
      <c r="B35" s="548">
        <f>'[213]PRESUPUESTO OFICIAL'!C33</f>
        <v>3.3</v>
      </c>
      <c r="C35" s="549"/>
      <c r="D35" s="550" t="str">
        <f>+PRESUPUESTO!G33</f>
        <v>CONSTRUCCIÓN DE CAJAS DOMICILIARIAS 80X80X80 CM INCLUYE TAPA EN CONCRETO</v>
      </c>
      <c r="E35" s="551" t="str">
        <f>+PRESUPUESTO!H33</f>
        <v>und</v>
      </c>
      <c r="F35" s="551">
        <f>+PRESUPUESTO!I33</f>
        <v>7</v>
      </c>
      <c r="G35" s="551">
        <f>+PRESUPUESTO!J33</f>
        <v>437473</v>
      </c>
      <c r="H35" s="573">
        <f t="shared" si="3"/>
        <v>3062311</v>
      </c>
      <c r="I35" s="911"/>
      <c r="J35" s="579"/>
      <c r="K35" s="558"/>
      <c r="L35" s="581"/>
      <c r="M35" s="581"/>
      <c r="N35" s="581"/>
      <c r="O35" s="627"/>
    </row>
    <row r="36" spans="1:15" ht="38.25" customHeight="1">
      <c r="A36" s="547"/>
      <c r="B36" s="548">
        <f>'[213]PRESUPUESTO OFICIAL'!C34</f>
        <v>3.4</v>
      </c>
      <c r="C36" s="549"/>
      <c r="D36" s="550" t="str">
        <f>+PRESUPUESTO!G34</f>
        <v>SUMINISTRO, INSTALACIÓN Y COMPACTACIÓN DE RELLENO EN RECEBO TAMAÑO MÁXIMO 1".</v>
      </c>
      <c r="E36" s="551" t="str">
        <f>+PRESUPUESTO!H34</f>
        <v>m3</v>
      </c>
      <c r="F36" s="551">
        <f>+PRESUPUESTO!I34</f>
        <v>50.4</v>
      </c>
      <c r="G36" s="551">
        <f>+PRESUPUESTO!J34</f>
        <v>145525</v>
      </c>
      <c r="H36" s="573">
        <f t="shared" si="3"/>
        <v>7334460</v>
      </c>
      <c r="I36" s="911"/>
      <c r="J36" s="579"/>
      <c r="K36" s="558"/>
      <c r="L36" s="558"/>
      <c r="M36" s="635"/>
      <c r="N36" s="635"/>
      <c r="O36" s="636"/>
    </row>
    <row r="37" spans="1:15">
      <c r="B37" s="582"/>
      <c r="C37" s="583"/>
      <c r="D37" s="572"/>
      <c r="E37" s="584"/>
      <c r="F37" s="585"/>
      <c r="G37" s="572"/>
      <c r="H37" s="586"/>
      <c r="I37" s="911"/>
      <c r="J37" s="579"/>
      <c r="K37" s="558"/>
      <c r="L37" s="558"/>
      <c r="M37" s="564"/>
      <c r="N37" s="564"/>
      <c r="O37" s="556"/>
    </row>
    <row r="38" spans="1:15" ht="20.25" customHeight="1" thickBot="1">
      <c r="B38" s="916"/>
      <c r="C38" s="917"/>
      <c r="D38" s="917"/>
      <c r="E38" s="917"/>
      <c r="F38" s="917"/>
      <c r="G38" s="917"/>
      <c r="H38" s="918"/>
      <c r="I38" s="911"/>
      <c r="J38" s="587"/>
      <c r="K38" s="588"/>
      <c r="L38" s="588"/>
      <c r="M38" s="588"/>
      <c r="N38" s="588"/>
      <c r="O38" s="647"/>
    </row>
    <row r="39" spans="1:15" s="237" customFormat="1" ht="20.100000000000001" customHeight="1"/>
    <row r="40" spans="1:15" s="237" customFormat="1" ht="20.100000000000001" customHeight="1">
      <c r="J40" s="534"/>
      <c r="K40" s="534"/>
    </row>
    <row r="41" spans="1:15">
      <c r="B41" s="537"/>
      <c r="C41" s="537"/>
      <c r="D41" s="537"/>
      <c r="F41" s="535"/>
      <c r="G41" s="535"/>
      <c r="H41" s="535"/>
      <c r="I41" s="535"/>
    </row>
    <row r="42" spans="1:15">
      <c r="B42" s="537"/>
      <c r="C42" s="537"/>
      <c r="D42" s="537"/>
    </row>
    <row r="43" spans="1:15">
      <c r="B43" s="537"/>
      <c r="C43" s="537"/>
      <c r="D43" s="537"/>
    </row>
    <row r="44" spans="1:15">
      <c r="B44" s="537"/>
      <c r="C44" s="537"/>
      <c r="D44" s="537"/>
    </row>
    <row r="45" spans="1:15">
      <c r="B45" s="537"/>
      <c r="C45" s="537"/>
      <c r="D45" s="537"/>
    </row>
    <row r="46" spans="1:15">
      <c r="B46" s="537"/>
      <c r="C46" s="537"/>
      <c r="D46" s="537"/>
    </row>
    <row r="47" spans="1:15">
      <c r="C47" s="892"/>
      <c r="D47" s="892"/>
      <c r="E47" s="892"/>
      <c r="F47" s="892"/>
      <c r="G47" s="892"/>
      <c r="H47" s="892"/>
      <c r="I47" s="538"/>
    </row>
    <row r="48" spans="1:15">
      <c r="C48" s="906"/>
      <c r="D48" s="906"/>
      <c r="E48" s="906"/>
      <c r="F48" s="906"/>
      <c r="G48" s="906"/>
      <c r="H48" s="906"/>
      <c r="I48" s="596"/>
    </row>
    <row r="49" spans="3:9">
      <c r="C49" s="892"/>
      <c r="D49" s="892"/>
      <c r="E49" s="892"/>
      <c r="F49" s="892"/>
      <c r="G49" s="892"/>
      <c r="H49" s="892"/>
      <c r="I49" s="538"/>
    </row>
    <row r="50" spans="3:9">
      <c r="C50" s="892"/>
      <c r="D50" s="892"/>
      <c r="E50" s="892"/>
      <c r="F50" s="892"/>
      <c r="G50" s="892"/>
      <c r="H50" s="892"/>
      <c r="I50" s="538"/>
    </row>
  </sheetData>
  <mergeCells count="32">
    <mergeCell ref="B1:C3"/>
    <mergeCell ref="D1:O1"/>
    <mergeCell ref="D2:O2"/>
    <mergeCell ref="D3:O3"/>
    <mergeCell ref="B5:D8"/>
    <mergeCell ref="E5:O7"/>
    <mergeCell ref="E8:F8"/>
    <mergeCell ref="G8:H8"/>
    <mergeCell ref="J8:O8"/>
    <mergeCell ref="B9:O9"/>
    <mergeCell ref="B10:B11"/>
    <mergeCell ref="C10:C11"/>
    <mergeCell ref="D10:D11"/>
    <mergeCell ref="E10:E11"/>
    <mergeCell ref="F10:F11"/>
    <mergeCell ref="G10:G11"/>
    <mergeCell ref="H10:H11"/>
    <mergeCell ref="I10:I11"/>
    <mergeCell ref="J10:M11"/>
    <mergeCell ref="C48:H48"/>
    <mergeCell ref="C49:H49"/>
    <mergeCell ref="C50:H50"/>
    <mergeCell ref="C47:H47"/>
    <mergeCell ref="N10:O11"/>
    <mergeCell ref="J12:M12"/>
    <mergeCell ref="N12:O12"/>
    <mergeCell ref="B14:H14"/>
    <mergeCell ref="I14:I38"/>
    <mergeCell ref="C15:H15"/>
    <mergeCell ref="C18:H18"/>
    <mergeCell ref="C32:H32"/>
    <mergeCell ref="B38:H38"/>
  </mergeCells>
  <pageMargins left="0.70866141732283472" right="0.70866141732283472" top="0.74803149606299213" bottom="0.74803149606299213" header="0.31496062992125984" footer="0.31496062992125984"/>
  <pageSetup paperSize="66" scale="70" fitToWidth="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7" zoomScale="70" zoomScaleNormal="80" zoomScaleSheetLayoutView="70" workbookViewId="0">
      <selection activeCell="U51" sqref="U51"/>
    </sheetView>
  </sheetViews>
  <sheetFormatPr baseColWidth="10" defaultColWidth="11.42578125" defaultRowHeight="12.75"/>
  <cols>
    <col min="1" max="2" width="3.42578125" style="18" customWidth="1"/>
    <col min="3" max="3" width="15.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41</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5">
      <c r="B11" s="26"/>
      <c r="C11" s="1056"/>
      <c r="D11" s="1060" t="s">
        <v>43</v>
      </c>
      <c r="E11" s="1061"/>
      <c r="F11" s="1061"/>
      <c r="G11" s="1061"/>
      <c r="H11" s="1061"/>
      <c r="I11" s="1061"/>
      <c r="J11" s="1061"/>
      <c r="K11" s="1062"/>
      <c r="L11" s="1064"/>
      <c r="M11" s="1079"/>
      <c r="N11" s="1080"/>
      <c r="O11" s="1081"/>
      <c r="P11" s="30"/>
    </row>
    <row r="12" spans="2:16" ht="12.75" customHeight="1">
      <c r="B12" s="26"/>
      <c r="C12" s="1056"/>
      <c r="D12" s="1092"/>
      <c r="E12" s="1093"/>
      <c r="F12" s="1093"/>
      <c r="G12" s="1093"/>
      <c r="H12" s="1093"/>
      <c r="I12" s="1093"/>
      <c r="J12" s="1093"/>
      <c r="K12" s="1094"/>
      <c r="L12" s="1063" t="s">
        <v>44</v>
      </c>
      <c r="M12" s="1063">
        <v>1</v>
      </c>
      <c r="N12" s="1063" t="s">
        <v>45</v>
      </c>
      <c r="O12" s="1068">
        <v>1</v>
      </c>
      <c r="P12" s="29"/>
    </row>
    <row r="13" spans="2:16" ht="13.5">
      <c r="B13" s="26"/>
      <c r="C13" s="1056"/>
      <c r="D13" s="1092"/>
      <c r="E13" s="1093"/>
      <c r="F13" s="1093"/>
      <c r="G13" s="1093"/>
      <c r="H13" s="1093"/>
      <c r="I13" s="1093"/>
      <c r="J13" s="1093"/>
      <c r="K13" s="1094"/>
      <c r="L13" s="1082"/>
      <c r="M13" s="1082"/>
      <c r="N13" s="1082"/>
      <c r="O13" s="1069"/>
      <c r="P13" s="29"/>
    </row>
    <row r="14" spans="2:16" ht="15">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47</v>
      </c>
      <c r="M16" s="60" t="s">
        <v>48</v>
      </c>
      <c r="N16" s="60" t="s">
        <v>49</v>
      </c>
      <c r="O16" s="61" t="s">
        <v>50</v>
      </c>
      <c r="P16" s="30"/>
    </row>
    <row r="17" spans="2:16" ht="15">
      <c r="B17" s="26"/>
      <c r="C17" s="62"/>
      <c r="D17" s="218"/>
      <c r="E17" s="218"/>
      <c r="F17" s="218"/>
      <c r="G17" s="218"/>
      <c r="H17" s="218"/>
      <c r="I17" s="218"/>
      <c r="J17" s="218"/>
      <c r="K17" s="218"/>
      <c r="L17" s="63"/>
      <c r="M17" s="64"/>
      <c r="N17" s="64"/>
      <c r="O17" s="65"/>
      <c r="P17" s="32"/>
    </row>
    <row r="18" spans="2:16" ht="18" customHeight="1">
      <c r="B18" s="26"/>
      <c r="C18" s="998" t="s">
        <v>51</v>
      </c>
      <c r="D18" s="999"/>
      <c r="E18" s="999"/>
      <c r="F18" s="999"/>
      <c r="G18" s="218"/>
      <c r="H18" s="218"/>
      <c r="I18" s="218" t="s">
        <v>52</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c r="D25" s="1034"/>
      <c r="E25" s="1035"/>
      <c r="F25" s="1035"/>
      <c r="G25" s="1035"/>
      <c r="H25" s="1035"/>
      <c r="I25" s="1035"/>
      <c r="J25" s="1035"/>
      <c r="K25" s="1035"/>
      <c r="L25" s="1036"/>
      <c r="M25" s="1034"/>
      <c r="N25" s="1036"/>
      <c r="O25" s="80"/>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006"/>
      <c r="D30" s="1007"/>
      <c r="E30" s="1007"/>
      <c r="F30" s="1007"/>
      <c r="G30" s="1052"/>
      <c r="H30" s="1088"/>
      <c r="I30" s="1052"/>
      <c r="J30" s="1088"/>
      <c r="K30" s="1052"/>
      <c r="L30" s="83"/>
      <c r="M30" s="1050"/>
      <c r="N30" s="1051"/>
      <c r="O30" s="84"/>
      <c r="P30" s="39"/>
    </row>
    <row r="31" spans="2:16" ht="14.25">
      <c r="B31" s="26"/>
      <c r="C31" s="85"/>
      <c r="D31" s="86"/>
      <c r="E31" s="86"/>
      <c r="F31" s="86"/>
      <c r="G31" s="87"/>
      <c r="H31" s="88"/>
      <c r="I31" s="87"/>
      <c r="J31" s="88"/>
      <c r="K31" s="87"/>
      <c r="L31" s="83"/>
      <c r="M31" s="1050"/>
      <c r="N31" s="1051"/>
      <c r="O31" s="84"/>
      <c r="P31" s="39"/>
    </row>
    <row r="32" spans="2:16" ht="15" thickBot="1">
      <c r="B32" s="26"/>
      <c r="C32" s="1018"/>
      <c r="D32" s="1019"/>
      <c r="E32" s="1019"/>
      <c r="F32" s="1019"/>
      <c r="G32" s="1046"/>
      <c r="H32" s="1047"/>
      <c r="I32" s="1046"/>
      <c r="J32" s="1047"/>
      <c r="K32" s="1046"/>
      <c r="L32" s="89"/>
      <c r="M32" s="1048"/>
      <c r="N32" s="1049"/>
      <c r="O32" s="84"/>
      <c r="P32" s="39"/>
    </row>
    <row r="33" spans="2:16" ht="15.75" thickBot="1">
      <c r="B33" s="26"/>
      <c r="C33" s="1012" t="s">
        <v>62</v>
      </c>
      <c r="D33" s="1013"/>
      <c r="E33" s="1013"/>
      <c r="F33" s="1013"/>
      <c r="G33" s="1013"/>
      <c r="H33" s="1013"/>
      <c r="I33" s="1013"/>
      <c r="J33" s="1013"/>
      <c r="K33" s="1013"/>
      <c r="L33" s="1013"/>
      <c r="M33" s="1013"/>
      <c r="N33" s="1014"/>
      <c r="O33" s="90"/>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16" t="s">
        <v>55</v>
      </c>
      <c r="L37" s="81" t="s">
        <v>12</v>
      </c>
      <c r="M37" s="1028" t="s">
        <v>64</v>
      </c>
      <c r="N37" s="1029"/>
      <c r="O37" s="82" t="s">
        <v>61</v>
      </c>
      <c r="P37" s="38"/>
    </row>
    <row r="38" spans="2:16" ht="14.25">
      <c r="B38" s="26"/>
      <c r="C38" s="1006"/>
      <c r="D38" s="1007"/>
      <c r="E38" s="1007"/>
      <c r="F38" s="1007"/>
      <c r="G38" s="1007"/>
      <c r="H38" s="1007"/>
      <c r="I38" s="1007"/>
      <c r="J38" s="1052"/>
      <c r="K38" s="213"/>
      <c r="L38" s="91"/>
      <c r="M38" s="1053"/>
      <c r="N38" s="1054"/>
      <c r="O38" s="84"/>
      <c r="P38" s="39"/>
    </row>
    <row r="39" spans="2:16" ht="15" thickBot="1">
      <c r="B39" s="26"/>
      <c r="C39" s="1018"/>
      <c r="D39" s="1019"/>
      <c r="E39" s="1019"/>
      <c r="F39" s="1019"/>
      <c r="G39" s="1019"/>
      <c r="H39" s="1019"/>
      <c r="I39" s="1019"/>
      <c r="J39" s="1046"/>
      <c r="K39" s="86"/>
      <c r="L39" s="92"/>
      <c r="M39" s="1020"/>
      <c r="N39" s="1021"/>
      <c r="O39" s="93"/>
      <c r="P39" s="39"/>
    </row>
    <row r="40" spans="2:16" ht="15.75" thickBot="1">
      <c r="B40" s="26"/>
      <c r="C40" s="1012" t="s">
        <v>62</v>
      </c>
      <c r="D40" s="1013"/>
      <c r="E40" s="1013"/>
      <c r="F40" s="1013"/>
      <c r="G40" s="1013"/>
      <c r="H40" s="1013"/>
      <c r="I40" s="1013"/>
      <c r="J40" s="1013"/>
      <c r="K40" s="1013"/>
      <c r="L40" s="1013"/>
      <c r="M40" s="1013"/>
      <c r="N40" s="1014"/>
      <c r="O40" s="94">
        <v>0</v>
      </c>
      <c r="P40" s="39"/>
    </row>
    <row r="41" spans="2:16">
      <c r="B41" s="26"/>
      <c r="C41" s="1037" t="s">
        <v>65</v>
      </c>
      <c r="D41" s="1038"/>
      <c r="E41" s="1038"/>
      <c r="F41" s="1038"/>
      <c r="G41" s="1038"/>
      <c r="H41" s="1038"/>
      <c r="I41" s="1038"/>
      <c r="J41" s="1038"/>
      <c r="K41" s="1038"/>
      <c r="L41" s="1038"/>
      <c r="M41" s="1038"/>
      <c r="N41" s="1038"/>
      <c r="O41" s="1039"/>
      <c r="P41" s="37"/>
    </row>
    <row r="42" spans="2:16">
      <c r="B42" s="26"/>
      <c r="C42" s="1040"/>
      <c r="D42" s="1041"/>
      <c r="E42" s="1041"/>
      <c r="F42" s="1041"/>
      <c r="G42" s="1041"/>
      <c r="H42" s="1041"/>
      <c r="I42" s="1041"/>
      <c r="J42" s="1041"/>
      <c r="K42" s="1041"/>
      <c r="L42" s="1041"/>
      <c r="M42" s="1041"/>
      <c r="N42" s="1041"/>
      <c r="O42" s="1042"/>
      <c r="P42" s="37"/>
    </row>
    <row r="43" spans="2:16" ht="13.5" thickBot="1">
      <c r="B43" s="26"/>
      <c r="C43" s="1043"/>
      <c r="D43" s="1044"/>
      <c r="E43" s="1044"/>
      <c r="F43" s="1044"/>
      <c r="G43" s="1044"/>
      <c r="H43" s="1044"/>
      <c r="I43" s="1044"/>
      <c r="J43" s="1044"/>
      <c r="K43" s="1044"/>
      <c r="L43" s="1044"/>
      <c r="M43" s="1044"/>
      <c r="N43" s="1044"/>
      <c r="O43" s="1045"/>
      <c r="P43" s="37"/>
    </row>
    <row r="44" spans="2:16" ht="17.25">
      <c r="B44" s="26"/>
      <c r="C44" s="1022" t="s">
        <v>66</v>
      </c>
      <c r="D44" s="1023"/>
      <c r="E44" s="1023"/>
      <c r="F44" s="1023"/>
      <c r="G44" s="1023"/>
      <c r="H44" s="1023"/>
      <c r="I44" s="1023"/>
      <c r="J44" s="81" t="s">
        <v>67</v>
      </c>
      <c r="K44" s="214" t="s">
        <v>68</v>
      </c>
      <c r="L44" s="95" t="s">
        <v>69</v>
      </c>
      <c r="M44" s="1028" t="s">
        <v>70</v>
      </c>
      <c r="N44" s="1029"/>
      <c r="O44" s="82" t="s">
        <v>61</v>
      </c>
      <c r="P44" s="38"/>
    </row>
    <row r="45" spans="2:16" ht="14.25">
      <c r="B45" s="26"/>
      <c r="C45" s="1006"/>
      <c r="D45" s="1007"/>
      <c r="E45" s="1007"/>
      <c r="F45" s="1007"/>
      <c r="G45" s="1007"/>
      <c r="H45" s="1007"/>
      <c r="I45" s="1007"/>
      <c r="J45" s="96"/>
      <c r="K45" s="97"/>
      <c r="L45" s="96"/>
      <c r="M45" s="1026"/>
      <c r="N45" s="1027"/>
      <c r="O45" s="84"/>
      <c r="P45" s="39"/>
    </row>
    <row r="46" spans="2:16" ht="15" thickBot="1">
      <c r="B46" s="26"/>
      <c r="C46" s="1018"/>
      <c r="D46" s="1019"/>
      <c r="E46" s="1019"/>
      <c r="F46" s="1019"/>
      <c r="G46" s="1019"/>
      <c r="H46" s="1019"/>
      <c r="I46" s="1019"/>
      <c r="J46" s="98"/>
      <c r="K46" s="99"/>
      <c r="L46" s="98"/>
      <c r="M46" s="1020"/>
      <c r="N46" s="1021"/>
      <c r="O46" s="100"/>
      <c r="P46" s="39"/>
    </row>
    <row r="47" spans="2:16" ht="15.75" thickBot="1">
      <c r="B47" s="26"/>
      <c r="C47" s="1012" t="s">
        <v>62</v>
      </c>
      <c r="D47" s="1013"/>
      <c r="E47" s="1013"/>
      <c r="F47" s="1013"/>
      <c r="G47" s="1013"/>
      <c r="H47" s="1013"/>
      <c r="I47" s="1013"/>
      <c r="J47" s="1013"/>
      <c r="K47" s="1013"/>
      <c r="L47" s="1013"/>
      <c r="M47" s="1013"/>
      <c r="N47" s="1014"/>
      <c r="O47" s="90"/>
      <c r="P47" s="40"/>
    </row>
    <row r="48" spans="2:16">
      <c r="B48" s="26"/>
      <c r="C48" s="1037" t="s">
        <v>71</v>
      </c>
      <c r="D48" s="1038"/>
      <c r="E48" s="1038"/>
      <c r="F48" s="1038"/>
      <c r="G48" s="1038"/>
      <c r="H48" s="1038"/>
      <c r="I48" s="1038"/>
      <c r="J48" s="1038"/>
      <c r="K48" s="1038"/>
      <c r="L48" s="1038"/>
      <c r="M48" s="1038"/>
      <c r="N48" s="1038"/>
      <c r="O48" s="1039"/>
      <c r="P48" s="37"/>
    </row>
    <row r="49" spans="2:16">
      <c r="B49" s="26"/>
      <c r="C49" s="1040"/>
      <c r="D49" s="1041"/>
      <c r="E49" s="1041"/>
      <c r="F49" s="1041"/>
      <c r="G49" s="1041"/>
      <c r="H49" s="1041"/>
      <c r="I49" s="1041"/>
      <c r="J49" s="1041"/>
      <c r="K49" s="1041"/>
      <c r="L49" s="1041"/>
      <c r="M49" s="1041"/>
      <c r="N49" s="1041"/>
      <c r="O49" s="1042"/>
      <c r="P49" s="37"/>
    </row>
    <row r="50" spans="2:16" ht="13.5" thickBot="1">
      <c r="B50" s="26"/>
      <c r="C50" s="1043"/>
      <c r="D50" s="1044"/>
      <c r="E50" s="1044"/>
      <c r="F50" s="1044"/>
      <c r="G50" s="1044"/>
      <c r="H50" s="1044"/>
      <c r="I50" s="1044"/>
      <c r="J50" s="1044"/>
      <c r="K50" s="1044"/>
      <c r="L50" s="1044"/>
      <c r="M50" s="1044"/>
      <c r="N50" s="1044"/>
      <c r="O50" s="1045"/>
      <c r="P50" s="37"/>
    </row>
    <row r="51" spans="2:16" ht="30">
      <c r="B51" s="26"/>
      <c r="C51" s="1022" t="s">
        <v>72</v>
      </c>
      <c r="D51" s="1023"/>
      <c r="E51" s="1023"/>
      <c r="F51" s="1023"/>
      <c r="G51" s="1023"/>
      <c r="H51" s="1023"/>
      <c r="I51" s="1023"/>
      <c r="J51" s="81" t="s">
        <v>73</v>
      </c>
      <c r="K51" s="101" t="s">
        <v>74</v>
      </c>
      <c r="L51" s="102" t="s">
        <v>75</v>
      </c>
      <c r="M51" s="1024" t="s">
        <v>60</v>
      </c>
      <c r="N51" s="1025"/>
      <c r="O51" s="103" t="s">
        <v>61</v>
      </c>
      <c r="P51" s="41"/>
    </row>
    <row r="52" spans="2:16" ht="14.25">
      <c r="B52" s="26"/>
      <c r="C52" s="104"/>
      <c r="D52" s="105"/>
      <c r="E52" s="105"/>
      <c r="F52" s="105"/>
      <c r="G52" s="105"/>
      <c r="H52" s="105"/>
      <c r="I52" s="105"/>
      <c r="J52" s="106"/>
      <c r="K52" s="107"/>
      <c r="L52" s="108"/>
      <c r="M52" s="1030"/>
      <c r="N52" s="1031"/>
      <c r="O52" s="109"/>
      <c r="P52" s="42"/>
    </row>
    <row r="53" spans="2:16" ht="14.25">
      <c r="B53" s="26"/>
      <c r="C53" s="104"/>
      <c r="D53" s="105"/>
      <c r="E53" s="105"/>
      <c r="F53" s="105"/>
      <c r="G53" s="105"/>
      <c r="H53" s="105"/>
      <c r="I53" s="105"/>
      <c r="J53" s="106"/>
      <c r="K53" s="107"/>
      <c r="L53" s="108"/>
      <c r="M53" s="1030"/>
      <c r="N53" s="1031"/>
      <c r="O53" s="109"/>
      <c r="P53" s="42"/>
    </row>
    <row r="54" spans="2:16" ht="14.25">
      <c r="B54" s="26"/>
      <c r="C54" s="104"/>
      <c r="D54" s="105"/>
      <c r="E54" s="105"/>
      <c r="F54" s="105"/>
      <c r="G54" s="105"/>
      <c r="H54" s="105"/>
      <c r="I54" s="105"/>
      <c r="J54" s="106"/>
      <c r="K54" s="107"/>
      <c r="L54" s="108"/>
      <c r="M54" s="1026"/>
      <c r="N54" s="1027"/>
      <c r="O54" s="109"/>
      <c r="P54" s="42"/>
    </row>
    <row r="55" spans="2:16" ht="15" thickBot="1">
      <c r="B55" s="26"/>
      <c r="C55" s="1018"/>
      <c r="D55" s="1019"/>
      <c r="E55" s="1019"/>
      <c r="F55" s="1019"/>
      <c r="G55" s="1019"/>
      <c r="H55" s="1019"/>
      <c r="I55" s="1019"/>
      <c r="J55" s="98"/>
      <c r="K55" s="99"/>
      <c r="L55" s="98"/>
      <c r="M55" s="1020"/>
      <c r="N55" s="1021"/>
      <c r="O55" s="100"/>
      <c r="P55" s="39"/>
    </row>
    <row r="56" spans="2:16" ht="15.75" thickBot="1">
      <c r="B56" s="26"/>
      <c r="C56" s="1012" t="s">
        <v>62</v>
      </c>
      <c r="D56" s="1013"/>
      <c r="E56" s="1013"/>
      <c r="F56" s="1013"/>
      <c r="G56" s="1013"/>
      <c r="H56" s="1013"/>
      <c r="I56" s="1013"/>
      <c r="J56" s="1013"/>
      <c r="K56" s="1013"/>
      <c r="L56" s="1013"/>
      <c r="M56" s="1013"/>
      <c r="N56" s="1014"/>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1015" t="s">
        <v>76</v>
      </c>
      <c r="D58" s="1016"/>
      <c r="E58" s="1016"/>
      <c r="F58" s="1016"/>
      <c r="G58" s="1016"/>
      <c r="H58" s="1016"/>
      <c r="I58" s="1016"/>
      <c r="J58" s="1016"/>
      <c r="K58" s="1016"/>
      <c r="L58" s="1016"/>
      <c r="M58" s="1016"/>
      <c r="N58" s="1017"/>
      <c r="O58" s="110"/>
      <c r="P58" s="43"/>
    </row>
    <row r="59" spans="2:16">
      <c r="B59" s="26"/>
      <c r="C59" s="1037" t="s">
        <v>77</v>
      </c>
      <c r="D59" s="1038"/>
      <c r="E59" s="1038"/>
      <c r="F59" s="1038"/>
      <c r="G59" s="1038"/>
      <c r="H59" s="1038"/>
      <c r="I59" s="1038"/>
      <c r="J59" s="1038"/>
      <c r="K59" s="1038"/>
      <c r="L59" s="1038"/>
      <c r="M59" s="1038"/>
      <c r="N59" s="1038"/>
      <c r="O59" s="1039"/>
      <c r="P59" s="37"/>
    </row>
    <row r="60" spans="2:16">
      <c r="B60" s="26"/>
      <c r="C60" s="1040"/>
      <c r="D60" s="1041"/>
      <c r="E60" s="1041"/>
      <c r="F60" s="1041"/>
      <c r="G60" s="1041"/>
      <c r="H60" s="1041"/>
      <c r="I60" s="1041"/>
      <c r="J60" s="1041"/>
      <c r="K60" s="1041"/>
      <c r="L60" s="1041"/>
      <c r="M60" s="1041"/>
      <c r="N60" s="1041"/>
      <c r="O60" s="1042"/>
      <c r="P60" s="37"/>
    </row>
    <row r="61" spans="2:16" ht="13.5" thickBot="1">
      <c r="B61" s="26"/>
      <c r="C61" s="1043"/>
      <c r="D61" s="1044"/>
      <c r="E61" s="1044"/>
      <c r="F61" s="1044"/>
      <c r="G61" s="1044"/>
      <c r="H61" s="1044"/>
      <c r="I61" s="1044"/>
      <c r="J61" s="1044"/>
      <c r="K61" s="1044"/>
      <c r="L61" s="1044"/>
      <c r="M61" s="1044"/>
      <c r="N61" s="1044"/>
      <c r="O61" s="1045"/>
      <c r="P61" s="37"/>
    </row>
    <row r="62" spans="2:16" ht="15">
      <c r="B62" s="26"/>
      <c r="C62" s="1022" t="s">
        <v>78</v>
      </c>
      <c r="D62" s="1023"/>
      <c r="E62" s="1023"/>
      <c r="F62" s="1023"/>
      <c r="G62" s="1023"/>
      <c r="H62" s="1023"/>
      <c r="I62" s="1023"/>
      <c r="J62" s="214"/>
      <c r="K62" s="215"/>
      <c r="L62" s="102" t="s">
        <v>79</v>
      </c>
      <c r="M62" s="1024" t="s">
        <v>80</v>
      </c>
      <c r="N62" s="1025"/>
      <c r="O62" s="103"/>
      <c r="P62" s="41"/>
    </row>
    <row r="63" spans="2:16" ht="14.25">
      <c r="B63" s="26"/>
      <c r="C63" s="1006" t="s">
        <v>81</v>
      </c>
      <c r="D63" s="1007"/>
      <c r="E63" s="1007"/>
      <c r="F63" s="1007"/>
      <c r="G63" s="1007"/>
      <c r="H63" s="1007"/>
      <c r="I63" s="1007"/>
      <c r="J63" s="111"/>
      <c r="K63" s="112"/>
      <c r="L63" s="113"/>
      <c r="M63" s="1008"/>
      <c r="N63" s="1009"/>
      <c r="O63" s="114"/>
      <c r="P63" s="44"/>
    </row>
    <row r="64" spans="2:16" ht="14.25">
      <c r="B64" s="26"/>
      <c r="C64" s="85" t="s">
        <v>82</v>
      </c>
      <c r="D64" s="86"/>
      <c r="E64" s="86"/>
      <c r="F64" s="86"/>
      <c r="G64" s="86"/>
      <c r="H64" s="86"/>
      <c r="I64" s="86"/>
      <c r="J64" s="111"/>
      <c r="K64" s="112"/>
      <c r="L64" s="113"/>
      <c r="M64" s="1008"/>
      <c r="N64" s="1009"/>
      <c r="O64" s="114"/>
      <c r="P64" s="44"/>
    </row>
    <row r="65" spans="2:16" ht="15" thickBot="1">
      <c r="B65" s="26"/>
      <c r="C65" s="70" t="s">
        <v>83</v>
      </c>
      <c r="D65" s="71"/>
      <c r="E65" s="71"/>
      <c r="F65" s="71"/>
      <c r="G65" s="71"/>
      <c r="H65" s="71"/>
      <c r="I65" s="71"/>
      <c r="J65" s="115"/>
      <c r="K65" s="116"/>
      <c r="L65" s="113"/>
      <c r="M65" s="1010"/>
      <c r="N65" s="1011"/>
      <c r="O65" s="114"/>
      <c r="P65" s="44"/>
    </row>
    <row r="66" spans="2:16" ht="15.75" thickBot="1">
      <c r="B66" s="26"/>
      <c r="C66" s="1012" t="s">
        <v>62</v>
      </c>
      <c r="D66" s="1013"/>
      <c r="E66" s="1013"/>
      <c r="F66" s="1013"/>
      <c r="G66" s="1013"/>
      <c r="H66" s="1013"/>
      <c r="I66" s="1013"/>
      <c r="J66" s="1013"/>
      <c r="K66" s="1013"/>
      <c r="L66" s="1013"/>
      <c r="M66" s="1013"/>
      <c r="N66" s="1014"/>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1015" t="s">
        <v>84</v>
      </c>
      <c r="D68" s="1016"/>
      <c r="E68" s="1016"/>
      <c r="F68" s="1016"/>
      <c r="G68" s="1016"/>
      <c r="H68" s="1016"/>
      <c r="I68" s="1016"/>
      <c r="J68" s="1016"/>
      <c r="K68" s="1016"/>
      <c r="L68" s="1016"/>
      <c r="M68" s="1016"/>
      <c r="N68" s="1017"/>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85</v>
      </c>
      <c r="I72" s="119"/>
      <c r="J72" s="119"/>
      <c r="K72" s="119"/>
      <c r="L72" s="53"/>
      <c r="M72" s="53"/>
      <c r="N72" s="53"/>
      <c r="O72" s="77"/>
      <c r="P72" s="27"/>
    </row>
    <row r="73" spans="2:16" ht="15">
      <c r="B73" s="26"/>
      <c r="C73" s="76"/>
      <c r="D73" s="53"/>
      <c r="E73" s="53"/>
      <c r="F73" s="53"/>
      <c r="G73" s="53"/>
      <c r="H73" s="119" t="s">
        <v>86</v>
      </c>
      <c r="I73" s="53"/>
      <c r="J73" s="53"/>
      <c r="K73" s="53"/>
      <c r="L73" s="53"/>
      <c r="M73" s="53"/>
      <c r="N73" s="53"/>
      <c r="O73" s="77"/>
      <c r="P73" s="46"/>
    </row>
    <row r="74" spans="2:16" ht="15">
      <c r="B74" s="26"/>
      <c r="C74" s="76"/>
      <c r="D74" s="53"/>
      <c r="E74" s="53"/>
      <c r="F74" s="53"/>
      <c r="G74" s="53"/>
      <c r="H74" s="119" t="s">
        <v>87</v>
      </c>
      <c r="I74" s="53"/>
      <c r="J74" s="53"/>
      <c r="K74" s="53"/>
      <c r="L74" s="53"/>
      <c r="M74" s="53"/>
      <c r="N74" s="53"/>
      <c r="O74" s="77"/>
      <c r="P74" s="46"/>
    </row>
    <row r="75" spans="2:16" ht="14.25">
      <c r="B75" s="26"/>
      <c r="C75" s="62"/>
      <c r="D75" s="120"/>
      <c r="E75" s="120"/>
      <c r="F75" s="120"/>
      <c r="G75" s="120"/>
      <c r="H75" s="119" t="s">
        <v>88</v>
      </c>
      <c r="I75" s="120"/>
      <c r="J75" s="120"/>
      <c r="K75" s="120"/>
      <c r="L75" s="120"/>
      <c r="M75" s="120"/>
      <c r="N75" s="120"/>
      <c r="O75" s="121"/>
      <c r="P75" s="47"/>
    </row>
    <row r="76" spans="2:16" ht="14.25">
      <c r="B76" s="26"/>
      <c r="C76" s="76"/>
      <c r="D76" s="53"/>
      <c r="E76" s="53"/>
      <c r="F76" s="53"/>
      <c r="G76" s="53"/>
      <c r="H76" s="53" t="s">
        <v>89</v>
      </c>
      <c r="I76" s="53"/>
      <c r="J76" s="53"/>
      <c r="K76" s="53"/>
      <c r="L76" s="53"/>
      <c r="M76" s="53"/>
      <c r="N76" s="53"/>
      <c r="O76" s="77"/>
      <c r="P76" s="27"/>
    </row>
    <row r="77" spans="2:16" ht="15">
      <c r="B77" s="26"/>
      <c r="C77" s="122" t="s">
        <v>90</v>
      </c>
      <c r="D77" s="123"/>
      <c r="E77" s="123"/>
      <c r="F77" s="123"/>
      <c r="G77" s="123"/>
      <c r="H77" s="123"/>
      <c r="I77" s="123"/>
      <c r="J77" s="123"/>
      <c r="K77" s="123"/>
      <c r="L77" s="123"/>
      <c r="M77" s="123"/>
      <c r="N77" s="123"/>
      <c r="O77" s="124"/>
      <c r="P77" s="27"/>
    </row>
    <row r="78" spans="2:16" ht="14.25">
      <c r="B78" s="26"/>
      <c r="C78" s="1003"/>
      <c r="D78" s="1004"/>
      <c r="E78" s="1004"/>
      <c r="F78" s="1004"/>
      <c r="G78" s="1004"/>
      <c r="H78" s="1004"/>
      <c r="I78" s="1004"/>
      <c r="J78" s="1004"/>
      <c r="K78" s="1004"/>
      <c r="L78" s="1004"/>
      <c r="M78" s="1004"/>
      <c r="N78" s="1004"/>
      <c r="O78" s="1005"/>
      <c r="P78" s="47"/>
    </row>
    <row r="79" spans="2:16" ht="14.25">
      <c r="B79" s="26"/>
      <c r="C79" s="1003"/>
      <c r="D79" s="1004"/>
      <c r="E79" s="1004"/>
      <c r="F79" s="1004"/>
      <c r="G79" s="1004"/>
      <c r="H79" s="1004"/>
      <c r="I79" s="1004"/>
      <c r="J79" s="1004"/>
      <c r="K79" s="1004"/>
      <c r="L79" s="1004"/>
      <c r="M79" s="1004"/>
      <c r="N79" s="1004"/>
      <c r="O79" s="1005"/>
      <c r="P79" s="47"/>
    </row>
    <row r="80" spans="2:16" ht="14.25">
      <c r="B80" s="26"/>
      <c r="C80" s="62"/>
      <c r="D80" s="120"/>
      <c r="E80" s="120"/>
      <c r="F80" s="120"/>
      <c r="G80" s="120"/>
      <c r="H80" s="120"/>
      <c r="I80" s="120"/>
      <c r="J80" s="120"/>
      <c r="K80" s="120"/>
      <c r="L80" s="120"/>
      <c r="M80" s="120"/>
      <c r="N80" s="120"/>
      <c r="O80" s="121"/>
      <c r="P80" s="47"/>
    </row>
    <row r="81" spans="2:16" ht="15">
      <c r="B81" s="26"/>
      <c r="C81" s="125" t="s">
        <v>91</v>
      </c>
      <c r="D81" s="120"/>
      <c r="E81" s="120"/>
      <c r="F81" s="120"/>
      <c r="G81" s="120"/>
      <c r="H81" s="120"/>
      <c r="I81" s="120"/>
      <c r="J81" s="120"/>
      <c r="K81" s="120"/>
      <c r="L81" s="120"/>
      <c r="M81" s="120"/>
      <c r="N81" s="120"/>
      <c r="O81" s="121"/>
      <c r="P81" s="47"/>
    </row>
    <row r="82" spans="2:16" ht="12.75" customHeight="1">
      <c r="B82" s="26"/>
      <c r="C82" s="1000" t="s">
        <v>92</v>
      </c>
      <c r="D82" s="1001"/>
      <c r="E82" s="1001"/>
      <c r="F82" s="1001"/>
      <c r="G82" s="1001"/>
      <c r="H82" s="1001"/>
      <c r="I82" s="1001"/>
      <c r="J82" s="1001"/>
      <c r="K82" s="1001"/>
      <c r="L82" s="1001"/>
      <c r="M82" s="1001"/>
      <c r="N82" s="1001"/>
      <c r="O82" s="1002"/>
      <c r="P82" s="48"/>
    </row>
    <row r="83" spans="2:16" ht="24" customHeight="1">
      <c r="B83" s="26"/>
      <c r="C83" s="1000"/>
      <c r="D83" s="1001"/>
      <c r="E83" s="1001"/>
      <c r="F83" s="1001"/>
      <c r="G83" s="1001"/>
      <c r="H83" s="1001"/>
      <c r="I83" s="1001"/>
      <c r="J83" s="1001"/>
      <c r="K83" s="1001"/>
      <c r="L83" s="1001"/>
      <c r="M83" s="1001"/>
      <c r="N83" s="1001"/>
      <c r="O83" s="1002"/>
      <c r="P83" s="48"/>
    </row>
    <row r="84" spans="2:16" ht="12.95" customHeight="1">
      <c r="B84" s="26"/>
      <c r="C84" s="1000" t="s">
        <v>93</v>
      </c>
      <c r="D84" s="1001"/>
      <c r="E84" s="1001"/>
      <c r="F84" s="1001"/>
      <c r="G84" s="1001"/>
      <c r="H84" s="1001"/>
      <c r="I84" s="1001"/>
      <c r="J84" s="1001"/>
      <c r="K84" s="1001"/>
      <c r="L84" s="1001"/>
      <c r="M84" s="1001"/>
      <c r="N84" s="1001"/>
      <c r="O84" s="1002"/>
      <c r="P84" s="48"/>
    </row>
    <row r="85" spans="2:16" ht="32.25" customHeight="1">
      <c r="B85" s="26"/>
      <c r="C85" s="1000"/>
      <c r="D85" s="1001"/>
      <c r="E85" s="1001"/>
      <c r="F85" s="1001"/>
      <c r="G85" s="1001"/>
      <c r="H85" s="1001"/>
      <c r="I85" s="1001"/>
      <c r="J85" s="1001"/>
      <c r="K85" s="1001"/>
      <c r="L85" s="1001"/>
      <c r="M85" s="1001"/>
      <c r="N85" s="1001"/>
      <c r="O85" s="1002"/>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85</v>
      </c>
      <c r="I87" s="53"/>
      <c r="J87" s="53"/>
      <c r="K87" s="53"/>
      <c r="L87" s="53"/>
      <c r="M87" s="53"/>
      <c r="N87" s="53"/>
      <c r="O87" s="77"/>
      <c r="P87" s="27"/>
    </row>
    <row r="88" spans="2:16" ht="14.25">
      <c r="B88" s="26"/>
      <c r="C88" s="76"/>
      <c r="D88" s="53"/>
      <c r="E88" s="53"/>
      <c r="F88" s="53"/>
      <c r="G88" s="53"/>
      <c r="H88" s="53" t="s">
        <v>86</v>
      </c>
      <c r="I88" s="86"/>
      <c r="J88" s="86"/>
      <c r="K88" s="86"/>
      <c r="L88" s="53"/>
      <c r="M88" s="53"/>
      <c r="N88" s="53"/>
      <c r="O88" s="77"/>
      <c r="P88" s="27"/>
    </row>
    <row r="89" spans="2:16" ht="14.25">
      <c r="B89" s="26"/>
      <c r="C89" s="76"/>
      <c r="D89" s="53"/>
      <c r="E89" s="53"/>
      <c r="F89" s="53"/>
      <c r="G89" s="53"/>
      <c r="H89" s="53" t="s">
        <v>94</v>
      </c>
      <c r="I89" s="126"/>
      <c r="J89" s="126"/>
      <c r="K89" s="126"/>
      <c r="L89" s="53"/>
      <c r="M89" s="53"/>
      <c r="N89" s="53"/>
      <c r="O89" s="77"/>
      <c r="P89" s="27"/>
    </row>
    <row r="90" spans="2:16" ht="14.25">
      <c r="B90" s="26"/>
      <c r="C90" s="127"/>
      <c r="D90" s="120"/>
      <c r="E90" s="120"/>
      <c r="F90" s="120"/>
      <c r="G90" s="120"/>
      <c r="H90" s="53" t="s">
        <v>88</v>
      </c>
      <c r="I90" s="53"/>
      <c r="J90" s="53"/>
      <c r="K90" s="53"/>
      <c r="L90" s="120"/>
      <c r="M90" s="120"/>
      <c r="N90" s="120"/>
      <c r="O90" s="121"/>
      <c r="P90" s="47"/>
    </row>
    <row r="91" spans="2:16" ht="17.25" customHeight="1">
      <c r="B91" s="26"/>
      <c r="C91" s="127"/>
      <c r="D91" s="126"/>
      <c r="E91" s="126"/>
      <c r="F91" s="53"/>
      <c r="G91" s="53"/>
      <c r="H91" s="53"/>
      <c r="I91" s="53"/>
      <c r="J91" s="53"/>
      <c r="K91" s="992"/>
      <c r="L91" s="992"/>
      <c r="M91" s="992"/>
      <c r="N91" s="992"/>
      <c r="O91" s="993"/>
      <c r="P91" s="49"/>
    </row>
    <row r="92" spans="2:16" ht="18.75" customHeight="1" thickBot="1">
      <c r="B92" s="26"/>
      <c r="C92" s="996"/>
      <c r="D92" s="997"/>
      <c r="E92" s="997"/>
      <c r="F92" s="99"/>
      <c r="G92" s="99"/>
      <c r="H92" s="99"/>
      <c r="I92" s="99"/>
      <c r="J92" s="99"/>
      <c r="K92" s="994"/>
      <c r="L92" s="994"/>
      <c r="M92" s="994"/>
      <c r="N92" s="994"/>
      <c r="O92" s="995"/>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7D17-E079-4826-9B68-D71E4EB543FC}">
  <dimension ref="B1:P95"/>
  <sheetViews>
    <sheetView showGridLines="0" view="pageBreakPreview" topLeftCell="A62" zoomScale="70" zoomScaleNormal="80" zoomScaleSheetLayoutView="70" workbookViewId="0">
      <selection activeCell="U79" sqref="U79"/>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+PRESUPUESTO!D14</f>
        <v>1.1</v>
      </c>
      <c r="D25" s="1034" t="str">
        <f>+PRESUPUESTO!G14</f>
        <v xml:space="preserve">LOCALIZACIÓN Y REPLANTEO (RED DE TUBERÍA ALCANTARILLADO SANITARIO, PLUVIAL Y ACUEDUCTO). </v>
      </c>
      <c r="E25" s="1035"/>
      <c r="F25" s="1035"/>
      <c r="G25" s="1035"/>
      <c r="H25" s="1035"/>
      <c r="I25" s="1035"/>
      <c r="J25" s="1035"/>
      <c r="K25" s="1035"/>
      <c r="L25" s="1036"/>
      <c r="M25" s="1034" t="str">
        <f>+PRESUPUESTO!H14</f>
        <v>m2</v>
      </c>
      <c r="N25" s="1036"/>
      <c r="O25" s="80">
        <f>+PRESUPUESTO!I14</f>
        <v>630.83000000000004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39" customHeight="1">
      <c r="B30" s="26"/>
      <c r="C30" s="1105" t="s">
        <v>318</v>
      </c>
      <c r="D30" s="1106"/>
      <c r="E30" s="1106"/>
      <c r="F30" s="1106"/>
      <c r="G30" s="1107"/>
      <c r="H30" s="1088"/>
      <c r="I30" s="1052"/>
      <c r="J30" s="1088"/>
      <c r="K30" s="1052"/>
      <c r="L30" s="83">
        <v>120000</v>
      </c>
      <c r="M30" s="1050">
        <v>100</v>
      </c>
      <c r="N30" s="1051"/>
      <c r="O30" s="84">
        <f>+L30/M30</f>
        <v>1200</v>
      </c>
      <c r="P30" s="39"/>
    </row>
    <row r="31" spans="2:16" ht="14.25">
      <c r="B31" s="26"/>
      <c r="C31" s="85"/>
      <c r="D31" s="86"/>
      <c r="E31" s="86"/>
      <c r="F31" s="86"/>
      <c r="G31" s="87"/>
      <c r="H31" s="88"/>
      <c r="I31" s="87"/>
      <c r="J31" s="88"/>
      <c r="K31" s="87"/>
      <c r="L31" s="83"/>
      <c r="M31" s="1050"/>
      <c r="N31" s="1051"/>
      <c r="O31" s="84"/>
      <c r="P31" s="39"/>
    </row>
    <row r="32" spans="2:16" ht="15" thickBot="1">
      <c r="B32" s="26"/>
      <c r="C32" s="1018" t="s">
        <v>319</v>
      </c>
      <c r="D32" s="1019"/>
      <c r="E32" s="1019"/>
      <c r="F32" s="1019"/>
      <c r="G32" s="1046"/>
      <c r="H32" s="1047"/>
      <c r="I32" s="1046"/>
      <c r="J32" s="1047"/>
      <c r="K32" s="1046"/>
      <c r="L32" s="89"/>
      <c r="M32" s="1048">
        <v>0.06</v>
      </c>
      <c r="N32" s="1049"/>
      <c r="O32" s="84">
        <f>+M32*O57</f>
        <v>180.42</v>
      </c>
      <c r="P32" s="39"/>
    </row>
    <row r="33" spans="2:16" ht="15.75" thickBot="1">
      <c r="B33" s="26"/>
      <c r="C33" s="1012" t="s">
        <v>62</v>
      </c>
      <c r="D33" s="1013"/>
      <c r="E33" s="1013"/>
      <c r="F33" s="1013"/>
      <c r="G33" s="1013"/>
      <c r="H33" s="1013"/>
      <c r="I33" s="1013"/>
      <c r="J33" s="1013"/>
      <c r="K33" s="1013"/>
      <c r="L33" s="1013"/>
      <c r="M33" s="1013"/>
      <c r="N33" s="1014"/>
      <c r="O33" s="90">
        <f>ROUND(SUM(O30:O32),0)</f>
        <v>1380</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320</v>
      </c>
      <c r="D38" s="1007"/>
      <c r="E38" s="1007"/>
      <c r="F38" s="1007"/>
      <c r="G38" s="1007"/>
      <c r="H38" s="1007"/>
      <c r="I38" s="1007"/>
      <c r="J38" s="1052"/>
      <c r="K38" s="501" t="s">
        <v>125</v>
      </c>
      <c r="L38" s="502">
        <v>0.5</v>
      </c>
      <c r="M38" s="1103">
        <v>58.88</v>
      </c>
      <c r="N38" s="1104"/>
      <c r="O38" s="503">
        <f>L38*M38</f>
        <v>29.44</v>
      </c>
      <c r="P38" s="39"/>
    </row>
    <row r="39" spans="2:16" ht="14.25">
      <c r="B39" s="26"/>
      <c r="C39" s="1006"/>
      <c r="D39" s="1007"/>
      <c r="E39" s="1007"/>
      <c r="F39" s="1007"/>
      <c r="G39" s="1007"/>
      <c r="H39" s="1007"/>
      <c r="I39" s="1007"/>
      <c r="J39" s="1052"/>
      <c r="K39" s="504" t="s">
        <v>321</v>
      </c>
      <c r="L39" s="505">
        <v>0.01</v>
      </c>
      <c r="M39" s="1095">
        <v>5828</v>
      </c>
      <c r="N39" s="1096"/>
      <c r="O39" s="506">
        <f>L39*M39</f>
        <v>58.28</v>
      </c>
      <c r="P39" s="39"/>
    </row>
    <row r="40" spans="2:16" ht="15" thickBot="1">
      <c r="B40" s="26"/>
      <c r="C40" s="1018"/>
      <c r="D40" s="1019"/>
      <c r="E40" s="1019"/>
      <c r="F40" s="1019"/>
      <c r="G40" s="1019"/>
      <c r="H40" s="1019"/>
      <c r="I40" s="1019"/>
      <c r="J40" s="1046"/>
      <c r="K40" s="504" t="s">
        <v>100</v>
      </c>
      <c r="L40" s="505">
        <v>2</v>
      </c>
      <c r="M40" s="1095">
        <v>5.89</v>
      </c>
      <c r="N40" s="1096">
        <v>5.89</v>
      </c>
      <c r="O40" s="506">
        <f>L40*M40</f>
        <v>11.78</v>
      </c>
      <c r="P40" s="39"/>
    </row>
    <row r="41" spans="2:16" ht="15.75" thickBot="1">
      <c r="B41" s="26"/>
      <c r="C41" s="1012" t="s">
        <v>62</v>
      </c>
      <c r="D41" s="1013"/>
      <c r="E41" s="1013"/>
      <c r="F41" s="1013"/>
      <c r="G41" s="1013"/>
      <c r="H41" s="1013"/>
      <c r="I41" s="1013"/>
      <c r="J41" s="1013"/>
      <c r="K41" s="1013"/>
      <c r="L41" s="1013"/>
      <c r="M41" s="1013"/>
      <c r="N41" s="1014"/>
      <c r="O41" s="94">
        <f>ROUND(SUM(O38:O40),0)</f>
        <v>100</v>
      </c>
      <c r="P41" s="39"/>
    </row>
    <row r="42" spans="2:16">
      <c r="B42" s="26"/>
      <c r="C42" s="1037" t="s">
        <v>65</v>
      </c>
      <c r="D42" s="1038"/>
      <c r="E42" s="1038"/>
      <c r="F42" s="1038"/>
      <c r="G42" s="1038"/>
      <c r="H42" s="1038"/>
      <c r="I42" s="1038"/>
      <c r="J42" s="1038"/>
      <c r="K42" s="1038"/>
      <c r="L42" s="1038"/>
      <c r="M42" s="1038"/>
      <c r="N42" s="1038"/>
      <c r="O42" s="1039"/>
      <c r="P42" s="37"/>
    </row>
    <row r="43" spans="2:16">
      <c r="B43" s="26"/>
      <c r="C43" s="1040"/>
      <c r="D43" s="1041"/>
      <c r="E43" s="1041"/>
      <c r="F43" s="1041"/>
      <c r="G43" s="1041"/>
      <c r="H43" s="1041"/>
      <c r="I43" s="1041"/>
      <c r="J43" s="1041"/>
      <c r="K43" s="1041"/>
      <c r="L43" s="1041"/>
      <c r="M43" s="1041"/>
      <c r="N43" s="1041"/>
      <c r="O43" s="1042"/>
      <c r="P43" s="37"/>
    </row>
    <row r="44" spans="2:16" ht="13.5" thickBot="1">
      <c r="B44" s="26"/>
      <c r="C44" s="1043"/>
      <c r="D44" s="1044"/>
      <c r="E44" s="1044"/>
      <c r="F44" s="1044"/>
      <c r="G44" s="1044"/>
      <c r="H44" s="1044"/>
      <c r="I44" s="1044"/>
      <c r="J44" s="1044"/>
      <c r="K44" s="1044"/>
      <c r="L44" s="1044"/>
      <c r="M44" s="1044"/>
      <c r="N44" s="1044"/>
      <c r="O44" s="1045"/>
      <c r="P44" s="37"/>
    </row>
    <row r="45" spans="2:16" ht="17.25">
      <c r="B45" s="26"/>
      <c r="C45" s="1022" t="s">
        <v>66</v>
      </c>
      <c r="D45" s="1023"/>
      <c r="E45" s="1023"/>
      <c r="F45" s="1023"/>
      <c r="G45" s="1023"/>
      <c r="H45" s="1023"/>
      <c r="I45" s="1023"/>
      <c r="J45" s="81" t="s">
        <v>67</v>
      </c>
      <c r="K45" s="230" t="s">
        <v>68</v>
      </c>
      <c r="L45" s="95" t="s">
        <v>69</v>
      </c>
      <c r="M45" s="1028" t="s">
        <v>70</v>
      </c>
      <c r="N45" s="1029"/>
      <c r="O45" s="82" t="s">
        <v>61</v>
      </c>
      <c r="P45" s="38"/>
    </row>
    <row r="46" spans="2:16" ht="14.25">
      <c r="B46" s="26"/>
      <c r="C46" s="1006"/>
      <c r="D46" s="1007"/>
      <c r="E46" s="1007"/>
      <c r="F46" s="1007"/>
      <c r="G46" s="1007"/>
      <c r="H46" s="1007"/>
      <c r="I46" s="1007"/>
      <c r="J46" s="96"/>
      <c r="K46" s="97"/>
      <c r="L46" s="96"/>
      <c r="M46" s="1026"/>
      <c r="N46" s="1027"/>
      <c r="O46" s="84"/>
      <c r="P46" s="39"/>
    </row>
    <row r="47" spans="2:16" ht="15" thickBot="1">
      <c r="B47" s="26"/>
      <c r="C47" s="1018"/>
      <c r="D47" s="1019"/>
      <c r="E47" s="1019"/>
      <c r="F47" s="1019"/>
      <c r="G47" s="1019"/>
      <c r="H47" s="1019"/>
      <c r="I47" s="1019"/>
      <c r="J47" s="98"/>
      <c r="K47" s="99"/>
      <c r="L47" s="98"/>
      <c r="M47" s="1020"/>
      <c r="N47" s="1021"/>
      <c r="O47" s="100"/>
      <c r="P47" s="39"/>
    </row>
    <row r="48" spans="2:16" ht="15.75" thickBot="1">
      <c r="B48" s="26"/>
      <c r="C48" s="1012" t="s">
        <v>62</v>
      </c>
      <c r="D48" s="1013"/>
      <c r="E48" s="1013"/>
      <c r="F48" s="1013"/>
      <c r="G48" s="1013"/>
      <c r="H48" s="1013"/>
      <c r="I48" s="1013"/>
      <c r="J48" s="1013"/>
      <c r="K48" s="1013"/>
      <c r="L48" s="1013"/>
      <c r="M48" s="1013"/>
      <c r="N48" s="1014"/>
      <c r="O48" s="90">
        <f>SUM(O46:O47)</f>
        <v>0</v>
      </c>
      <c r="P48" s="40"/>
    </row>
    <row r="49" spans="2:16">
      <c r="B49" s="26"/>
      <c r="C49" s="1037" t="s">
        <v>71</v>
      </c>
      <c r="D49" s="1038"/>
      <c r="E49" s="1038"/>
      <c r="F49" s="1038"/>
      <c r="G49" s="1038"/>
      <c r="H49" s="1038"/>
      <c r="I49" s="1038"/>
      <c r="J49" s="1038"/>
      <c r="K49" s="1038"/>
      <c r="L49" s="1038"/>
      <c r="M49" s="1038"/>
      <c r="N49" s="1038"/>
      <c r="O49" s="1039"/>
      <c r="P49" s="37"/>
    </row>
    <row r="50" spans="2:16">
      <c r="B50" s="26"/>
      <c r="C50" s="1040"/>
      <c r="D50" s="1041"/>
      <c r="E50" s="1041"/>
      <c r="F50" s="1041"/>
      <c r="G50" s="1041"/>
      <c r="H50" s="1041"/>
      <c r="I50" s="1041"/>
      <c r="J50" s="1041"/>
      <c r="K50" s="1041"/>
      <c r="L50" s="1041"/>
      <c r="M50" s="1041"/>
      <c r="N50" s="1041"/>
      <c r="O50" s="1042"/>
      <c r="P50" s="37"/>
    </row>
    <row r="51" spans="2:16" ht="13.5" thickBot="1">
      <c r="B51" s="26"/>
      <c r="C51" s="1043"/>
      <c r="D51" s="1044"/>
      <c r="E51" s="1044"/>
      <c r="F51" s="1044"/>
      <c r="G51" s="1044"/>
      <c r="H51" s="1044"/>
      <c r="I51" s="1044"/>
      <c r="J51" s="1044"/>
      <c r="K51" s="1044"/>
      <c r="L51" s="1044"/>
      <c r="M51" s="1044"/>
      <c r="N51" s="1044"/>
      <c r="O51" s="1045"/>
      <c r="P51" s="37"/>
    </row>
    <row r="52" spans="2:16" ht="30">
      <c r="B52" s="26"/>
      <c r="C52" s="1022" t="s">
        <v>72</v>
      </c>
      <c r="D52" s="1023"/>
      <c r="E52" s="1023"/>
      <c r="F52" s="1023"/>
      <c r="G52" s="1023"/>
      <c r="H52" s="1023"/>
      <c r="I52" s="1023"/>
      <c r="J52" s="81" t="s">
        <v>73</v>
      </c>
      <c r="K52" s="101" t="s">
        <v>74</v>
      </c>
      <c r="L52" s="102" t="s">
        <v>75</v>
      </c>
      <c r="M52" s="1024" t="s">
        <v>60</v>
      </c>
      <c r="N52" s="1025"/>
      <c r="O52" s="103" t="s">
        <v>61</v>
      </c>
      <c r="P52" s="41"/>
    </row>
    <row r="53" spans="2:16" ht="14.25">
      <c r="B53" s="26"/>
      <c r="C53" s="104" t="s">
        <v>322</v>
      </c>
      <c r="D53" s="105"/>
      <c r="E53" s="105"/>
      <c r="F53" s="105"/>
      <c r="G53" s="105"/>
      <c r="H53" s="105"/>
      <c r="I53" s="105"/>
      <c r="J53" s="473">
        <v>108000</v>
      </c>
      <c r="K53" s="474">
        <v>1.85</v>
      </c>
      <c r="L53" s="108">
        <f>+K53*J53</f>
        <v>199800</v>
      </c>
      <c r="M53" s="1101">
        <v>100</v>
      </c>
      <c r="N53" s="1102"/>
      <c r="O53" s="109">
        <f>+L53/M53</f>
        <v>1998</v>
      </c>
      <c r="P53" s="42"/>
    </row>
    <row r="54" spans="2:16" ht="14.25">
      <c r="B54" s="26"/>
      <c r="C54" s="104" t="s">
        <v>323</v>
      </c>
      <c r="D54" s="105"/>
      <c r="E54" s="105"/>
      <c r="F54" s="105"/>
      <c r="G54" s="105"/>
      <c r="H54" s="105"/>
      <c r="I54" s="105"/>
      <c r="J54" s="507">
        <v>54567.513513513506</v>
      </c>
      <c r="K54" s="474">
        <v>1.85</v>
      </c>
      <c r="L54" s="108">
        <f>+K54*J54</f>
        <v>100949.9</v>
      </c>
      <c r="M54" s="1101">
        <v>100</v>
      </c>
      <c r="N54" s="1102"/>
      <c r="O54" s="109">
        <f>+L54/M54</f>
        <v>1009.4989999999999</v>
      </c>
      <c r="P54" s="42"/>
    </row>
    <row r="55" spans="2:16" ht="14.25">
      <c r="B55" s="26"/>
      <c r="C55" s="104"/>
      <c r="D55" s="105"/>
      <c r="E55" s="105"/>
      <c r="F55" s="105"/>
      <c r="G55" s="105"/>
      <c r="H55" s="105"/>
      <c r="I55" s="105"/>
      <c r="J55" s="106"/>
      <c r="K55" s="107"/>
      <c r="L55" s="108"/>
      <c r="M55" s="1026"/>
      <c r="N55" s="1027"/>
      <c r="O55" s="109"/>
      <c r="P55" s="42"/>
    </row>
    <row r="56" spans="2:16" ht="15" thickBot="1">
      <c r="B56" s="26"/>
      <c r="C56" s="1018"/>
      <c r="D56" s="1019"/>
      <c r="E56" s="1019"/>
      <c r="F56" s="1019"/>
      <c r="G56" s="1019"/>
      <c r="H56" s="1019"/>
      <c r="I56" s="1019"/>
      <c r="J56" s="98"/>
      <c r="K56" s="99"/>
      <c r="L56" s="98"/>
      <c r="M56" s="1020"/>
      <c r="N56" s="1021"/>
      <c r="O56" s="100"/>
      <c r="P56" s="39"/>
    </row>
    <row r="57" spans="2:16" ht="15.75" thickBot="1">
      <c r="B57" s="26"/>
      <c r="C57" s="1012" t="s">
        <v>62</v>
      </c>
      <c r="D57" s="1013"/>
      <c r="E57" s="1013"/>
      <c r="F57" s="1013"/>
      <c r="G57" s="1013"/>
      <c r="H57" s="1013"/>
      <c r="I57" s="1013"/>
      <c r="J57" s="1013"/>
      <c r="K57" s="1013"/>
      <c r="L57" s="1013"/>
      <c r="M57" s="1013"/>
      <c r="N57" s="1014"/>
      <c r="O57" s="94">
        <f>ROUND(SUM(O53:O56),0)</f>
        <v>3007</v>
      </c>
      <c r="P57" s="39"/>
    </row>
    <row r="58" spans="2:16" ht="15" thickBot="1">
      <c r="B58" s="26"/>
      <c r="C58" s="76"/>
      <c r="D58" s="53"/>
      <c r="E58" s="53"/>
      <c r="F58" s="53"/>
      <c r="G58" s="53"/>
      <c r="H58" s="53"/>
      <c r="I58" s="53"/>
      <c r="J58" s="53"/>
      <c r="K58" s="53"/>
      <c r="L58" s="53"/>
      <c r="M58" s="53"/>
      <c r="N58" s="53"/>
      <c r="O58" s="77"/>
      <c r="P58" s="27"/>
    </row>
    <row r="59" spans="2:16" ht="15.75" thickBot="1">
      <c r="B59" s="26"/>
      <c r="C59" s="1015" t="s">
        <v>76</v>
      </c>
      <c r="D59" s="1016"/>
      <c r="E59" s="1016"/>
      <c r="F59" s="1016"/>
      <c r="G59" s="1016"/>
      <c r="H59" s="1016"/>
      <c r="I59" s="1016"/>
      <c r="J59" s="1016"/>
      <c r="K59" s="1016"/>
      <c r="L59" s="1016"/>
      <c r="M59" s="1016"/>
      <c r="N59" s="1017"/>
      <c r="O59" s="110">
        <f>+O57+O48+O41+O33</f>
        <v>4487</v>
      </c>
      <c r="P59" s="43"/>
    </row>
    <row r="60" spans="2:16">
      <c r="B60" s="26"/>
      <c r="C60" s="1037" t="s">
        <v>77</v>
      </c>
      <c r="D60" s="1038"/>
      <c r="E60" s="1038"/>
      <c r="F60" s="1038"/>
      <c r="G60" s="1038"/>
      <c r="H60" s="1038"/>
      <c r="I60" s="1038"/>
      <c r="J60" s="1038"/>
      <c r="K60" s="1038"/>
      <c r="L60" s="1038"/>
      <c r="M60" s="1038"/>
      <c r="N60" s="1038"/>
      <c r="O60" s="1039"/>
      <c r="P60" s="37"/>
    </row>
    <row r="61" spans="2:16">
      <c r="B61" s="26"/>
      <c r="C61" s="1040"/>
      <c r="D61" s="1041"/>
      <c r="E61" s="1041"/>
      <c r="F61" s="1041"/>
      <c r="G61" s="1041"/>
      <c r="H61" s="1041"/>
      <c r="I61" s="1041"/>
      <c r="J61" s="1041"/>
      <c r="K61" s="1041"/>
      <c r="L61" s="1041"/>
      <c r="M61" s="1041"/>
      <c r="N61" s="1041"/>
      <c r="O61" s="1042"/>
      <c r="P61" s="37"/>
    </row>
    <row r="62" spans="2:16" ht="13.5" thickBot="1">
      <c r="B62" s="26"/>
      <c r="C62" s="1043"/>
      <c r="D62" s="1044"/>
      <c r="E62" s="1044"/>
      <c r="F62" s="1044"/>
      <c r="G62" s="1044"/>
      <c r="H62" s="1044"/>
      <c r="I62" s="1044"/>
      <c r="J62" s="1044"/>
      <c r="K62" s="1044"/>
      <c r="L62" s="1044"/>
      <c r="M62" s="1044"/>
      <c r="N62" s="1044"/>
      <c r="O62" s="1045"/>
      <c r="P62" s="37"/>
    </row>
    <row r="63" spans="2:16" ht="15">
      <c r="B63" s="26"/>
      <c r="C63" s="1022" t="s">
        <v>78</v>
      </c>
      <c r="D63" s="1023"/>
      <c r="E63" s="1023"/>
      <c r="F63" s="1023"/>
      <c r="G63" s="1023"/>
      <c r="H63" s="1023"/>
      <c r="I63" s="1023"/>
      <c r="J63" s="230"/>
      <c r="K63" s="231"/>
      <c r="L63" s="102" t="s">
        <v>79</v>
      </c>
      <c r="M63" s="1024" t="s">
        <v>80</v>
      </c>
      <c r="N63" s="1025"/>
      <c r="O63" s="103"/>
      <c r="P63" s="41"/>
    </row>
    <row r="64" spans="2:16" ht="14.25">
      <c r="B64" s="26"/>
      <c r="C64" s="1006" t="s">
        <v>81</v>
      </c>
      <c r="D64" s="1007"/>
      <c r="E64" s="1007"/>
      <c r="F64" s="1007"/>
      <c r="G64" s="1007"/>
      <c r="H64" s="1007"/>
      <c r="I64" s="1007"/>
      <c r="J64" s="111"/>
      <c r="K64" s="112"/>
      <c r="L64" s="113"/>
      <c r="M64" s="1097">
        <v>0.28999999999999998</v>
      </c>
      <c r="N64" s="1098"/>
      <c r="O64" s="114">
        <f>+M64*O59</f>
        <v>1301.23</v>
      </c>
      <c r="P64" s="44"/>
    </row>
    <row r="65" spans="2:16" ht="14.25">
      <c r="B65" s="26"/>
      <c r="C65" s="85" t="s">
        <v>82</v>
      </c>
      <c r="D65" s="86"/>
      <c r="E65" s="86"/>
      <c r="F65" s="86"/>
      <c r="G65" s="86"/>
      <c r="H65" s="86"/>
      <c r="I65" s="86"/>
      <c r="J65" s="111"/>
      <c r="K65" s="112"/>
      <c r="L65" s="113"/>
      <c r="M65" s="1097">
        <v>0.01</v>
      </c>
      <c r="N65" s="1098"/>
      <c r="O65" s="114">
        <f>+M65*O59</f>
        <v>44.87</v>
      </c>
      <c r="P65" s="44"/>
    </row>
    <row r="66" spans="2:16" ht="15" thickBot="1">
      <c r="B66" s="26"/>
      <c r="C66" s="228" t="s">
        <v>83</v>
      </c>
      <c r="D66" s="229"/>
      <c r="E66" s="229"/>
      <c r="F66" s="229"/>
      <c r="G66" s="229"/>
      <c r="H66" s="229"/>
      <c r="I66" s="229"/>
      <c r="J66" s="115"/>
      <c r="K66" s="116"/>
      <c r="L66" s="113"/>
      <c r="M66" s="1099">
        <v>0.05</v>
      </c>
      <c r="N66" s="1100"/>
      <c r="O66" s="114">
        <f>+M66*O59</f>
        <v>224.35000000000002</v>
      </c>
      <c r="P66" s="44"/>
    </row>
    <row r="67" spans="2:16" ht="15.75" thickBot="1">
      <c r="B67" s="26"/>
      <c r="C67" s="1012" t="s">
        <v>62</v>
      </c>
      <c r="D67" s="1013"/>
      <c r="E67" s="1013"/>
      <c r="F67" s="1013"/>
      <c r="G67" s="1013"/>
      <c r="H67" s="1013"/>
      <c r="I67" s="1013"/>
      <c r="J67" s="1013"/>
      <c r="K67" s="1013"/>
      <c r="L67" s="1013"/>
      <c r="M67" s="1013"/>
      <c r="N67" s="1014"/>
      <c r="O67" s="117">
        <f>ROUND(SUM(O64:O66),0)</f>
        <v>1570</v>
      </c>
      <c r="P67" s="45"/>
    </row>
    <row r="68" spans="2:16" ht="15" thickBot="1">
      <c r="B68" s="26"/>
      <c r="C68" s="76"/>
      <c r="D68" s="53"/>
      <c r="E68" s="53"/>
      <c r="F68" s="53"/>
      <c r="G68" s="53"/>
      <c r="H68" s="53"/>
      <c r="I68" s="53"/>
      <c r="J68" s="53"/>
      <c r="K68" s="53"/>
      <c r="L68" s="53"/>
      <c r="M68" s="53"/>
      <c r="N68" s="53"/>
      <c r="O68" s="77"/>
      <c r="P68" s="27"/>
    </row>
    <row r="69" spans="2:16" ht="15.75" thickBot="1">
      <c r="B69" s="26"/>
      <c r="C69" s="1015" t="s">
        <v>84</v>
      </c>
      <c r="D69" s="1016"/>
      <c r="E69" s="1016"/>
      <c r="F69" s="1016"/>
      <c r="G69" s="1016"/>
      <c r="H69" s="1016"/>
      <c r="I69" s="1016"/>
      <c r="J69" s="1016"/>
      <c r="K69" s="1016"/>
      <c r="L69" s="1016"/>
      <c r="M69" s="1016"/>
      <c r="N69" s="1017"/>
      <c r="O69" s="118">
        <f>+O67+O59</f>
        <v>6057</v>
      </c>
      <c r="P69" s="45"/>
    </row>
    <row r="70" spans="2:16" ht="14.25">
      <c r="B70" s="26"/>
      <c r="C70" s="73"/>
      <c r="D70" s="74"/>
      <c r="E70" s="74"/>
      <c r="F70" s="74"/>
      <c r="G70" s="74"/>
      <c r="H70" s="74"/>
      <c r="I70" s="74"/>
      <c r="J70" s="74"/>
      <c r="K70" s="74"/>
      <c r="L70" s="74"/>
      <c r="M70" s="74"/>
      <c r="N70" s="74"/>
      <c r="O70" s="75"/>
      <c r="P70" s="27"/>
    </row>
    <row r="71" spans="2:16" ht="14.25">
      <c r="B71" s="26"/>
      <c r="C71" s="76"/>
      <c r="D71" s="53"/>
      <c r="E71" s="53"/>
      <c r="F71" s="53"/>
      <c r="G71"/>
      <c r="H71"/>
      <c r="I71"/>
      <c r="J71"/>
      <c r="K71"/>
      <c r="L71"/>
      <c r="M71"/>
      <c r="N71" s="53"/>
      <c r="O71" s="77"/>
      <c r="P71" s="27"/>
    </row>
    <row r="72" spans="2:16" ht="14.25">
      <c r="B72" s="26"/>
      <c r="C72" s="76"/>
      <c r="D72" s="53"/>
      <c r="E72" s="53"/>
      <c r="F72" s="53"/>
      <c r="G72"/>
      <c r="H72"/>
      <c r="I72"/>
      <c r="J72"/>
      <c r="K72"/>
      <c r="L72"/>
      <c r="M72"/>
      <c r="N72" s="53"/>
      <c r="O72" s="77"/>
      <c r="P72" s="27"/>
    </row>
    <row r="73" spans="2:16" ht="14.25">
      <c r="B73" s="26"/>
      <c r="C73" s="76"/>
      <c r="D73" s="53"/>
      <c r="E73" s="53"/>
      <c r="F73" s="53"/>
      <c r="G73"/>
      <c r="H73"/>
      <c r="I73"/>
      <c r="J73"/>
      <c r="K73"/>
      <c r="L73"/>
      <c r="M73"/>
      <c r="N73" s="53"/>
      <c r="O73" s="77"/>
      <c r="P73" s="27"/>
    </row>
    <row r="74" spans="2:16" ht="15">
      <c r="B74" s="26"/>
      <c r="C74" s="76"/>
      <c r="D74" s="53"/>
      <c r="E74" s="53"/>
      <c r="F74" s="53"/>
      <c r="G74"/>
      <c r="H74"/>
      <c r="I74"/>
      <c r="J74"/>
      <c r="K74"/>
      <c r="L74"/>
      <c r="M74"/>
      <c r="N74" s="53"/>
      <c r="O74" s="77"/>
      <c r="P74" s="46"/>
    </row>
    <row r="75" spans="2:16" ht="15">
      <c r="B75" s="26"/>
      <c r="C75" s="76"/>
      <c r="D75" s="53"/>
      <c r="E75" s="53"/>
      <c r="F75" s="53"/>
      <c r="G75"/>
      <c r="H75"/>
      <c r="I75"/>
      <c r="J75"/>
      <c r="K75"/>
      <c r="L75"/>
      <c r="M75"/>
      <c r="N75" s="53"/>
      <c r="O75" s="77"/>
      <c r="P75" s="46"/>
    </row>
    <row r="76" spans="2:16" ht="14.25">
      <c r="B76" s="26"/>
      <c r="C76" s="62"/>
      <c r="D76" s="120"/>
      <c r="E76" s="120"/>
      <c r="F76" s="120"/>
      <c r="G76"/>
      <c r="H76"/>
      <c r="I76"/>
      <c r="J76"/>
      <c r="K76"/>
      <c r="L76"/>
      <c r="M76"/>
      <c r="N76" s="120"/>
      <c r="O76" s="121"/>
      <c r="P76" s="47"/>
    </row>
    <row r="77" spans="2:16" ht="14.25">
      <c r="B77" s="26"/>
      <c r="C77" s="76"/>
      <c r="D77" s="53"/>
      <c r="E77" s="53"/>
      <c r="F77" s="53"/>
      <c r="G77"/>
      <c r="H77"/>
      <c r="I77"/>
      <c r="J77"/>
      <c r="K77"/>
      <c r="L77"/>
      <c r="M77"/>
      <c r="N77" s="53"/>
      <c r="O77" s="77"/>
      <c r="P77" s="27"/>
    </row>
    <row r="78" spans="2:16" ht="15">
      <c r="B78" s="26"/>
      <c r="C78" s="122" t="s">
        <v>90</v>
      </c>
      <c r="D78" s="227"/>
      <c r="E78" s="227"/>
      <c r="F78" s="227"/>
      <c r="G78" s="227"/>
      <c r="H78" s="227"/>
      <c r="I78" s="227"/>
      <c r="J78" s="227"/>
      <c r="K78" s="227"/>
      <c r="L78" s="227"/>
      <c r="M78" s="227"/>
      <c r="N78" s="227"/>
      <c r="O78" s="124"/>
      <c r="P78" s="27"/>
    </row>
    <row r="79" spans="2:16" ht="14.25">
      <c r="B79" s="26"/>
      <c r="C79" s="1003"/>
      <c r="D79" s="1004"/>
      <c r="E79" s="1004"/>
      <c r="F79" s="1004"/>
      <c r="G79" s="1004"/>
      <c r="H79" s="1004"/>
      <c r="I79" s="1004"/>
      <c r="J79" s="1004"/>
      <c r="K79" s="1004"/>
      <c r="L79" s="1004"/>
      <c r="M79" s="1004"/>
      <c r="N79" s="1004"/>
      <c r="O79" s="1005"/>
      <c r="P79" s="47"/>
    </row>
    <row r="80" spans="2:16" ht="14.25">
      <c r="B80" s="26"/>
      <c r="C80" s="1003"/>
      <c r="D80" s="1004"/>
      <c r="E80" s="1004"/>
      <c r="F80" s="1004"/>
      <c r="G80" s="1004"/>
      <c r="H80" s="1004"/>
      <c r="I80" s="1004"/>
      <c r="J80" s="1004"/>
      <c r="K80" s="1004"/>
      <c r="L80" s="1004"/>
      <c r="M80" s="1004"/>
      <c r="N80" s="1004"/>
      <c r="O80" s="1005"/>
      <c r="P80" s="47"/>
    </row>
    <row r="81" spans="2:16" ht="14.25">
      <c r="B81" s="26"/>
      <c r="C81" s="62"/>
      <c r="D81" s="120"/>
      <c r="E81" s="120"/>
      <c r="F81" s="120"/>
      <c r="G81" s="120"/>
      <c r="H81" s="120"/>
      <c r="I81" s="120"/>
      <c r="J81" s="120"/>
      <c r="K81" s="120"/>
      <c r="L81" s="120"/>
      <c r="M81" s="120"/>
      <c r="N81" s="120"/>
      <c r="O81" s="121"/>
      <c r="P81" s="47"/>
    </row>
    <row r="82" spans="2:16" ht="15">
      <c r="B82" s="26"/>
      <c r="C82" s="125" t="s">
        <v>91</v>
      </c>
      <c r="D82" s="120"/>
      <c r="E82" s="120"/>
      <c r="F82" s="120"/>
      <c r="G82" s="120"/>
      <c r="H82" s="120"/>
      <c r="I82" s="120"/>
      <c r="J82" s="120"/>
      <c r="K82" s="120"/>
      <c r="L82" s="120"/>
      <c r="M82" s="120"/>
      <c r="N82" s="120"/>
      <c r="O82" s="121"/>
      <c r="P82" s="47"/>
    </row>
    <row r="83" spans="2:16" ht="12.75" customHeight="1">
      <c r="B83" s="26"/>
      <c r="C83" s="1000" t="s">
        <v>92</v>
      </c>
      <c r="D83" s="1001"/>
      <c r="E83" s="1001"/>
      <c r="F83" s="1001"/>
      <c r="G83" s="1001"/>
      <c r="H83" s="1001"/>
      <c r="I83" s="1001"/>
      <c r="J83" s="1001"/>
      <c r="K83" s="1001"/>
      <c r="L83" s="1001"/>
      <c r="M83" s="1001"/>
      <c r="N83" s="1001"/>
      <c r="O83" s="1002"/>
      <c r="P83" s="48"/>
    </row>
    <row r="84" spans="2:16" ht="24" customHeight="1">
      <c r="B84" s="26"/>
      <c r="C84" s="1000"/>
      <c r="D84" s="1001"/>
      <c r="E84" s="1001"/>
      <c r="F84" s="1001"/>
      <c r="G84" s="1001"/>
      <c r="H84" s="1001"/>
      <c r="I84" s="1001"/>
      <c r="J84" s="1001"/>
      <c r="K84" s="1001"/>
      <c r="L84" s="1001"/>
      <c r="M84" s="1001"/>
      <c r="N84" s="1001"/>
      <c r="O84" s="1002"/>
      <c r="P84" s="48"/>
    </row>
    <row r="85" spans="2:16" ht="12.95" customHeight="1">
      <c r="B85" s="26"/>
      <c r="C85" s="1000" t="s">
        <v>93</v>
      </c>
      <c r="D85" s="1001"/>
      <c r="E85" s="1001"/>
      <c r="F85" s="1001"/>
      <c r="G85" s="1001"/>
      <c r="H85" s="1001"/>
      <c r="I85" s="1001"/>
      <c r="J85" s="1001"/>
      <c r="K85" s="1001"/>
      <c r="L85" s="1001"/>
      <c r="M85" s="1001"/>
      <c r="N85" s="1001"/>
      <c r="O85" s="1002"/>
      <c r="P85" s="48"/>
    </row>
    <row r="86" spans="2:16" ht="32.25" customHeight="1">
      <c r="B86" s="26"/>
      <c r="C86" s="1000"/>
      <c r="D86" s="1001"/>
      <c r="E86" s="1001"/>
      <c r="F86" s="1001"/>
      <c r="G86" s="1001"/>
      <c r="H86" s="1001"/>
      <c r="I86" s="1001"/>
      <c r="J86" s="1001"/>
      <c r="K86" s="1001"/>
      <c r="L86" s="1001"/>
      <c r="M86" s="1001"/>
      <c r="N86" s="1001"/>
      <c r="O86" s="1002"/>
      <c r="P86" s="48"/>
    </row>
    <row r="87" spans="2:16" ht="14.25">
      <c r="B87" s="26"/>
      <c r="C87" s="62"/>
      <c r="D87" s="120"/>
      <c r="E87" s="120"/>
      <c r="F87" s="120"/>
      <c r="G87" s="120"/>
      <c r="H87" s="120"/>
      <c r="I87" s="120"/>
      <c r="J87" s="120"/>
      <c r="K87" s="120"/>
      <c r="L87" s="120"/>
      <c r="M87" s="120"/>
      <c r="N87" s="120"/>
      <c r="O87" s="121"/>
      <c r="P87" s="47"/>
    </row>
    <row r="88" spans="2:16" ht="14.25">
      <c r="B88" s="26"/>
      <c r="C88" s="76"/>
      <c r="D88" s="53"/>
      <c r="E88" s="53"/>
      <c r="F88" s="53"/>
      <c r="G88" s="53"/>
      <c r="H88" s="119" t="s">
        <v>85</v>
      </c>
      <c r="I88" s="53"/>
      <c r="J88" s="53"/>
      <c r="K88" s="53"/>
      <c r="L88" s="53"/>
      <c r="M88" s="53"/>
      <c r="N88" s="53"/>
      <c r="O88" s="77"/>
      <c r="P88" s="27"/>
    </row>
    <row r="89" spans="2:16" ht="14.25">
      <c r="B89" s="26"/>
      <c r="C89" s="76"/>
      <c r="D89" s="53"/>
      <c r="E89" s="53"/>
      <c r="F89" s="53"/>
      <c r="G89" s="53"/>
      <c r="H89" s="53" t="s">
        <v>86</v>
      </c>
      <c r="I89" s="86"/>
      <c r="J89" s="86"/>
      <c r="K89" s="86"/>
      <c r="L89" s="53"/>
      <c r="M89" s="53"/>
      <c r="N89" s="53"/>
      <c r="O89" s="77"/>
      <c r="P89" s="27"/>
    </row>
    <row r="90" spans="2:16" ht="14.25">
      <c r="B90" s="26"/>
      <c r="C90" s="76"/>
      <c r="D90" s="53"/>
      <c r="E90" s="53"/>
      <c r="F90" s="53"/>
      <c r="G90" s="53"/>
      <c r="H90" s="53" t="s">
        <v>94</v>
      </c>
      <c r="I90" s="126"/>
      <c r="J90" s="126"/>
      <c r="K90" s="126"/>
      <c r="L90" s="53"/>
      <c r="M90" s="53"/>
      <c r="N90" s="53"/>
      <c r="O90" s="77"/>
      <c r="P90" s="27"/>
    </row>
    <row r="91" spans="2:16" ht="14.25">
      <c r="B91" s="26"/>
      <c r="C91" s="127"/>
      <c r="D91" s="120"/>
      <c r="E91" s="120"/>
      <c r="F91" s="120"/>
      <c r="G91" s="120"/>
      <c r="H91" s="53" t="s">
        <v>88</v>
      </c>
      <c r="I91" s="53"/>
      <c r="J91" s="53"/>
      <c r="K91" s="53"/>
      <c r="L91" s="120"/>
      <c r="M91" s="120"/>
      <c r="N91" s="120"/>
      <c r="O91" s="121"/>
      <c r="P91" s="47"/>
    </row>
    <row r="92" spans="2:16" ht="17.25" customHeight="1">
      <c r="B92" s="26"/>
      <c r="C92" s="127"/>
      <c r="D92" s="126"/>
      <c r="E92" s="126"/>
      <c r="F92" s="53"/>
      <c r="G92" s="53"/>
      <c r="H92" s="53"/>
      <c r="I92" s="53"/>
      <c r="J92" s="53"/>
      <c r="K92" s="992"/>
      <c r="L92" s="992"/>
      <c r="M92" s="992"/>
      <c r="N92" s="992"/>
      <c r="O92" s="993"/>
      <c r="P92" s="49"/>
    </row>
    <row r="93" spans="2:16" ht="18.75" customHeight="1" thickBot="1">
      <c r="B93" s="26"/>
      <c r="C93" s="996"/>
      <c r="D93" s="997"/>
      <c r="E93" s="997"/>
      <c r="F93" s="99"/>
      <c r="G93" s="99"/>
      <c r="H93" s="99"/>
      <c r="I93" s="99"/>
      <c r="J93" s="99"/>
      <c r="K93" s="994"/>
      <c r="L93" s="994"/>
      <c r="M93" s="994"/>
      <c r="N93" s="994"/>
      <c r="O93" s="995"/>
      <c r="P93" s="49"/>
    </row>
    <row r="94" spans="2:16" ht="13.5" thickBot="1">
      <c r="B94" s="50"/>
      <c r="C94" s="51"/>
      <c r="D94" s="51"/>
      <c r="E94" s="51"/>
      <c r="F94" s="51"/>
      <c r="G94" s="51"/>
      <c r="H94" s="51"/>
      <c r="I94" s="51"/>
      <c r="J94" s="51"/>
      <c r="K94" s="51"/>
      <c r="L94" s="51"/>
      <c r="M94" s="51"/>
      <c r="N94" s="51"/>
      <c r="O94" s="51"/>
      <c r="P94" s="52"/>
    </row>
    <row r="95" spans="2:16" ht="13.5" thickTop="1"/>
  </sheetData>
  <mergeCells count="79">
    <mergeCell ref="C3:F3"/>
    <mergeCell ref="C6:O6"/>
    <mergeCell ref="C8:C14"/>
    <mergeCell ref="D8:K8"/>
    <mergeCell ref="L8:O9"/>
    <mergeCell ref="D9:K9"/>
    <mergeCell ref="D10:K10"/>
    <mergeCell ref="L10:L11"/>
    <mergeCell ref="M10:O11"/>
    <mergeCell ref="L12:L14"/>
    <mergeCell ref="M12:M14"/>
    <mergeCell ref="N12:N14"/>
    <mergeCell ref="O12:O14"/>
    <mergeCell ref="D14:K14"/>
    <mergeCell ref="D11:K13"/>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40:J40"/>
    <mergeCell ref="M40:N40"/>
    <mergeCell ref="M31:N31"/>
    <mergeCell ref="C32:G32"/>
    <mergeCell ref="H32:I32"/>
    <mergeCell ref="J32:K32"/>
    <mergeCell ref="M32:N32"/>
    <mergeCell ref="C33:N33"/>
    <mergeCell ref="C34:O36"/>
    <mergeCell ref="C37:J37"/>
    <mergeCell ref="M37:N37"/>
    <mergeCell ref="C38:J38"/>
    <mergeCell ref="M38:N38"/>
    <mergeCell ref="C41:N41"/>
    <mergeCell ref="C42:O44"/>
    <mergeCell ref="C45:I45"/>
    <mergeCell ref="M45:N45"/>
    <mergeCell ref="C46:I46"/>
    <mergeCell ref="M46:N46"/>
    <mergeCell ref="C47:I47"/>
    <mergeCell ref="M47:N47"/>
    <mergeCell ref="C48:N48"/>
    <mergeCell ref="C49:O51"/>
    <mergeCell ref="C52:I52"/>
    <mergeCell ref="M52:N52"/>
    <mergeCell ref="C64:I64"/>
    <mergeCell ref="M64:N64"/>
    <mergeCell ref="M53:N53"/>
    <mergeCell ref="M54:N54"/>
    <mergeCell ref="M55:N55"/>
    <mergeCell ref="C56:I56"/>
    <mergeCell ref="M56:N56"/>
    <mergeCell ref="C57:N57"/>
    <mergeCell ref="C83:O84"/>
    <mergeCell ref="C85:O86"/>
    <mergeCell ref="K92:O93"/>
    <mergeCell ref="C93:E93"/>
    <mergeCell ref="C39:J39"/>
    <mergeCell ref="M39:N39"/>
    <mergeCell ref="M65:N65"/>
    <mergeCell ref="M66:N66"/>
    <mergeCell ref="C67:N67"/>
    <mergeCell ref="C69:N69"/>
    <mergeCell ref="C79:O79"/>
    <mergeCell ref="C80:O80"/>
    <mergeCell ref="C59:N59"/>
    <mergeCell ref="C60:O62"/>
    <mergeCell ref="C63:I63"/>
    <mergeCell ref="M63:N6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2DDEA-A611-47B3-B0A3-DD0C7DA92DBD}">
  <dimension ref="B1:P96"/>
  <sheetViews>
    <sheetView showGridLines="0" view="pageBreakPreview" topLeftCell="A59" zoomScale="70" zoomScaleNormal="80" zoomScaleSheetLayoutView="70" workbookViewId="0">
      <selection activeCell="V75" sqref="V75"/>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
        <v>98</v>
      </c>
      <c r="D25" s="1034" t="str">
        <f>+PRESUPUESTO!G15</f>
        <v>CERRAMIENTO PERIMETRAL EN TELA VERDE ALTURA 2 METROS (INCLUYE PARALES EN MADERA)</v>
      </c>
      <c r="E25" s="1035"/>
      <c r="F25" s="1035"/>
      <c r="G25" s="1035"/>
      <c r="H25" s="1035"/>
      <c r="I25" s="1035"/>
      <c r="J25" s="1035"/>
      <c r="K25" s="1035"/>
      <c r="L25" s="1036"/>
      <c r="M25" s="1034" t="str">
        <f>+PRESUPUESTO!H15</f>
        <v>ml</v>
      </c>
      <c r="N25" s="1036"/>
      <c r="O25" s="80">
        <f>+PRESUPUESTO!I15</f>
        <v>250</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83"/>
      <c r="M30" s="1050"/>
      <c r="N30" s="1051"/>
      <c r="O30" s="84"/>
      <c r="P30" s="39"/>
    </row>
    <row r="31" spans="2:16" ht="14.25">
      <c r="B31" s="26"/>
      <c r="C31" s="85"/>
      <c r="D31" s="86"/>
      <c r="E31" s="86"/>
      <c r="F31" s="86"/>
      <c r="G31" s="87"/>
      <c r="H31" s="88"/>
      <c r="I31" s="87"/>
      <c r="J31" s="88"/>
      <c r="K31" s="87"/>
      <c r="L31" s="83"/>
      <c r="M31" s="1050"/>
      <c r="N31" s="1051"/>
      <c r="O31" s="84"/>
      <c r="P31" s="39"/>
    </row>
    <row r="32" spans="2:16" ht="15" thickBot="1">
      <c r="B32" s="26"/>
      <c r="C32" s="1018" t="s">
        <v>319</v>
      </c>
      <c r="D32" s="1019"/>
      <c r="E32" s="1019"/>
      <c r="F32" s="1019"/>
      <c r="G32" s="1046"/>
      <c r="H32" s="1047"/>
      <c r="I32" s="1046"/>
      <c r="J32" s="1047"/>
      <c r="K32" s="1046"/>
      <c r="L32" s="89"/>
      <c r="M32" s="1048">
        <v>0.06</v>
      </c>
      <c r="N32" s="1049"/>
      <c r="O32" s="84">
        <f>+M32*O58</f>
        <v>100.08</v>
      </c>
      <c r="P32" s="39"/>
    </row>
    <row r="33" spans="2:16" ht="15.75" thickBot="1">
      <c r="B33" s="26"/>
      <c r="C33" s="1012" t="s">
        <v>62</v>
      </c>
      <c r="D33" s="1013"/>
      <c r="E33" s="1013"/>
      <c r="F33" s="1013"/>
      <c r="G33" s="1013"/>
      <c r="H33" s="1013"/>
      <c r="I33" s="1013"/>
      <c r="J33" s="1013"/>
      <c r="K33" s="1013"/>
      <c r="L33" s="1013"/>
      <c r="M33" s="1013"/>
      <c r="N33" s="1014"/>
      <c r="O33" s="90">
        <f>ROUND(SUM(O30:O32),0)</f>
        <v>100</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325</v>
      </c>
      <c r="D38" s="1007"/>
      <c r="E38" s="1007"/>
      <c r="F38" s="1007"/>
      <c r="G38" s="1007"/>
      <c r="H38" s="1007"/>
      <c r="I38" s="1007"/>
      <c r="J38" s="1052"/>
      <c r="K38" s="508" t="s">
        <v>100</v>
      </c>
      <c r="L38" s="509">
        <v>1.05</v>
      </c>
      <c r="M38" s="510"/>
      <c r="N38" s="511">
        <f>240000/50</f>
        <v>4800</v>
      </c>
      <c r="O38" s="512">
        <f>N38*L38</f>
        <v>5040</v>
      </c>
      <c r="P38" s="39"/>
    </row>
    <row r="39" spans="2:16" ht="14.25">
      <c r="B39" s="26"/>
      <c r="C39" s="1006" t="s">
        <v>326</v>
      </c>
      <c r="D39" s="1007"/>
      <c r="E39" s="1007"/>
      <c r="F39" s="1007"/>
      <c r="G39" s="1007"/>
      <c r="H39" s="1007"/>
      <c r="I39" s="1007"/>
      <c r="J39" s="1052"/>
      <c r="K39" s="508" t="s">
        <v>100</v>
      </c>
      <c r="L39" s="509">
        <v>1.5</v>
      </c>
      <c r="M39" s="510"/>
      <c r="N39" s="511">
        <v>5200</v>
      </c>
      <c r="O39" s="512">
        <f>N39*L39</f>
        <v>7800</v>
      </c>
      <c r="P39" s="39"/>
    </row>
    <row r="40" spans="2:16" ht="14.25">
      <c r="B40" s="26"/>
      <c r="C40" s="1006" t="s">
        <v>327</v>
      </c>
      <c r="D40" s="1007"/>
      <c r="E40" s="1007"/>
      <c r="F40" s="1007"/>
      <c r="G40" s="1007"/>
      <c r="H40" s="1007"/>
      <c r="I40" s="1007"/>
      <c r="J40" s="1052"/>
      <c r="K40" s="508" t="s">
        <v>100</v>
      </c>
      <c r="L40" s="509">
        <v>0.5</v>
      </c>
      <c r="M40" s="510"/>
      <c r="N40" s="511">
        <v>4200</v>
      </c>
      <c r="O40" s="512">
        <f t="shared" ref="O40:O41" si="0">N40*L40</f>
        <v>2100</v>
      </c>
      <c r="P40" s="39"/>
    </row>
    <row r="41" spans="2:16" ht="15" thickBot="1">
      <c r="B41" s="26"/>
      <c r="C41" s="1018" t="s">
        <v>328</v>
      </c>
      <c r="D41" s="1019"/>
      <c r="E41" s="1019"/>
      <c r="F41" s="1019"/>
      <c r="G41" s="1019"/>
      <c r="H41" s="1019"/>
      <c r="I41" s="1019"/>
      <c r="J41" s="1046"/>
      <c r="K41" s="508" t="s">
        <v>321</v>
      </c>
      <c r="L41" s="509">
        <v>0.03</v>
      </c>
      <c r="M41" s="510"/>
      <c r="N41" s="511">
        <v>5673</v>
      </c>
      <c r="O41" s="512">
        <f t="shared" si="0"/>
        <v>170.19</v>
      </c>
      <c r="P41" s="39"/>
    </row>
    <row r="42" spans="2:16" ht="15.75" thickBot="1">
      <c r="B42" s="26"/>
      <c r="C42" s="1012" t="s">
        <v>62</v>
      </c>
      <c r="D42" s="1013"/>
      <c r="E42" s="1013"/>
      <c r="F42" s="1013"/>
      <c r="G42" s="1013"/>
      <c r="H42" s="1013"/>
      <c r="I42" s="1013"/>
      <c r="J42" s="1013"/>
      <c r="K42" s="1013"/>
      <c r="L42" s="1013"/>
      <c r="M42" s="1013"/>
      <c r="N42" s="1014"/>
      <c r="O42" s="94">
        <f>ROUND(SUM(O38:O41),0)</f>
        <v>15110</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7.25">
      <c r="B46" s="26"/>
      <c r="C46" s="1022" t="s">
        <v>66</v>
      </c>
      <c r="D46" s="1023"/>
      <c r="E46" s="1023"/>
      <c r="F46" s="1023"/>
      <c r="G46" s="1023"/>
      <c r="H46" s="1023"/>
      <c r="I46" s="1023"/>
      <c r="J46" s="81" t="s">
        <v>67</v>
      </c>
      <c r="K46" s="230" t="s">
        <v>68</v>
      </c>
      <c r="L46" s="95" t="s">
        <v>69</v>
      </c>
      <c r="M46" s="1028" t="s">
        <v>70</v>
      </c>
      <c r="N46" s="1029"/>
      <c r="O46" s="82" t="s">
        <v>61</v>
      </c>
      <c r="P46" s="38"/>
    </row>
    <row r="47" spans="2:16" ht="14.25">
      <c r="B47" s="26"/>
      <c r="C47" s="1006"/>
      <c r="D47" s="1007"/>
      <c r="E47" s="1007"/>
      <c r="F47" s="1007"/>
      <c r="G47" s="1007"/>
      <c r="H47" s="1007"/>
      <c r="I47" s="1007"/>
      <c r="J47" s="96"/>
      <c r="K47" s="97"/>
      <c r="L47" s="96"/>
      <c r="M47" s="1026"/>
      <c r="N47" s="1027"/>
      <c r="O47" s="84"/>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SUM(O47:O48)</f>
        <v>0</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v>200</v>
      </c>
      <c r="N54" s="1102"/>
      <c r="O54" s="109">
        <f>+L54/M54</f>
        <v>746.15149999999994</v>
      </c>
      <c r="P54" s="42"/>
    </row>
    <row r="55" spans="2:16" ht="14.25">
      <c r="B55" s="26"/>
      <c r="C55" s="104" t="s">
        <v>330</v>
      </c>
      <c r="D55" s="105"/>
      <c r="E55" s="105"/>
      <c r="F55" s="105"/>
      <c r="G55" s="105"/>
      <c r="H55" s="105"/>
      <c r="I55" s="105"/>
      <c r="J55" s="473">
        <f>+INSUMOS!Q5*2</f>
        <v>99644.972972972973</v>
      </c>
      <c r="K55" s="474">
        <v>1.85</v>
      </c>
      <c r="L55" s="108">
        <f>+K55*J55</f>
        <v>184343.2</v>
      </c>
      <c r="M55" s="1101">
        <v>200</v>
      </c>
      <c r="N55" s="1102"/>
      <c r="O55" s="109">
        <f>+L55/M55</f>
        <v>921.71600000000001</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1668</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+O58+O49+O42+O33</f>
        <v>16878</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4894.62</v>
      </c>
      <c r="P65" s="44"/>
    </row>
    <row r="66" spans="2:16" ht="14.25">
      <c r="B66" s="26"/>
      <c r="C66" s="85" t="s">
        <v>82</v>
      </c>
      <c r="D66" s="86"/>
      <c r="E66" s="86"/>
      <c r="F66" s="86"/>
      <c r="G66" s="86"/>
      <c r="H66" s="86"/>
      <c r="I66" s="86"/>
      <c r="J66" s="111"/>
      <c r="K66" s="112"/>
      <c r="L66" s="113"/>
      <c r="M66" s="1097">
        <v>0.01</v>
      </c>
      <c r="N66" s="1098"/>
      <c r="O66" s="114">
        <f>+M66*O60</f>
        <v>168.78</v>
      </c>
      <c r="P66" s="44"/>
    </row>
    <row r="67" spans="2:16" ht="15" thickBot="1">
      <c r="B67" s="26"/>
      <c r="C67" s="228" t="s">
        <v>83</v>
      </c>
      <c r="D67" s="229"/>
      <c r="E67" s="229"/>
      <c r="F67" s="229"/>
      <c r="G67" s="229"/>
      <c r="H67" s="229"/>
      <c r="I67" s="229"/>
      <c r="J67" s="115"/>
      <c r="K67" s="116"/>
      <c r="L67" s="113"/>
      <c r="M67" s="1099">
        <v>0.05</v>
      </c>
      <c r="N67" s="1100"/>
      <c r="O67" s="114">
        <f>+M67*O60</f>
        <v>843.90000000000009</v>
      </c>
      <c r="P67" s="44"/>
    </row>
    <row r="68" spans="2:16" ht="15.75" thickBot="1">
      <c r="B68" s="26"/>
      <c r="C68" s="1012" t="s">
        <v>62</v>
      </c>
      <c r="D68" s="1013"/>
      <c r="E68" s="1013"/>
      <c r="F68" s="1013"/>
      <c r="G68" s="1013"/>
      <c r="H68" s="1013"/>
      <c r="I68" s="1013"/>
      <c r="J68" s="1013"/>
      <c r="K68" s="1013"/>
      <c r="L68" s="1013"/>
      <c r="M68" s="1013"/>
      <c r="N68" s="1014"/>
      <c r="O68" s="117">
        <f>ROUND(SUM(O65:O67),0)</f>
        <v>5907</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+O68+O60</f>
        <v>22785</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c r="M74" s="53"/>
      <c r="N74" s="53"/>
      <c r="O74" s="77"/>
      <c r="P74" s="27"/>
    </row>
    <row r="75" spans="2:16" ht="15">
      <c r="B75" s="26"/>
      <c r="C75" s="76"/>
      <c r="D75" s="53"/>
      <c r="E75" s="53"/>
      <c r="F75" s="53"/>
      <c r="G75"/>
      <c r="H75"/>
      <c r="I75"/>
      <c r="J75"/>
      <c r="K75"/>
      <c r="L75"/>
      <c r="M75" s="53"/>
      <c r="N75" s="53"/>
      <c r="O75" s="77"/>
      <c r="P75" s="46"/>
    </row>
    <row r="76" spans="2:16" ht="15">
      <c r="B76" s="26"/>
      <c r="C76" s="76"/>
      <c r="D76" s="53"/>
      <c r="E76" s="53"/>
      <c r="F76" s="53"/>
      <c r="G76"/>
      <c r="H76"/>
      <c r="I76"/>
      <c r="J76"/>
      <c r="K76"/>
      <c r="L76"/>
      <c r="M76" s="53"/>
      <c r="N76" s="53"/>
      <c r="O76" s="77"/>
      <c r="P76" s="46"/>
    </row>
    <row r="77" spans="2:16" ht="14.25">
      <c r="B77" s="26"/>
      <c r="C77" s="62"/>
      <c r="D77" s="120"/>
      <c r="E77" s="120"/>
      <c r="F77" s="120"/>
      <c r="G77"/>
      <c r="H77"/>
      <c r="I77"/>
      <c r="J77"/>
      <c r="K77"/>
      <c r="L77"/>
      <c r="M77" s="120"/>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7">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34:O36"/>
    <mergeCell ref="C37:J37"/>
    <mergeCell ref="M37:N37"/>
    <mergeCell ref="C38:J38"/>
    <mergeCell ref="C40:J40"/>
    <mergeCell ref="C50:O52"/>
    <mergeCell ref="C41:J41"/>
    <mergeCell ref="C42:N42"/>
    <mergeCell ref="C43:O45"/>
    <mergeCell ref="C46:I46"/>
    <mergeCell ref="M46:N46"/>
    <mergeCell ref="C47:I47"/>
    <mergeCell ref="M47:N47"/>
    <mergeCell ref="C48:I48"/>
    <mergeCell ref="M48:N48"/>
    <mergeCell ref="C49:N49"/>
    <mergeCell ref="C65:I65"/>
    <mergeCell ref="M65:N65"/>
    <mergeCell ref="C53:I53"/>
    <mergeCell ref="M53:N53"/>
    <mergeCell ref="M54:N54"/>
    <mergeCell ref="M55:N55"/>
    <mergeCell ref="M56:N56"/>
    <mergeCell ref="C57:I57"/>
    <mergeCell ref="M57:N57"/>
    <mergeCell ref="C84:O85"/>
    <mergeCell ref="C86:O87"/>
    <mergeCell ref="K93:O94"/>
    <mergeCell ref="C94:E94"/>
    <mergeCell ref="C39:J39"/>
    <mergeCell ref="M66:N66"/>
    <mergeCell ref="M67:N67"/>
    <mergeCell ref="C68:N68"/>
    <mergeCell ref="C70:N70"/>
    <mergeCell ref="C80:O80"/>
    <mergeCell ref="C81:O81"/>
    <mergeCell ref="C58:N58"/>
    <mergeCell ref="C60:N60"/>
    <mergeCell ref="C61:O63"/>
    <mergeCell ref="C64:I64"/>
    <mergeCell ref="M64:N6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112D1-39D4-4C1B-BEF1-77ACA29EA64F}">
  <dimension ref="B1:P96"/>
  <sheetViews>
    <sheetView showGridLines="0" view="pageBreakPreview" topLeftCell="A56" zoomScale="70" zoomScaleNormal="80" zoomScaleSheetLayoutView="70" workbookViewId="0">
      <selection activeCell="D75" sqref="D75"/>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+PRESUPUESTO!D18</f>
        <v>2.1</v>
      </c>
      <c r="D25" s="1034" t="str">
        <f>+PRESUPUESTO!G18</f>
        <v>EXCAVACIÓN MECÁNICA VARIAS SIN CLASIFICAR (INCLUYE TRASIEGO INTERNO E ENTIBADOS)</v>
      </c>
      <c r="E25" s="1035"/>
      <c r="F25" s="1035"/>
      <c r="G25" s="1035"/>
      <c r="H25" s="1035"/>
      <c r="I25" s="1035"/>
      <c r="J25" s="1035"/>
      <c r="K25" s="1035"/>
      <c r="L25" s="1036"/>
      <c r="M25" s="1034" t="str">
        <f>+PRESUPUESTO!H18</f>
        <v>m3</v>
      </c>
      <c r="N25" s="1036"/>
      <c r="O25" s="80">
        <f>+PRESUPUESTO!I18</f>
        <v>949.93</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t="s">
        <v>331</v>
      </c>
      <c r="D30" s="1106"/>
      <c r="E30" s="1106"/>
      <c r="F30" s="1106"/>
      <c r="G30" s="1107"/>
      <c r="H30" s="1088"/>
      <c r="I30" s="1052"/>
      <c r="J30" s="1088"/>
      <c r="K30" s="1052"/>
      <c r="L30" s="513">
        <v>180344.91</v>
      </c>
      <c r="M30" s="1050">
        <v>15</v>
      </c>
      <c r="N30" s="1051"/>
      <c r="O30" s="84">
        <f>+L30/M30</f>
        <v>12022.994000000001</v>
      </c>
      <c r="P30" s="39"/>
    </row>
    <row r="31" spans="2:16" ht="14.25">
      <c r="B31" s="26"/>
      <c r="C31" s="85" t="s">
        <v>332</v>
      </c>
      <c r="D31" s="86"/>
      <c r="E31" s="86"/>
      <c r="F31" s="86"/>
      <c r="G31" s="87"/>
      <c r="H31" s="88"/>
      <c r="I31" s="87"/>
      <c r="J31" s="88"/>
      <c r="K31" s="87"/>
      <c r="L31" s="513">
        <v>16999</v>
      </c>
      <c r="M31" s="1050">
        <v>15</v>
      </c>
      <c r="N31" s="1051"/>
      <c r="O31" s="84">
        <f>+L31/M31</f>
        <v>1133.2666666666667</v>
      </c>
      <c r="P31" s="39"/>
    </row>
    <row r="32" spans="2:16" ht="15" thickBot="1">
      <c r="B32" s="26"/>
      <c r="C32" s="1018" t="s">
        <v>319</v>
      </c>
      <c r="D32" s="1019"/>
      <c r="E32" s="1019"/>
      <c r="F32" s="1019"/>
      <c r="G32" s="1046"/>
      <c r="H32" s="1047"/>
      <c r="I32" s="1046"/>
      <c r="J32" s="1047"/>
      <c r="K32" s="1046"/>
      <c r="L32" s="89"/>
      <c r="M32" s="1048">
        <v>0.06</v>
      </c>
      <c r="N32" s="1049"/>
      <c r="O32" s="84">
        <f>+M32*O58</f>
        <v>166.79999999999998</v>
      </c>
      <c r="P32" s="39"/>
    </row>
    <row r="33" spans="2:16" ht="15.75" thickBot="1">
      <c r="B33" s="26"/>
      <c r="C33" s="1012" t="s">
        <v>62</v>
      </c>
      <c r="D33" s="1013"/>
      <c r="E33" s="1013"/>
      <c r="F33" s="1013"/>
      <c r="G33" s="1013"/>
      <c r="H33" s="1013"/>
      <c r="I33" s="1013"/>
      <c r="J33" s="1013"/>
      <c r="K33" s="1013"/>
      <c r="L33" s="1013"/>
      <c r="M33" s="1013"/>
      <c r="N33" s="1014"/>
      <c r="O33" s="90">
        <f>ROUND(SUM(O30:O32),0)</f>
        <v>13323</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c r="D38" s="1007"/>
      <c r="E38" s="1007"/>
      <c r="F38" s="1007"/>
      <c r="G38" s="1007"/>
      <c r="H38" s="1007"/>
      <c r="I38" s="1007"/>
      <c r="J38" s="1052"/>
      <c r="K38" s="508"/>
      <c r="L38" s="509"/>
      <c r="M38" s="510"/>
      <c r="N38" s="511"/>
      <c r="O38" s="512"/>
      <c r="P38" s="39"/>
    </row>
    <row r="39" spans="2:16" ht="14.25">
      <c r="B39" s="26"/>
      <c r="C39" s="1006"/>
      <c r="D39" s="1007"/>
      <c r="E39" s="1007"/>
      <c r="F39" s="1007"/>
      <c r="G39" s="1007"/>
      <c r="H39" s="1007"/>
      <c r="I39" s="1007"/>
      <c r="J39" s="1052"/>
      <c r="K39" s="508"/>
      <c r="L39" s="509"/>
      <c r="M39" s="510"/>
      <c r="N39" s="511"/>
      <c r="O39" s="512"/>
      <c r="P39" s="39"/>
    </row>
    <row r="40" spans="2:16" ht="14.25">
      <c r="B40" s="26"/>
      <c r="C40" s="1006"/>
      <c r="D40" s="1007"/>
      <c r="E40" s="1007"/>
      <c r="F40" s="1007"/>
      <c r="G40" s="1007"/>
      <c r="H40" s="1007"/>
      <c r="I40" s="1007"/>
      <c r="J40" s="1052"/>
      <c r="K40" s="508"/>
      <c r="L40" s="509"/>
      <c r="M40" s="510"/>
      <c r="N40" s="511"/>
      <c r="O40" s="512"/>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0</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7.25">
      <c r="B46" s="26"/>
      <c r="C46" s="1022" t="s">
        <v>66</v>
      </c>
      <c r="D46" s="1023"/>
      <c r="E46" s="1023"/>
      <c r="F46" s="1023"/>
      <c r="G46" s="1023"/>
      <c r="H46" s="1023"/>
      <c r="I46" s="1023"/>
      <c r="J46" s="81" t="s">
        <v>67</v>
      </c>
      <c r="K46" s="230" t="s">
        <v>68</v>
      </c>
      <c r="L46" s="95" t="s">
        <v>69</v>
      </c>
      <c r="M46" s="1028" t="s">
        <v>70</v>
      </c>
      <c r="N46" s="1029"/>
      <c r="O46" s="82" t="s">
        <v>61</v>
      </c>
      <c r="P46" s="38"/>
    </row>
    <row r="47" spans="2:16" ht="14.25">
      <c r="B47" s="26"/>
      <c r="C47" s="1006" t="s">
        <v>333</v>
      </c>
      <c r="D47" s="1007"/>
      <c r="E47" s="1007"/>
      <c r="F47" s="1007"/>
      <c r="G47" s="1007"/>
      <c r="H47" s="1007"/>
      <c r="I47" s="1007"/>
      <c r="J47" s="96" t="s">
        <v>124</v>
      </c>
      <c r="K47" s="97">
        <v>0.7</v>
      </c>
      <c r="L47" s="96">
        <v>1.05</v>
      </c>
      <c r="M47" s="1026">
        <v>9000</v>
      </c>
      <c r="N47" s="1027"/>
      <c r="O47" s="84">
        <f>+M47*L47*K47</f>
        <v>6615</v>
      </c>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6615</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f>+M30*8</f>
        <v>120</v>
      </c>
      <c r="N54" s="1102"/>
      <c r="O54" s="109">
        <f>+L54/M54</f>
        <v>1243.5858333333333</v>
      </c>
      <c r="P54" s="42"/>
    </row>
    <row r="55" spans="2:16" ht="14.25">
      <c r="B55" s="26"/>
      <c r="C55" s="104" t="s">
        <v>330</v>
      </c>
      <c r="D55" s="105"/>
      <c r="E55" s="105"/>
      <c r="F55" s="105"/>
      <c r="G55" s="105"/>
      <c r="H55" s="105"/>
      <c r="I55" s="105"/>
      <c r="J55" s="473">
        <f>+INSUMOS!Q5*2</f>
        <v>99644.972972972973</v>
      </c>
      <c r="K55" s="474">
        <v>1.85</v>
      </c>
      <c r="L55" s="108">
        <f>+K55*J55</f>
        <v>184343.2</v>
      </c>
      <c r="M55" s="1101">
        <f>+M54</f>
        <v>120</v>
      </c>
      <c r="N55" s="1102"/>
      <c r="O55" s="109">
        <f>+L55/M55</f>
        <v>1536.1933333333334</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2780</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22718</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6588.2199999999993</v>
      </c>
      <c r="P65" s="44"/>
    </row>
    <row r="66" spans="2:16" ht="14.25">
      <c r="B66" s="26"/>
      <c r="C66" s="85" t="s">
        <v>82</v>
      </c>
      <c r="D66" s="86"/>
      <c r="E66" s="86"/>
      <c r="F66" s="86"/>
      <c r="G66" s="86"/>
      <c r="H66" s="86"/>
      <c r="I66" s="86"/>
      <c r="J66" s="111"/>
      <c r="K66" s="112"/>
      <c r="L66" s="113"/>
      <c r="M66" s="1097">
        <v>0.01</v>
      </c>
      <c r="N66" s="1098"/>
      <c r="O66" s="114">
        <f>+M66*O60</f>
        <v>227.18</v>
      </c>
      <c r="P66" s="44"/>
    </row>
    <row r="67" spans="2:16" ht="15" thickBot="1">
      <c r="B67" s="26"/>
      <c r="C67" s="228" t="s">
        <v>83</v>
      </c>
      <c r="D67" s="229"/>
      <c r="E67" s="229"/>
      <c r="F67" s="229"/>
      <c r="G67" s="229"/>
      <c r="H67" s="229"/>
      <c r="I67" s="229"/>
      <c r="J67" s="115"/>
      <c r="K67" s="116"/>
      <c r="L67" s="113"/>
      <c r="M67" s="1099">
        <v>0.05</v>
      </c>
      <c r="N67" s="1100"/>
      <c r="O67" s="114">
        <f>+M67*O60</f>
        <v>1135.9000000000001</v>
      </c>
      <c r="P67" s="44"/>
    </row>
    <row r="68" spans="2:16" ht="15.75" thickBot="1">
      <c r="B68" s="26"/>
      <c r="C68" s="1012" t="s">
        <v>62</v>
      </c>
      <c r="D68" s="1013"/>
      <c r="E68" s="1013"/>
      <c r="F68" s="1013"/>
      <c r="G68" s="1013"/>
      <c r="H68" s="1013"/>
      <c r="I68" s="1013"/>
      <c r="J68" s="1013"/>
      <c r="K68" s="1013"/>
      <c r="L68" s="1013"/>
      <c r="M68" s="1013"/>
      <c r="N68" s="1014"/>
      <c r="O68" s="117">
        <f>SUM(O65:O67)</f>
        <v>7951.2999999999993</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30669</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c r="H73"/>
      <c r="I73"/>
      <c r="J73"/>
      <c r="K73"/>
      <c r="L73"/>
      <c r="M73" s="53"/>
      <c r="N73" s="53"/>
      <c r="O73" s="77"/>
      <c r="P73" s="27"/>
    </row>
    <row r="74" spans="2:16" ht="14.25">
      <c r="B74" s="26"/>
      <c r="C74" s="76"/>
      <c r="D74" s="53"/>
      <c r="E74" s="53"/>
      <c r="F74" s="53"/>
      <c r="G74"/>
      <c r="H74"/>
      <c r="I74"/>
      <c r="J74"/>
      <c r="K74"/>
      <c r="L74"/>
      <c r="M74" s="53"/>
      <c r="N74" s="53"/>
      <c r="O74" s="77"/>
      <c r="P74" s="27"/>
    </row>
    <row r="75" spans="2:16" ht="15">
      <c r="B75" s="26"/>
      <c r="C75" s="76"/>
      <c r="D75" s="53"/>
      <c r="E75" s="53"/>
      <c r="F75" s="53"/>
      <c r="G75"/>
      <c r="H75"/>
      <c r="I75"/>
      <c r="J75"/>
      <c r="K75"/>
      <c r="L75"/>
      <c r="M75" s="53"/>
      <c r="N75" s="53"/>
      <c r="O75" s="77"/>
      <c r="P75" s="46"/>
    </row>
    <row r="76" spans="2:16" ht="15">
      <c r="B76" s="26"/>
      <c r="C76" s="76"/>
      <c r="D76" s="53"/>
      <c r="E76" s="53"/>
      <c r="F76" s="53"/>
      <c r="G76"/>
      <c r="H76"/>
      <c r="I76"/>
      <c r="J76"/>
      <c r="K76"/>
      <c r="L76"/>
      <c r="M76" s="53"/>
      <c r="N76" s="53"/>
      <c r="O76" s="77"/>
      <c r="P76" s="46"/>
    </row>
    <row r="77" spans="2:16" ht="14.25">
      <c r="B77" s="26"/>
      <c r="C77" s="62"/>
      <c r="D77" s="120"/>
      <c r="E77" s="120"/>
      <c r="F77" s="120"/>
      <c r="G77"/>
      <c r="H77"/>
      <c r="I77"/>
      <c r="J77"/>
      <c r="K77"/>
      <c r="L77"/>
      <c r="M77" s="120"/>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7">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7:I47"/>
    <mergeCell ref="M47:N47"/>
    <mergeCell ref="C34:O36"/>
    <mergeCell ref="C37:J37"/>
    <mergeCell ref="M37:N37"/>
    <mergeCell ref="C38:J38"/>
    <mergeCell ref="C39:J39"/>
    <mergeCell ref="C40:J40"/>
    <mergeCell ref="C41:J41"/>
    <mergeCell ref="C42:N42"/>
    <mergeCell ref="C43:O45"/>
    <mergeCell ref="C46:I46"/>
    <mergeCell ref="M46:N46"/>
    <mergeCell ref="C58:N58"/>
    <mergeCell ref="C48:I48"/>
    <mergeCell ref="M48:N48"/>
    <mergeCell ref="C49:N49"/>
    <mergeCell ref="C50:O52"/>
    <mergeCell ref="C53:I53"/>
    <mergeCell ref="M53:N53"/>
    <mergeCell ref="M54:N54"/>
    <mergeCell ref="M55:N55"/>
    <mergeCell ref="M56:N56"/>
    <mergeCell ref="C57:I57"/>
    <mergeCell ref="M57:N57"/>
    <mergeCell ref="C60:N60"/>
    <mergeCell ref="C61:O63"/>
    <mergeCell ref="C64:I64"/>
    <mergeCell ref="M64:N64"/>
    <mergeCell ref="C65:I65"/>
    <mergeCell ref="M65:N65"/>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F3826-CCCD-4739-B313-6F9B2F6B41CE}">
  <dimension ref="B1:P96"/>
  <sheetViews>
    <sheetView showGridLines="0" view="pageBreakPreview" topLeftCell="A59" zoomScale="70" zoomScaleNormal="80" zoomScaleSheetLayoutView="70" workbookViewId="0">
      <selection activeCell="E73" sqref="E73"/>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+PRESUPUESTO!D19</f>
        <v>2.2</v>
      </c>
      <c r="D25" s="1034" t="str">
        <f>+PRESUPUESTO!G19</f>
        <v xml:space="preserve">EXCAVACIÓN MECÁNICA EN ROCA </v>
      </c>
      <c r="E25" s="1035"/>
      <c r="F25" s="1035"/>
      <c r="G25" s="1035"/>
      <c r="H25" s="1035"/>
      <c r="I25" s="1035"/>
      <c r="J25" s="1035"/>
      <c r="K25" s="1035"/>
      <c r="L25" s="1036"/>
      <c r="M25" s="1034" t="str">
        <f>+PRESUPUESTO!H19</f>
        <v>m3</v>
      </c>
      <c r="N25" s="1036"/>
      <c r="O25" s="80">
        <f>+PRESUPUESTO!I19</f>
        <v>212.88</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t="s">
        <v>331</v>
      </c>
      <c r="D30" s="1106"/>
      <c r="E30" s="1106"/>
      <c r="F30" s="1106"/>
      <c r="G30" s="1107"/>
      <c r="H30" s="1088"/>
      <c r="I30" s="1052"/>
      <c r="J30" s="1088"/>
      <c r="K30" s="1052"/>
      <c r="L30" s="513">
        <v>180344.91</v>
      </c>
      <c r="M30" s="1050">
        <v>5</v>
      </c>
      <c r="N30" s="1051"/>
      <c r="O30" s="84">
        <f>+L30/M30</f>
        <v>36068.982000000004</v>
      </c>
      <c r="P30" s="39"/>
    </row>
    <row r="31" spans="2:16" ht="14.25">
      <c r="B31" s="26"/>
      <c r="C31" s="85" t="s">
        <v>335</v>
      </c>
      <c r="D31" s="86"/>
      <c r="E31" s="86"/>
      <c r="F31" s="86"/>
      <c r="G31" s="87"/>
      <c r="H31" s="88"/>
      <c r="I31" s="87"/>
      <c r="J31" s="88"/>
      <c r="K31" s="87"/>
      <c r="L31" s="513">
        <v>121097.87</v>
      </c>
      <c r="M31" s="1050">
        <v>5</v>
      </c>
      <c r="N31" s="1051"/>
      <c r="O31" s="84">
        <f>+L31/M31</f>
        <v>24219.574000000001</v>
      </c>
      <c r="P31" s="39"/>
    </row>
    <row r="32" spans="2:16" ht="15" thickBot="1">
      <c r="B32" s="26"/>
      <c r="C32" s="1018" t="s">
        <v>319</v>
      </c>
      <c r="D32" s="1019"/>
      <c r="E32" s="1019"/>
      <c r="F32" s="1019"/>
      <c r="G32" s="1046"/>
      <c r="H32" s="1047"/>
      <c r="I32" s="1046"/>
      <c r="J32" s="1047"/>
      <c r="K32" s="1046"/>
      <c r="L32" s="89"/>
      <c r="M32" s="1048">
        <v>0.06</v>
      </c>
      <c r="N32" s="1049"/>
      <c r="O32" s="84">
        <f>+M32*O58</f>
        <v>500.34</v>
      </c>
      <c r="P32" s="39"/>
    </row>
    <row r="33" spans="2:16" ht="15.75" thickBot="1">
      <c r="B33" s="26"/>
      <c r="C33" s="1012" t="s">
        <v>62</v>
      </c>
      <c r="D33" s="1013"/>
      <c r="E33" s="1013"/>
      <c r="F33" s="1013"/>
      <c r="G33" s="1013"/>
      <c r="H33" s="1013"/>
      <c r="I33" s="1013"/>
      <c r="J33" s="1013"/>
      <c r="K33" s="1013"/>
      <c r="L33" s="1013"/>
      <c r="M33" s="1013"/>
      <c r="N33" s="1014"/>
      <c r="O33" s="90">
        <f>ROUND(SUM(O30:O32),0)</f>
        <v>60789</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c r="D38" s="1007"/>
      <c r="E38" s="1007"/>
      <c r="F38" s="1007"/>
      <c r="G38" s="1007"/>
      <c r="H38" s="1007"/>
      <c r="I38" s="1007"/>
      <c r="J38" s="1052"/>
      <c r="K38" s="508"/>
      <c r="L38" s="509"/>
      <c r="M38" s="510"/>
      <c r="N38" s="511"/>
      <c r="O38" s="512"/>
      <c r="P38" s="39"/>
    </row>
    <row r="39" spans="2:16" ht="14.25">
      <c r="B39" s="26"/>
      <c r="C39" s="1006"/>
      <c r="D39" s="1007"/>
      <c r="E39" s="1007"/>
      <c r="F39" s="1007"/>
      <c r="G39" s="1007"/>
      <c r="H39" s="1007"/>
      <c r="I39" s="1007"/>
      <c r="J39" s="1052"/>
      <c r="K39" s="508"/>
      <c r="L39" s="509"/>
      <c r="M39" s="510"/>
      <c r="N39" s="511"/>
      <c r="O39" s="512"/>
      <c r="P39" s="39"/>
    </row>
    <row r="40" spans="2:16" ht="14.25">
      <c r="B40" s="26"/>
      <c r="C40" s="1006"/>
      <c r="D40" s="1007"/>
      <c r="E40" s="1007"/>
      <c r="F40" s="1007"/>
      <c r="G40" s="1007"/>
      <c r="H40" s="1007"/>
      <c r="I40" s="1007"/>
      <c r="J40" s="1052"/>
      <c r="K40" s="508"/>
      <c r="L40" s="509"/>
      <c r="M40" s="510"/>
      <c r="N40" s="511"/>
      <c r="O40" s="512"/>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0</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7.25">
      <c r="B46" s="26"/>
      <c r="C46" s="1022" t="s">
        <v>66</v>
      </c>
      <c r="D46" s="1023"/>
      <c r="E46" s="1023"/>
      <c r="F46" s="1023"/>
      <c r="G46" s="1023"/>
      <c r="H46" s="1023"/>
      <c r="I46" s="1023"/>
      <c r="J46" s="81" t="s">
        <v>67</v>
      </c>
      <c r="K46" s="230" t="s">
        <v>68</v>
      </c>
      <c r="L46" s="95" t="s">
        <v>69</v>
      </c>
      <c r="M46" s="1028" t="s">
        <v>70</v>
      </c>
      <c r="N46" s="1029"/>
      <c r="O46" s="82" t="s">
        <v>61</v>
      </c>
      <c r="P46" s="38"/>
    </row>
    <row r="47" spans="2:16" ht="14.25">
      <c r="B47" s="26"/>
      <c r="C47" s="1006" t="s">
        <v>333</v>
      </c>
      <c r="D47" s="1007"/>
      <c r="E47" s="1007"/>
      <c r="F47" s="1007"/>
      <c r="G47" s="1007"/>
      <c r="H47" s="1007"/>
      <c r="I47" s="1007"/>
      <c r="J47" s="96" t="s">
        <v>124</v>
      </c>
      <c r="K47" s="97">
        <v>0.7</v>
      </c>
      <c r="L47" s="96">
        <v>1.05</v>
      </c>
      <c r="M47" s="1026">
        <v>9000</v>
      </c>
      <c r="N47" s="1027"/>
      <c r="O47" s="84">
        <f>+M47*L47*K47</f>
        <v>6615</v>
      </c>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6615</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f>+M30*8</f>
        <v>40</v>
      </c>
      <c r="N54" s="1102"/>
      <c r="O54" s="109">
        <f>+L54/M54</f>
        <v>3730.7574999999997</v>
      </c>
      <c r="P54" s="42"/>
    </row>
    <row r="55" spans="2:16" ht="14.25">
      <c r="B55" s="26"/>
      <c r="C55" s="104" t="s">
        <v>330</v>
      </c>
      <c r="D55" s="105"/>
      <c r="E55" s="105"/>
      <c r="F55" s="105"/>
      <c r="G55" s="105"/>
      <c r="H55" s="105"/>
      <c r="I55" s="105"/>
      <c r="J55" s="473">
        <f>+INSUMOS!Q5*2</f>
        <v>99644.972972972973</v>
      </c>
      <c r="K55" s="474">
        <v>1.85</v>
      </c>
      <c r="L55" s="108">
        <f>+K55*J55</f>
        <v>184343.2</v>
      </c>
      <c r="M55" s="1101">
        <f>+M54</f>
        <v>40</v>
      </c>
      <c r="N55" s="1102"/>
      <c r="O55" s="109">
        <f>+L55/M55</f>
        <v>4608.58</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8339</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75743</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21965.469999999998</v>
      </c>
      <c r="P65" s="44"/>
    </row>
    <row r="66" spans="2:16" ht="14.25">
      <c r="B66" s="26"/>
      <c r="C66" s="85" t="s">
        <v>82</v>
      </c>
      <c r="D66" s="86"/>
      <c r="E66" s="86"/>
      <c r="F66" s="86"/>
      <c r="G66" s="86"/>
      <c r="H66" s="86"/>
      <c r="I66" s="86"/>
      <c r="J66" s="111"/>
      <c r="K66" s="112"/>
      <c r="L66" s="113"/>
      <c r="M66" s="1097">
        <v>0.01</v>
      </c>
      <c r="N66" s="1098"/>
      <c r="O66" s="114">
        <f>+M66*O60</f>
        <v>757.43000000000006</v>
      </c>
      <c r="P66" s="44"/>
    </row>
    <row r="67" spans="2:16" ht="15" thickBot="1">
      <c r="B67" s="26"/>
      <c r="C67" s="228" t="s">
        <v>83</v>
      </c>
      <c r="D67" s="229"/>
      <c r="E67" s="229"/>
      <c r="F67" s="229"/>
      <c r="G67" s="229"/>
      <c r="H67" s="229"/>
      <c r="I67" s="229"/>
      <c r="J67" s="115"/>
      <c r="K67" s="116"/>
      <c r="L67" s="113"/>
      <c r="M67" s="1099">
        <v>0.05</v>
      </c>
      <c r="N67" s="1100"/>
      <c r="O67" s="114">
        <f>+M67*O60</f>
        <v>3787.15</v>
      </c>
      <c r="P67" s="44"/>
    </row>
    <row r="68" spans="2:16" ht="15.75" thickBot="1">
      <c r="B68" s="26"/>
      <c r="C68" s="1012" t="s">
        <v>62</v>
      </c>
      <c r="D68" s="1013"/>
      <c r="E68" s="1013"/>
      <c r="F68" s="1013"/>
      <c r="G68" s="1013"/>
      <c r="H68" s="1013"/>
      <c r="I68" s="1013"/>
      <c r="J68" s="1013"/>
      <c r="K68" s="1013"/>
      <c r="L68" s="1013"/>
      <c r="M68" s="1013"/>
      <c r="N68" s="1014"/>
      <c r="O68" s="117">
        <f>SUM(O65:O67)</f>
        <v>26510.05</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102253</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c r="H73"/>
      <c r="I73"/>
      <c r="J73"/>
      <c r="K73"/>
      <c r="L73"/>
      <c r="M73"/>
      <c r="N73" s="53"/>
      <c r="O73" s="77"/>
      <c r="P73" s="27"/>
    </row>
    <row r="74" spans="2:16" ht="14.25">
      <c r="B74" s="26"/>
      <c r="C74" s="76"/>
      <c r="D74" s="53"/>
      <c r="E74" s="53"/>
      <c r="F74" s="53"/>
      <c r="G74"/>
      <c r="H74"/>
      <c r="I74"/>
      <c r="J74"/>
      <c r="K74"/>
      <c r="L74"/>
      <c r="M74"/>
      <c r="N74" s="53"/>
      <c r="O74" s="77"/>
      <c r="P74" s="27"/>
    </row>
    <row r="75" spans="2:16" ht="15">
      <c r="B75" s="26"/>
      <c r="C75" s="76"/>
      <c r="D75" s="53"/>
      <c r="E75" s="53"/>
      <c r="F75" s="53"/>
      <c r="G75"/>
      <c r="H75"/>
      <c r="I75"/>
      <c r="J75"/>
      <c r="K75"/>
      <c r="L75"/>
      <c r="M75"/>
      <c r="N75" s="53"/>
      <c r="O75" s="77"/>
      <c r="P75" s="46"/>
    </row>
    <row r="76" spans="2:16" ht="15">
      <c r="B76" s="26"/>
      <c r="C76" s="76"/>
      <c r="D76" s="53"/>
      <c r="E76" s="53"/>
      <c r="F76" s="53"/>
      <c r="G76"/>
      <c r="H76"/>
      <c r="I76"/>
      <c r="J76"/>
      <c r="K76"/>
      <c r="L76"/>
      <c r="M76"/>
      <c r="N76" s="53"/>
      <c r="O76" s="77"/>
      <c r="P76" s="46"/>
    </row>
    <row r="77" spans="2:16" ht="14.25">
      <c r="B77" s="26"/>
      <c r="C77" s="62"/>
      <c r="D77" s="120"/>
      <c r="E77" s="120"/>
      <c r="F77" s="120"/>
      <c r="G77"/>
      <c r="H77"/>
      <c r="I77"/>
      <c r="J77"/>
      <c r="K77"/>
      <c r="L77"/>
      <c r="M77"/>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7">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7:I47"/>
    <mergeCell ref="M47:N47"/>
    <mergeCell ref="C34:O36"/>
    <mergeCell ref="C37:J37"/>
    <mergeCell ref="M37:N37"/>
    <mergeCell ref="C38:J38"/>
    <mergeCell ref="C39:J39"/>
    <mergeCell ref="C40:J40"/>
    <mergeCell ref="C41:J41"/>
    <mergeCell ref="C42:N42"/>
    <mergeCell ref="C43:O45"/>
    <mergeCell ref="C46:I46"/>
    <mergeCell ref="M46:N46"/>
    <mergeCell ref="C58:N58"/>
    <mergeCell ref="C48:I48"/>
    <mergeCell ref="M48:N48"/>
    <mergeCell ref="C49:N49"/>
    <mergeCell ref="C50:O52"/>
    <mergeCell ref="C53:I53"/>
    <mergeCell ref="M53:N53"/>
    <mergeCell ref="M54:N54"/>
    <mergeCell ref="M55:N55"/>
    <mergeCell ref="M56:N56"/>
    <mergeCell ref="C57:I57"/>
    <mergeCell ref="M57:N57"/>
    <mergeCell ref="C60:N60"/>
    <mergeCell ref="C61:O63"/>
    <mergeCell ref="C64:I64"/>
    <mergeCell ref="M64:N64"/>
    <mergeCell ref="C65:I65"/>
    <mergeCell ref="M65:N65"/>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F8100-B86D-4A9C-969B-7A7F49BEC76A}">
  <dimension ref="B1:P96"/>
  <sheetViews>
    <sheetView showGridLines="0" view="pageBreakPreview" topLeftCell="A62" zoomScale="70" zoomScaleNormal="80" zoomScaleSheetLayoutView="70" workbookViewId="0">
      <selection activeCell="D76" sqref="D76"/>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+PRESUPUESTO!D20</f>
        <v>2.3</v>
      </c>
      <c r="D25" s="1034" t="str">
        <f>+PRESUPUESTO!G20</f>
        <v>SUMINISTRO E INSTALACIÓN DE TUBERÍA PVC SANITARIA CORRUGADA Ø 14PULG-350mm X6m PARA CÁMARAS DE CAÍDA</v>
      </c>
      <c r="E25" s="1035"/>
      <c r="F25" s="1035"/>
      <c r="G25" s="1035"/>
      <c r="H25" s="1035"/>
      <c r="I25" s="1035"/>
      <c r="J25" s="1035"/>
      <c r="K25" s="1035"/>
      <c r="L25" s="1036"/>
      <c r="M25" s="1034" t="str">
        <f>+PRESUPUESTO!H20</f>
        <v>ml</v>
      </c>
      <c r="N25" s="1036"/>
      <c r="O25" s="80">
        <f>+PRESUPUESTO!I20</f>
        <v>24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0.06</v>
      </c>
      <c r="N32" s="1049"/>
      <c r="O32" s="84">
        <f>+M32*O58</f>
        <v>1419.1799999999998</v>
      </c>
      <c r="P32" s="39"/>
    </row>
    <row r="33" spans="2:16" ht="15.75" thickBot="1">
      <c r="B33" s="26"/>
      <c r="C33" s="1012" t="s">
        <v>62</v>
      </c>
      <c r="D33" s="1013"/>
      <c r="E33" s="1013"/>
      <c r="F33" s="1013"/>
      <c r="G33" s="1013"/>
      <c r="H33" s="1013"/>
      <c r="I33" s="1013"/>
      <c r="J33" s="1013"/>
      <c r="K33" s="1013"/>
      <c r="L33" s="1013"/>
      <c r="M33" s="1013"/>
      <c r="N33" s="1014"/>
      <c r="O33" s="90">
        <f>ROUND(SUM(O30:O32),0)</f>
        <v>1419</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260</v>
      </c>
      <c r="D38" s="1007"/>
      <c r="E38" s="1007"/>
      <c r="F38" s="1007"/>
      <c r="G38" s="1007"/>
      <c r="H38" s="1007"/>
      <c r="I38" s="1007"/>
      <c r="J38" s="1052"/>
      <c r="K38" s="514" t="s">
        <v>100</v>
      </c>
      <c r="L38" s="515">
        <v>1.05</v>
      </c>
      <c r="M38" s="1111">
        <f>VLOOKUP(C38,[212]INSUMOS!$C$28:$O$59,13,FALSE)</f>
        <v>123814</v>
      </c>
      <c r="N38" s="1112"/>
      <c r="O38" s="447">
        <f>L38*M38</f>
        <v>130004.70000000001</v>
      </c>
      <c r="P38" s="39"/>
    </row>
    <row r="39" spans="2:16" ht="14.25">
      <c r="B39" s="26"/>
      <c r="C39" s="1006" t="s">
        <v>268</v>
      </c>
      <c r="D39" s="1007"/>
      <c r="E39" s="1007"/>
      <c r="F39" s="1007"/>
      <c r="G39" s="1007"/>
      <c r="H39" s="1007"/>
      <c r="I39" s="1007"/>
      <c r="J39" s="1052"/>
      <c r="K39" s="514" t="s">
        <v>336</v>
      </c>
      <c r="L39" s="515">
        <v>0.25</v>
      </c>
      <c r="M39" s="1111">
        <v>32222</v>
      </c>
      <c r="N39" s="1112"/>
      <c r="O39" s="447">
        <f>+M39*L39</f>
        <v>8055.5</v>
      </c>
      <c r="P39" s="39"/>
    </row>
    <row r="40" spans="2:16" ht="14.25">
      <c r="B40" s="26"/>
      <c r="C40" s="1006"/>
      <c r="D40" s="1007"/>
      <c r="E40" s="1007"/>
      <c r="F40" s="1007"/>
      <c r="G40" s="1007"/>
      <c r="H40" s="1007"/>
      <c r="I40" s="1007"/>
      <c r="J40" s="1052"/>
      <c r="K40" s="508"/>
      <c r="L40" s="509"/>
      <c r="M40" s="510"/>
      <c r="N40" s="511"/>
      <c r="O40" s="512"/>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138060.20000000001</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5">
      <c r="B46" s="26"/>
      <c r="C46" s="1022" t="s">
        <v>66</v>
      </c>
      <c r="D46" s="1023"/>
      <c r="E46" s="1023"/>
      <c r="F46" s="1023"/>
      <c r="G46" s="1023"/>
      <c r="H46" s="1023"/>
      <c r="I46" s="1023"/>
      <c r="J46" s="81" t="s">
        <v>67</v>
      </c>
      <c r="K46" s="230" t="s">
        <v>68</v>
      </c>
      <c r="L46" s="95" t="s">
        <v>337</v>
      </c>
      <c r="M46" s="1028" t="s">
        <v>70</v>
      </c>
      <c r="N46" s="1029"/>
      <c r="O46" s="82" t="s">
        <v>61</v>
      </c>
      <c r="P46" s="38"/>
    </row>
    <row r="47" spans="2:16" ht="14.25">
      <c r="B47" s="26"/>
      <c r="C47" s="1006" t="s">
        <v>333</v>
      </c>
      <c r="D47" s="1007"/>
      <c r="E47" s="1007"/>
      <c r="F47" s="1007"/>
      <c r="G47" s="1007"/>
      <c r="H47" s="1007"/>
      <c r="I47" s="1007"/>
      <c r="J47" s="96" t="s">
        <v>124</v>
      </c>
      <c r="K47" s="97">
        <v>1</v>
      </c>
      <c r="L47" s="96">
        <v>1.05</v>
      </c>
      <c r="M47" s="1026">
        <v>3000</v>
      </c>
      <c r="N47" s="1027"/>
      <c r="O47" s="84">
        <f>+M47*L47*K47</f>
        <v>3150</v>
      </c>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3150</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v>18</v>
      </c>
      <c r="N54" s="1102"/>
      <c r="O54" s="109">
        <f>+L54/M54</f>
        <v>8290.5722222222212</v>
      </c>
      <c r="P54" s="42"/>
    </row>
    <row r="55" spans="2:16" ht="14.25">
      <c r="B55" s="26"/>
      <c r="C55" s="104" t="s">
        <v>338</v>
      </c>
      <c r="D55" s="105"/>
      <c r="E55" s="105"/>
      <c r="F55" s="105"/>
      <c r="G55" s="105"/>
      <c r="H55" s="105"/>
      <c r="I55" s="105"/>
      <c r="J55" s="473">
        <f>+INSUMOS!Q5*3</f>
        <v>149467.45945945947</v>
      </c>
      <c r="K55" s="474">
        <v>1.85</v>
      </c>
      <c r="L55" s="108">
        <f>+K55*J55</f>
        <v>276514.80000000005</v>
      </c>
      <c r="M55" s="1101">
        <v>18</v>
      </c>
      <c r="N55" s="1102"/>
      <c r="O55" s="109">
        <f>+L55/M55</f>
        <v>15361.933333333336</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23653</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166282</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48221.78</v>
      </c>
      <c r="P65" s="44"/>
    </row>
    <row r="66" spans="2:16" ht="14.25">
      <c r="B66" s="26"/>
      <c r="C66" s="85" t="s">
        <v>82</v>
      </c>
      <c r="D66" s="86"/>
      <c r="E66" s="86"/>
      <c r="F66" s="86"/>
      <c r="G66" s="86"/>
      <c r="H66" s="86"/>
      <c r="I66" s="86"/>
      <c r="J66" s="111"/>
      <c r="K66" s="112"/>
      <c r="L66" s="113"/>
      <c r="M66" s="1097">
        <v>0.01</v>
      </c>
      <c r="N66" s="1098"/>
      <c r="O66" s="114">
        <f>+M66*O60</f>
        <v>1662.82</v>
      </c>
      <c r="P66" s="44"/>
    </row>
    <row r="67" spans="2:16" ht="15" thickBot="1">
      <c r="B67" s="26"/>
      <c r="C67" s="228" t="s">
        <v>83</v>
      </c>
      <c r="D67" s="229"/>
      <c r="E67" s="229"/>
      <c r="F67" s="229"/>
      <c r="G67" s="229"/>
      <c r="H67" s="229"/>
      <c r="I67" s="229"/>
      <c r="J67" s="115"/>
      <c r="K67" s="116"/>
      <c r="L67" s="113"/>
      <c r="M67" s="1099">
        <v>0.05</v>
      </c>
      <c r="N67" s="1100"/>
      <c r="O67" s="114">
        <f>+M67*O60</f>
        <v>8314.1</v>
      </c>
      <c r="P67" s="44"/>
    </row>
    <row r="68" spans="2:16" ht="15.75" thickBot="1">
      <c r="B68" s="26"/>
      <c r="C68" s="1012" t="s">
        <v>62</v>
      </c>
      <c r="D68" s="1013"/>
      <c r="E68" s="1013"/>
      <c r="F68" s="1013"/>
      <c r="G68" s="1013"/>
      <c r="H68" s="1013"/>
      <c r="I68" s="1013"/>
      <c r="J68" s="1013"/>
      <c r="K68" s="1013"/>
      <c r="L68" s="1013"/>
      <c r="M68" s="1013"/>
      <c r="N68" s="1014"/>
      <c r="O68" s="117">
        <f>SUM(O65:O67)</f>
        <v>58198.7</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224481</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c r="M74" s="53"/>
      <c r="N74" s="53"/>
      <c r="O74" s="77"/>
      <c r="P74" s="27"/>
    </row>
    <row r="75" spans="2:16" ht="15">
      <c r="B75" s="26"/>
      <c r="C75" s="76"/>
      <c r="D75" s="53"/>
      <c r="E75" s="53"/>
      <c r="F75" s="53"/>
      <c r="G75"/>
      <c r="H75"/>
      <c r="I75"/>
      <c r="J75"/>
      <c r="K75"/>
      <c r="L75"/>
      <c r="M75" s="53"/>
      <c r="N75" s="53"/>
      <c r="O75" s="77"/>
      <c r="P75" s="46"/>
    </row>
    <row r="76" spans="2:16" ht="15">
      <c r="B76" s="26"/>
      <c r="C76" s="76"/>
      <c r="D76" s="53"/>
      <c r="E76" s="53"/>
      <c r="F76" s="53"/>
      <c r="G76"/>
      <c r="H76"/>
      <c r="I76"/>
      <c r="J76"/>
      <c r="K76"/>
      <c r="L76"/>
      <c r="M76" s="53"/>
      <c r="N76" s="53"/>
      <c r="O76" s="77"/>
      <c r="P76" s="46"/>
    </row>
    <row r="77" spans="2:16" ht="14.25">
      <c r="B77" s="26"/>
      <c r="C77" s="62"/>
      <c r="D77" s="120"/>
      <c r="E77" s="120"/>
      <c r="F77" s="120"/>
      <c r="G77"/>
      <c r="H77"/>
      <c r="I77"/>
      <c r="J77"/>
      <c r="K77"/>
      <c r="L77"/>
      <c r="M77" s="120"/>
      <c r="N77" s="120"/>
      <c r="O77" s="121"/>
      <c r="P77" s="47"/>
    </row>
    <row r="78" spans="2:16" ht="14.25">
      <c r="B78" s="26"/>
      <c r="C78" s="76"/>
      <c r="D78" s="53"/>
      <c r="E78" s="53"/>
      <c r="F78" s="53"/>
      <c r="G78"/>
      <c r="H78"/>
      <c r="I78"/>
      <c r="J78"/>
      <c r="K78"/>
      <c r="L78"/>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9">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7:I47"/>
    <mergeCell ref="M47:N47"/>
    <mergeCell ref="C34:O36"/>
    <mergeCell ref="C37:J37"/>
    <mergeCell ref="M37:N37"/>
    <mergeCell ref="C38:J38"/>
    <mergeCell ref="C39:J39"/>
    <mergeCell ref="C40:J40"/>
    <mergeCell ref="C41:J41"/>
    <mergeCell ref="C42:N42"/>
    <mergeCell ref="C43:O45"/>
    <mergeCell ref="C46:I46"/>
    <mergeCell ref="M46:N46"/>
    <mergeCell ref="C48:I48"/>
    <mergeCell ref="M48:N48"/>
    <mergeCell ref="C49:N49"/>
    <mergeCell ref="C50:O52"/>
    <mergeCell ref="C53:I53"/>
    <mergeCell ref="M53:N53"/>
    <mergeCell ref="C65:I65"/>
    <mergeCell ref="M65:N65"/>
    <mergeCell ref="M54:N54"/>
    <mergeCell ref="M55:N55"/>
    <mergeCell ref="M56:N56"/>
    <mergeCell ref="C57:I57"/>
    <mergeCell ref="M57:N57"/>
    <mergeCell ref="C58:N58"/>
    <mergeCell ref="C84:O85"/>
    <mergeCell ref="C86:O87"/>
    <mergeCell ref="K93:O94"/>
    <mergeCell ref="C94:E94"/>
    <mergeCell ref="M38:N38"/>
    <mergeCell ref="M39:N39"/>
    <mergeCell ref="M66:N66"/>
    <mergeCell ref="M67:N67"/>
    <mergeCell ref="C68:N68"/>
    <mergeCell ref="C70:N70"/>
    <mergeCell ref="C80:O80"/>
    <mergeCell ref="C81:O81"/>
    <mergeCell ref="C60:N60"/>
    <mergeCell ref="C61:O63"/>
    <mergeCell ref="C64:I64"/>
    <mergeCell ref="M64:N6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D9F3B-DD41-4AE1-8747-003B55A6AD3B}">
  <dimension ref="B1:P96"/>
  <sheetViews>
    <sheetView showGridLines="0" view="pageBreakPreview" topLeftCell="A65" zoomScale="70" zoomScaleNormal="80" zoomScaleSheetLayoutView="70" workbookViewId="0">
      <selection activeCell="D74" sqref="D74"/>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+PRESUPUESTO!D21</f>
        <v>2.4</v>
      </c>
      <c r="D25" s="1034" t="str">
        <f>+PRESUPUESTO!G21</f>
        <v>SUMINISTRO E INSTALACIÓN DE TUBERÍA PVC SANITARIA CORRUGADA Ø 24PULG-600mm X6m</v>
      </c>
      <c r="E25" s="1035"/>
      <c r="F25" s="1035"/>
      <c r="G25" s="1035"/>
      <c r="H25" s="1035"/>
      <c r="I25" s="1035"/>
      <c r="J25" s="1035"/>
      <c r="K25" s="1035"/>
      <c r="L25" s="1036"/>
      <c r="M25" s="1034" t="str">
        <f>+PRESUPUESTO!H21</f>
        <v>ml</v>
      </c>
      <c r="N25" s="1036"/>
      <c r="O25" s="80">
        <f>+PRESUPUESTO!I21</f>
        <v>465.75</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0.06</v>
      </c>
      <c r="N32" s="1049"/>
      <c r="O32" s="84">
        <f>+M32*O58</f>
        <v>1942.1999999999998</v>
      </c>
      <c r="P32" s="39"/>
    </row>
    <row r="33" spans="2:16" ht="15.75" thickBot="1">
      <c r="B33" s="26"/>
      <c r="C33" s="1012" t="s">
        <v>62</v>
      </c>
      <c r="D33" s="1013"/>
      <c r="E33" s="1013"/>
      <c r="F33" s="1013"/>
      <c r="G33" s="1013"/>
      <c r="H33" s="1013"/>
      <c r="I33" s="1013"/>
      <c r="J33" s="1013"/>
      <c r="K33" s="1013"/>
      <c r="L33" s="1013"/>
      <c r="M33" s="1013"/>
      <c r="N33" s="1014"/>
      <c r="O33" s="90">
        <f>ROUND(SUM(O30:O32),0)</f>
        <v>1942</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259</v>
      </c>
      <c r="D38" s="1007"/>
      <c r="E38" s="1007"/>
      <c r="F38" s="1007"/>
      <c r="G38" s="1007"/>
      <c r="H38" s="1007"/>
      <c r="I38" s="1007"/>
      <c r="J38" s="1052"/>
      <c r="K38" s="514" t="s">
        <v>100</v>
      </c>
      <c r="L38" s="515">
        <v>1.05</v>
      </c>
      <c r="M38" s="1111">
        <f>VLOOKUP(C38,[212]INSUMOS!$C$28:$O$59,13,FALSE)</f>
        <v>372365</v>
      </c>
      <c r="N38" s="1112"/>
      <c r="O38" s="447">
        <f>L38*M38</f>
        <v>390983.25</v>
      </c>
      <c r="P38" s="39"/>
    </row>
    <row r="39" spans="2:16" ht="14.25">
      <c r="B39" s="26"/>
      <c r="C39" s="1006" t="s">
        <v>268</v>
      </c>
      <c r="D39" s="1007"/>
      <c r="E39" s="1007"/>
      <c r="F39" s="1007"/>
      <c r="G39" s="1007"/>
      <c r="H39" s="1007"/>
      <c r="I39" s="1007"/>
      <c r="J39" s="1052"/>
      <c r="K39" s="514" t="s">
        <v>336</v>
      </c>
      <c r="L39" s="515">
        <v>0.25</v>
      </c>
      <c r="M39" s="1111">
        <f>VLOOKUP(C39,[212]INSUMOS!$C$28:$O$59,13,FALSE)</f>
        <v>32222</v>
      </c>
      <c r="N39" s="1112"/>
      <c r="O39" s="447">
        <f>+M39*L39</f>
        <v>8055.5</v>
      </c>
      <c r="P39" s="39"/>
    </row>
    <row r="40" spans="2:16" ht="14.25">
      <c r="B40" s="26"/>
      <c r="C40" s="1006"/>
      <c r="D40" s="1007"/>
      <c r="E40" s="1007"/>
      <c r="F40" s="1007"/>
      <c r="G40" s="1007"/>
      <c r="H40" s="1007"/>
      <c r="I40" s="1007"/>
      <c r="J40" s="1052"/>
      <c r="K40" s="508"/>
      <c r="L40" s="509"/>
      <c r="M40" s="510"/>
      <c r="N40" s="511"/>
      <c r="O40" s="512"/>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399038.75</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5">
      <c r="B46" s="26"/>
      <c r="C46" s="1022" t="s">
        <v>66</v>
      </c>
      <c r="D46" s="1023"/>
      <c r="E46" s="1023"/>
      <c r="F46" s="1023"/>
      <c r="G46" s="1023"/>
      <c r="H46" s="1023"/>
      <c r="I46" s="1023"/>
      <c r="J46" s="81" t="s">
        <v>67</v>
      </c>
      <c r="K46" s="230" t="s">
        <v>68</v>
      </c>
      <c r="L46" s="95" t="s">
        <v>337</v>
      </c>
      <c r="M46" s="1028" t="s">
        <v>70</v>
      </c>
      <c r="N46" s="1029"/>
      <c r="O46" s="82" t="s">
        <v>61</v>
      </c>
      <c r="P46" s="38"/>
    </row>
    <row r="47" spans="2:16" ht="14.25">
      <c r="B47" s="26"/>
      <c r="C47" s="1006" t="s">
        <v>333</v>
      </c>
      <c r="D47" s="1007"/>
      <c r="E47" s="1007"/>
      <c r="F47" s="1007"/>
      <c r="G47" s="1007"/>
      <c r="H47" s="1007"/>
      <c r="I47" s="1007"/>
      <c r="J47" s="96" t="s">
        <v>124</v>
      </c>
      <c r="K47" s="97">
        <v>1</v>
      </c>
      <c r="L47" s="96">
        <v>1.05</v>
      </c>
      <c r="M47" s="1026">
        <v>3000</v>
      </c>
      <c r="N47" s="1027"/>
      <c r="O47" s="84">
        <f>+M47*L47*K47</f>
        <v>3150</v>
      </c>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3150</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v>16</v>
      </c>
      <c r="N54" s="1102"/>
      <c r="O54" s="109">
        <f>+L54/M54</f>
        <v>9326.8937499999993</v>
      </c>
      <c r="P54" s="42"/>
    </row>
    <row r="55" spans="2:16" ht="14.25">
      <c r="B55" s="26"/>
      <c r="C55" s="104" t="s">
        <v>339</v>
      </c>
      <c r="D55" s="105"/>
      <c r="E55" s="105"/>
      <c r="F55" s="105"/>
      <c r="G55" s="105"/>
      <c r="H55" s="105"/>
      <c r="I55" s="105"/>
      <c r="J55" s="473">
        <f>+INSUMOS!Q5*4</f>
        <v>199289.94594594595</v>
      </c>
      <c r="K55" s="474">
        <v>1.85</v>
      </c>
      <c r="L55" s="108">
        <f>+K55*J55</f>
        <v>368686.4</v>
      </c>
      <c r="M55" s="1101">
        <v>16</v>
      </c>
      <c r="N55" s="1102"/>
      <c r="O55" s="109">
        <f>+L55/M55</f>
        <v>23042.9</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32370</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436501</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126585.29</v>
      </c>
      <c r="P65" s="44"/>
    </row>
    <row r="66" spans="2:16" ht="14.25">
      <c r="B66" s="26"/>
      <c r="C66" s="85" t="s">
        <v>82</v>
      </c>
      <c r="D66" s="86"/>
      <c r="E66" s="86"/>
      <c r="F66" s="86"/>
      <c r="G66" s="86"/>
      <c r="H66" s="86"/>
      <c r="I66" s="86"/>
      <c r="J66" s="111"/>
      <c r="K66" s="112"/>
      <c r="L66" s="113"/>
      <c r="M66" s="1097">
        <v>0.01</v>
      </c>
      <c r="N66" s="1098"/>
      <c r="O66" s="114">
        <f>+M66*O60</f>
        <v>4365.01</v>
      </c>
      <c r="P66" s="44"/>
    </row>
    <row r="67" spans="2:16" ht="15" thickBot="1">
      <c r="B67" s="26"/>
      <c r="C67" s="228" t="s">
        <v>83</v>
      </c>
      <c r="D67" s="229"/>
      <c r="E67" s="229"/>
      <c r="F67" s="229"/>
      <c r="G67" s="229"/>
      <c r="H67" s="229"/>
      <c r="I67" s="229"/>
      <c r="J67" s="115"/>
      <c r="K67" s="116"/>
      <c r="L67" s="113"/>
      <c r="M67" s="1099">
        <v>0.05</v>
      </c>
      <c r="N67" s="1100"/>
      <c r="O67" s="114">
        <f>+M67*O60</f>
        <v>21825.050000000003</v>
      </c>
      <c r="P67" s="44"/>
    </row>
    <row r="68" spans="2:16" ht="15.75" thickBot="1">
      <c r="B68" s="26"/>
      <c r="C68" s="1012" t="s">
        <v>62</v>
      </c>
      <c r="D68" s="1013"/>
      <c r="E68" s="1013"/>
      <c r="F68" s="1013"/>
      <c r="G68" s="1013"/>
      <c r="H68" s="1013"/>
      <c r="I68" s="1013"/>
      <c r="J68" s="1013"/>
      <c r="K68" s="1013"/>
      <c r="L68" s="1013"/>
      <c r="M68" s="1013"/>
      <c r="N68" s="1014"/>
      <c r="O68" s="117">
        <f>SUM(O65:O67)</f>
        <v>152775.34999999998</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589276</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c r="H73"/>
      <c r="I73"/>
      <c r="J73"/>
      <c r="K73"/>
      <c r="L73"/>
      <c r="M73" s="53"/>
      <c r="N73" s="53"/>
      <c r="O73" s="77"/>
      <c r="P73" s="27"/>
    </row>
    <row r="74" spans="2:16" ht="14.25">
      <c r="B74" s="26"/>
      <c r="C74" s="76"/>
      <c r="D74" s="53"/>
      <c r="E74" s="53"/>
      <c r="F74" s="53"/>
      <c r="G74"/>
      <c r="H74"/>
      <c r="I74"/>
      <c r="J74"/>
      <c r="K74"/>
      <c r="L74"/>
      <c r="M74" s="53"/>
      <c r="N74" s="53"/>
      <c r="O74" s="77"/>
      <c r="P74" s="27"/>
    </row>
    <row r="75" spans="2:16" ht="15">
      <c r="B75" s="26"/>
      <c r="C75" s="76"/>
      <c r="D75" s="53"/>
      <c r="E75" s="53"/>
      <c r="F75" s="53"/>
      <c r="G75"/>
      <c r="H75"/>
      <c r="I75"/>
      <c r="J75"/>
      <c r="K75"/>
      <c r="L75"/>
      <c r="M75" s="53"/>
      <c r="N75" s="53"/>
      <c r="O75" s="77"/>
      <c r="P75" s="46"/>
    </row>
    <row r="76" spans="2:16" ht="15">
      <c r="B76" s="26"/>
      <c r="C76" s="76"/>
      <c r="D76" s="53"/>
      <c r="E76" s="53"/>
      <c r="F76" s="53"/>
      <c r="G76"/>
      <c r="H76"/>
      <c r="I76"/>
      <c r="J76"/>
      <c r="K76"/>
      <c r="L76"/>
      <c r="M76" s="53"/>
      <c r="N76" s="53"/>
      <c r="O76" s="77"/>
      <c r="P76" s="46"/>
    </row>
    <row r="77" spans="2:16" ht="14.25">
      <c r="B77" s="26"/>
      <c r="C77" s="62"/>
      <c r="D77" s="120"/>
      <c r="E77" s="120"/>
      <c r="F77" s="120"/>
      <c r="G77"/>
      <c r="H77"/>
      <c r="I77"/>
      <c r="J77"/>
      <c r="K77"/>
      <c r="L77"/>
      <c r="M77" s="120"/>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9">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29:G29"/>
    <mergeCell ref="H29:I29"/>
    <mergeCell ref="J29:K29"/>
    <mergeCell ref="M29:N29"/>
    <mergeCell ref="C30:G30"/>
    <mergeCell ref="H30:I30"/>
    <mergeCell ref="J30:K30"/>
    <mergeCell ref="M30:N30"/>
    <mergeCell ref="C39:J39"/>
    <mergeCell ref="M39:N39"/>
    <mergeCell ref="M31:N31"/>
    <mergeCell ref="C32:G32"/>
    <mergeCell ref="H32:I32"/>
    <mergeCell ref="J32:K32"/>
    <mergeCell ref="M32:N32"/>
    <mergeCell ref="C33:N33"/>
    <mergeCell ref="C34:O36"/>
    <mergeCell ref="C37:J37"/>
    <mergeCell ref="M37:N37"/>
    <mergeCell ref="C38:J38"/>
    <mergeCell ref="M38:N38"/>
    <mergeCell ref="C50:O52"/>
    <mergeCell ref="C40:J40"/>
    <mergeCell ref="C41:J41"/>
    <mergeCell ref="C42:N42"/>
    <mergeCell ref="C43:O45"/>
    <mergeCell ref="C46:I46"/>
    <mergeCell ref="M46:N46"/>
    <mergeCell ref="C47:I47"/>
    <mergeCell ref="M47:N47"/>
    <mergeCell ref="C48:I48"/>
    <mergeCell ref="M48:N48"/>
    <mergeCell ref="C49:N49"/>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F6943-4A8F-4157-924C-CE5741C551B5}">
  <dimension ref="B1:P97"/>
  <sheetViews>
    <sheetView showGridLines="0" view="pageBreakPreview" topLeftCell="A58" zoomScale="70" zoomScaleNormal="80" zoomScaleSheetLayoutView="70" workbookViewId="0">
      <selection activeCell="E76" sqref="E76"/>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+PRESUPUESTO!D22</f>
        <v>2.5</v>
      </c>
      <c r="D25" s="1034" t="str">
        <f>+PRESUPUESTO!G22</f>
        <v>CONSTRUCCIÓN DE POZOS ALCANTARILLADO SEGÚN PLANOS Y ESPECIFICACIONES. CON ALTURA 1&lt;H&lt;2 M, MUROS EN LADRILLO TOLETE COMÚN CON PAÑETE 1:3, PLACA DE FONDO Y CORONA DE 20 CM DE ESPESOR REFORZADA EN ACERO N°4, CAÑUELA EN CONCRETO, INCLUYE ESCALONES EN BARRAS N°8 DE ACERO CORRUGADO PINTADAS CON ANTICORROSIVO. (DIÁMETRO INTERNO 1.5 M)</v>
      </c>
      <c r="E25" s="1035"/>
      <c r="F25" s="1035"/>
      <c r="G25" s="1035"/>
      <c r="H25" s="1035"/>
      <c r="I25" s="1035"/>
      <c r="J25" s="1035"/>
      <c r="K25" s="1035"/>
      <c r="L25" s="1036"/>
      <c r="M25" s="1034" t="str">
        <f>+PRESUPUESTO!H22</f>
        <v>und</v>
      </c>
      <c r="N25" s="1036"/>
      <c r="O25" s="80">
        <f>+PRESUPUESTO!I22</f>
        <v>7</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67056.100000000006</v>
      </c>
      <c r="P32" s="39"/>
    </row>
    <row r="33" spans="2:16" ht="15.75" thickBot="1">
      <c r="B33" s="26"/>
      <c r="C33" s="1012" t="s">
        <v>62</v>
      </c>
      <c r="D33" s="1013"/>
      <c r="E33" s="1013"/>
      <c r="F33" s="1013"/>
      <c r="G33" s="1013"/>
      <c r="H33" s="1013"/>
      <c r="I33" s="1013"/>
      <c r="J33" s="1013"/>
      <c r="K33" s="1013"/>
      <c r="L33" s="1013"/>
      <c r="M33" s="1013"/>
      <c r="N33" s="1014"/>
      <c r="O33" s="90">
        <f>ROUND(SUM(O30:O32),0)</f>
        <v>67056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340</v>
      </c>
      <c r="D38" s="1007"/>
      <c r="E38" s="1007"/>
      <c r="F38" s="1007"/>
      <c r="G38" s="1007"/>
      <c r="H38" s="1007"/>
      <c r="I38" s="1007"/>
      <c r="J38" s="1052"/>
      <c r="K38" s="514" t="s">
        <v>125</v>
      </c>
      <c r="L38" s="515">
        <v>959</v>
      </c>
      <c r="M38" s="1111">
        <f>VLOOKUP(C38,INSUMOS!C28:O57,13,FALSE)</f>
        <v>1010</v>
      </c>
      <c r="N38" s="1112"/>
      <c r="O38" s="447">
        <f>L38*M38</f>
        <v>968590</v>
      </c>
      <c r="P38" s="39"/>
    </row>
    <row r="39" spans="2:16" ht="14.25">
      <c r="B39" s="26"/>
      <c r="C39" s="1006" t="s">
        <v>267</v>
      </c>
      <c r="D39" s="1007"/>
      <c r="E39" s="1007"/>
      <c r="F39" s="1007"/>
      <c r="G39" s="1007"/>
      <c r="H39" s="1007"/>
      <c r="I39" s="1007"/>
      <c r="J39" s="1052"/>
      <c r="K39" s="514" t="s">
        <v>345</v>
      </c>
      <c r="L39" s="515">
        <v>48</v>
      </c>
      <c r="M39" s="1111">
        <f>VLOOKUP(C39,INSUMOS!C28:O59,13,FALSE)</f>
        <v>4710</v>
      </c>
      <c r="N39" s="1112"/>
      <c r="O39" s="447">
        <f>+M39*L39</f>
        <v>226080</v>
      </c>
      <c r="P39" s="39"/>
    </row>
    <row r="40" spans="2:16" ht="14.25">
      <c r="B40" s="26"/>
      <c r="C40" s="1006" t="s">
        <v>341</v>
      </c>
      <c r="D40" s="1007"/>
      <c r="E40" s="1007"/>
      <c r="F40" s="1007"/>
      <c r="G40" s="1007"/>
      <c r="H40" s="1007"/>
      <c r="I40" s="1007"/>
      <c r="J40" s="1052"/>
      <c r="K40" s="514" t="s">
        <v>124</v>
      </c>
      <c r="L40" s="515">
        <v>0.84</v>
      </c>
      <c r="M40" s="1111">
        <f>+'CON 21 MPA'!N56</f>
        <v>516548</v>
      </c>
      <c r="N40" s="1112"/>
      <c r="O40" s="447">
        <f>+M40*L40</f>
        <v>433900.32</v>
      </c>
      <c r="P40" s="39"/>
    </row>
    <row r="41" spans="2:16" ht="14.25">
      <c r="B41" s="26"/>
      <c r="C41" s="1006" t="s">
        <v>342</v>
      </c>
      <c r="D41" s="1007"/>
      <c r="E41" s="1007"/>
      <c r="F41" s="1007"/>
      <c r="G41" s="1007"/>
      <c r="H41" s="1007"/>
      <c r="I41" s="1007"/>
      <c r="J41" s="1052"/>
      <c r="K41" s="514" t="s">
        <v>124</v>
      </c>
      <c r="L41" s="515">
        <v>0.64</v>
      </c>
      <c r="M41" s="1111">
        <f>+'MORTERO 1-3'!N53</f>
        <v>528106</v>
      </c>
      <c r="N41" s="1112"/>
      <c r="O41" s="447">
        <f>+M41*L41</f>
        <v>337987.84000000003</v>
      </c>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1966558</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337</v>
      </c>
      <c r="M47" s="1028" t="s">
        <v>70</v>
      </c>
      <c r="N47" s="1029"/>
      <c r="O47" s="82" t="s">
        <v>61</v>
      </c>
      <c r="P47" s="38"/>
    </row>
    <row r="48" spans="2:16" ht="14.25">
      <c r="B48" s="26"/>
      <c r="C48" s="1006"/>
      <c r="D48" s="1007"/>
      <c r="E48" s="1007"/>
      <c r="F48" s="1007"/>
      <c r="G48" s="1007"/>
      <c r="H48" s="1007"/>
      <c r="I48" s="1007"/>
      <c r="J48" s="96"/>
      <c r="K48" s="97"/>
      <c r="L48" s="96"/>
      <c r="M48" s="1026"/>
      <c r="N48" s="1027"/>
      <c r="O48" s="84"/>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0.18</v>
      </c>
      <c r="N55" s="1102"/>
      <c r="O55" s="109">
        <f>+L55/M55</f>
        <v>829057.22222222213</v>
      </c>
      <c r="P55" s="42"/>
    </row>
    <row r="56" spans="2:16" ht="14.25">
      <c r="B56" s="26"/>
      <c r="C56" s="104" t="s">
        <v>334</v>
      </c>
      <c r="D56" s="105"/>
      <c r="E56" s="105"/>
      <c r="F56" s="105"/>
      <c r="G56" s="105"/>
      <c r="H56" s="105"/>
      <c r="I56" s="105"/>
      <c r="J56" s="473">
        <f>+INSUMOS!Q5*1</f>
        <v>49822.486486486487</v>
      </c>
      <c r="K56" s="474">
        <v>1.85</v>
      </c>
      <c r="L56" s="108">
        <f>+K56*J56</f>
        <v>92171.6</v>
      </c>
      <c r="M56" s="1101">
        <v>0.18</v>
      </c>
      <c r="N56" s="1102"/>
      <c r="O56" s="109">
        <f>+L56/M56</f>
        <v>512064.4444444445</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1341122</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3374736</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978673.44</v>
      </c>
      <c r="P66" s="44"/>
    </row>
    <row r="67" spans="2:16" ht="14.25">
      <c r="B67" s="26"/>
      <c r="C67" s="85" t="s">
        <v>82</v>
      </c>
      <c r="D67" s="86"/>
      <c r="E67" s="86"/>
      <c r="F67" s="86"/>
      <c r="G67" s="86"/>
      <c r="H67" s="86"/>
      <c r="I67" s="86"/>
      <c r="J67" s="111"/>
      <c r="K67" s="112"/>
      <c r="L67" s="113"/>
      <c r="M67" s="1097">
        <v>0.01</v>
      </c>
      <c r="N67" s="1098"/>
      <c r="O67" s="114">
        <f>+M67*O61</f>
        <v>33747.360000000001</v>
      </c>
      <c r="P67" s="44"/>
    </row>
    <row r="68" spans="2:16" ht="15" thickBot="1">
      <c r="B68" s="26"/>
      <c r="C68" s="228" t="s">
        <v>83</v>
      </c>
      <c r="D68" s="229"/>
      <c r="E68" s="229"/>
      <c r="F68" s="229"/>
      <c r="G68" s="229"/>
      <c r="H68" s="229"/>
      <c r="I68" s="229"/>
      <c r="J68" s="115"/>
      <c r="K68" s="116"/>
      <c r="L68" s="113"/>
      <c r="M68" s="1099">
        <v>0.05</v>
      </c>
      <c r="N68" s="1100"/>
      <c r="O68" s="114">
        <f>+M68*O61</f>
        <v>168736.80000000002</v>
      </c>
      <c r="P68" s="44"/>
    </row>
    <row r="69" spans="2:16" ht="15.75" thickBot="1">
      <c r="B69" s="26"/>
      <c r="C69" s="1012" t="s">
        <v>62</v>
      </c>
      <c r="D69" s="1013"/>
      <c r="E69" s="1013"/>
      <c r="F69" s="1013"/>
      <c r="G69" s="1013"/>
      <c r="H69" s="1013"/>
      <c r="I69" s="1013"/>
      <c r="J69" s="1013"/>
      <c r="K69" s="1013"/>
      <c r="L69" s="1013"/>
      <c r="M69" s="1013"/>
      <c r="N69" s="1014"/>
      <c r="O69" s="117">
        <f>SUM(O66:O68)</f>
        <v>1181157.5999999999</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4555894</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c r="H75"/>
      <c r="I75"/>
      <c r="J75"/>
      <c r="K75"/>
      <c r="L75"/>
      <c r="M75" s="53"/>
      <c r="N75" s="53"/>
      <c r="O75" s="77"/>
      <c r="P75" s="27"/>
    </row>
    <row r="76" spans="2:16" ht="15">
      <c r="B76" s="26"/>
      <c r="C76" s="76"/>
      <c r="D76" s="53"/>
      <c r="E76" s="53"/>
      <c r="F76" s="53"/>
      <c r="G76"/>
      <c r="H76"/>
      <c r="I76"/>
      <c r="J76"/>
      <c r="K76"/>
      <c r="L76"/>
      <c r="M76" s="53"/>
      <c r="N76" s="53"/>
      <c r="O76" s="77"/>
      <c r="P76" s="46"/>
    </row>
    <row r="77" spans="2:16" ht="15">
      <c r="B77" s="26"/>
      <c r="C77" s="76"/>
      <c r="D77" s="53"/>
      <c r="E77" s="53"/>
      <c r="F77" s="53"/>
      <c r="G77"/>
      <c r="H77"/>
      <c r="I77"/>
      <c r="J77"/>
      <c r="K77"/>
      <c r="L77"/>
      <c r="M77" s="53"/>
      <c r="N77" s="53"/>
      <c r="O77" s="77"/>
      <c r="P77" s="46"/>
    </row>
    <row r="78" spans="2:16" ht="14.25">
      <c r="B78" s="26"/>
      <c r="C78" s="62"/>
      <c r="D78" s="120"/>
      <c r="E78" s="120"/>
      <c r="F78" s="120"/>
      <c r="G78"/>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29:G29"/>
    <mergeCell ref="H29:I29"/>
    <mergeCell ref="J29:K29"/>
    <mergeCell ref="M29:N29"/>
    <mergeCell ref="C30:G30"/>
    <mergeCell ref="H30:I30"/>
    <mergeCell ref="J30:K30"/>
    <mergeCell ref="M30:N30"/>
    <mergeCell ref="C39:J39"/>
    <mergeCell ref="M39:N39"/>
    <mergeCell ref="M31:N31"/>
    <mergeCell ref="C32:G32"/>
    <mergeCell ref="H32:I32"/>
    <mergeCell ref="J32:K32"/>
    <mergeCell ref="M32:N32"/>
    <mergeCell ref="C33:N33"/>
    <mergeCell ref="C34:O36"/>
    <mergeCell ref="C37:J37"/>
    <mergeCell ref="M37:N37"/>
    <mergeCell ref="C38:J38"/>
    <mergeCell ref="M38:N38"/>
    <mergeCell ref="C51:O53"/>
    <mergeCell ref="C41:J41"/>
    <mergeCell ref="C42:J42"/>
    <mergeCell ref="C43:N43"/>
    <mergeCell ref="C44:O46"/>
    <mergeCell ref="C47:I47"/>
    <mergeCell ref="M47:N47"/>
    <mergeCell ref="C48:I48"/>
    <mergeCell ref="M48:N48"/>
    <mergeCell ref="C49:I49"/>
    <mergeCell ref="M49:N49"/>
    <mergeCell ref="C50:N50"/>
    <mergeCell ref="C65:I65"/>
    <mergeCell ref="M65:N65"/>
    <mergeCell ref="C66:I66"/>
    <mergeCell ref="M66:N66"/>
    <mergeCell ref="C54:I54"/>
    <mergeCell ref="M54:N54"/>
    <mergeCell ref="M55:N55"/>
    <mergeCell ref="M56:N56"/>
    <mergeCell ref="M57:N57"/>
    <mergeCell ref="C58:I58"/>
    <mergeCell ref="M58:N58"/>
    <mergeCell ref="C85:O86"/>
    <mergeCell ref="C87:O88"/>
    <mergeCell ref="K94:O95"/>
    <mergeCell ref="C95:E95"/>
    <mergeCell ref="C40:J40"/>
    <mergeCell ref="M40:N40"/>
    <mergeCell ref="M41:N41"/>
    <mergeCell ref="M67:N67"/>
    <mergeCell ref="M68:N68"/>
    <mergeCell ref="C69:N69"/>
    <mergeCell ref="C71:N71"/>
    <mergeCell ref="C81:O81"/>
    <mergeCell ref="C82:O82"/>
    <mergeCell ref="C59:N59"/>
    <mergeCell ref="C61:N61"/>
    <mergeCell ref="C62:O6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DFE7B-7E6E-4A50-A45C-4528A5E7B39C}">
  <dimension ref="B1:P97"/>
  <sheetViews>
    <sheetView showGridLines="0" view="pageBreakPreview" topLeftCell="A64" zoomScale="70" zoomScaleNormal="80" zoomScaleSheetLayoutView="70" workbookViewId="0">
      <selection activeCell="E75" sqref="E75"/>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+PRESUPUESTO!D23</f>
        <v>2.6</v>
      </c>
      <c r="D25" s="1034" t="str">
        <f>+PRESUPUESTO!G23</f>
        <v>CONSTRUCCIÓN DE POZOS ALCANTARILLADO SEGÚN PLANOS Y ESPECIFICACIONES. CON ALTURA 2&lt;H&lt;3 M, MUROS EN LADRILLO TOLETE COMÚN CON PAÑETE 1:3, PLACA DE FONDO Y CORONA DE 20 CM DE ESPESOR REFORZADA EN ACERO N°4, CAÑUELA EN CONCRETO, INCLUYE ESCALONES EN BARRAS N°8 DE ACERO CORRUGADO PINTADAS CON ANTICORROSIVO. (DIÁMETRO INTERNO 1.50 METROS)</v>
      </c>
      <c r="E25" s="1035"/>
      <c r="F25" s="1035"/>
      <c r="G25" s="1035"/>
      <c r="H25" s="1035"/>
      <c r="I25" s="1035"/>
      <c r="J25" s="1035"/>
      <c r="K25" s="1035"/>
      <c r="L25" s="1036"/>
      <c r="M25" s="1034" t="str">
        <f>+PRESUPUESTO!H23</f>
        <v>und</v>
      </c>
      <c r="N25" s="1036"/>
      <c r="O25" s="80">
        <f>+PRESUPUESTO!I23</f>
        <v>7</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67056.100000000006</v>
      </c>
      <c r="P32" s="39"/>
    </row>
    <row r="33" spans="2:16" ht="15.75" thickBot="1">
      <c r="B33" s="26"/>
      <c r="C33" s="1012" t="s">
        <v>62</v>
      </c>
      <c r="D33" s="1013"/>
      <c r="E33" s="1013"/>
      <c r="F33" s="1013"/>
      <c r="G33" s="1013"/>
      <c r="H33" s="1013"/>
      <c r="I33" s="1013"/>
      <c r="J33" s="1013"/>
      <c r="K33" s="1013"/>
      <c r="L33" s="1013"/>
      <c r="M33" s="1013"/>
      <c r="N33" s="1014"/>
      <c r="O33" s="90">
        <f>ROUND(SUM(O30:O32),0)</f>
        <v>67056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340</v>
      </c>
      <c r="D38" s="1007"/>
      <c r="E38" s="1007"/>
      <c r="F38" s="1007"/>
      <c r="G38" s="1007"/>
      <c r="H38" s="1007"/>
      <c r="I38" s="1007"/>
      <c r="J38" s="1052"/>
      <c r="K38" s="514" t="s">
        <v>125</v>
      </c>
      <c r="L38" s="515">
        <v>1439</v>
      </c>
      <c r="M38" s="1111">
        <f>VLOOKUP(C38,INSUMOS!C28:O57,13,FALSE)</f>
        <v>1010</v>
      </c>
      <c r="N38" s="1112"/>
      <c r="O38" s="447">
        <f>L38*M38</f>
        <v>1453390</v>
      </c>
      <c r="P38" s="39"/>
    </row>
    <row r="39" spans="2:16" ht="14.25">
      <c r="B39" s="26"/>
      <c r="C39" s="1006" t="s">
        <v>267</v>
      </c>
      <c r="D39" s="1007"/>
      <c r="E39" s="1007"/>
      <c r="F39" s="1007"/>
      <c r="G39" s="1007"/>
      <c r="H39" s="1007"/>
      <c r="I39" s="1007"/>
      <c r="J39" s="1052"/>
      <c r="K39" s="514" t="s">
        <v>345</v>
      </c>
      <c r="L39" s="515">
        <v>48</v>
      </c>
      <c r="M39" s="1111">
        <f>VLOOKUP(C39,INSUMOS!C28:O59,13,FALSE)</f>
        <v>4710</v>
      </c>
      <c r="N39" s="1112"/>
      <c r="O39" s="447">
        <f>+M39*L39</f>
        <v>226080</v>
      </c>
      <c r="P39" s="39"/>
    </row>
    <row r="40" spans="2:16" ht="14.25">
      <c r="B40" s="26"/>
      <c r="C40" s="1006" t="s">
        <v>341</v>
      </c>
      <c r="D40" s="1007"/>
      <c r="E40" s="1007"/>
      <c r="F40" s="1007"/>
      <c r="G40" s="1007"/>
      <c r="H40" s="1007"/>
      <c r="I40" s="1007"/>
      <c r="J40" s="1052"/>
      <c r="K40" s="514" t="s">
        <v>124</v>
      </c>
      <c r="L40" s="515">
        <v>0.5</v>
      </c>
      <c r="M40" s="1111">
        <f>+'CON 21 MPA'!N56</f>
        <v>516548</v>
      </c>
      <c r="N40" s="1112"/>
      <c r="O40" s="447">
        <f>+M40*L40</f>
        <v>258274</v>
      </c>
      <c r="P40" s="39"/>
    </row>
    <row r="41" spans="2:16" ht="14.25">
      <c r="B41" s="26"/>
      <c r="C41" s="1006" t="s">
        <v>342</v>
      </c>
      <c r="D41" s="1007"/>
      <c r="E41" s="1007"/>
      <c r="F41" s="1007"/>
      <c r="G41" s="1007"/>
      <c r="H41" s="1007"/>
      <c r="I41" s="1007"/>
      <c r="J41" s="1052"/>
      <c r="K41" s="514" t="s">
        <v>124</v>
      </c>
      <c r="L41" s="515">
        <v>0.97</v>
      </c>
      <c r="M41" s="1111">
        <f>+'MORTERO 1-3'!N53</f>
        <v>528106</v>
      </c>
      <c r="N41" s="1112"/>
      <c r="O41" s="447">
        <f>+M41*L41</f>
        <v>512262.82</v>
      </c>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2450007</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337</v>
      </c>
      <c r="M47" s="1028" t="s">
        <v>70</v>
      </c>
      <c r="N47" s="1029"/>
      <c r="O47" s="82" t="s">
        <v>61</v>
      </c>
      <c r="P47" s="38"/>
    </row>
    <row r="48" spans="2:16" ht="14.25">
      <c r="B48" s="26"/>
      <c r="C48" s="1006"/>
      <c r="D48" s="1007"/>
      <c r="E48" s="1007"/>
      <c r="F48" s="1007"/>
      <c r="G48" s="1007"/>
      <c r="H48" s="1007"/>
      <c r="I48" s="1007"/>
      <c r="J48" s="96"/>
      <c r="K48" s="97"/>
      <c r="L48" s="96"/>
      <c r="M48" s="1026"/>
      <c r="N48" s="1027"/>
      <c r="O48" s="84"/>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0.18</v>
      </c>
      <c r="N55" s="1102"/>
      <c r="O55" s="109">
        <f>+L55/M55</f>
        <v>829057.22222222213</v>
      </c>
      <c r="P55" s="42"/>
    </row>
    <row r="56" spans="2:16" ht="14.25">
      <c r="B56" s="26"/>
      <c r="C56" s="104" t="s">
        <v>334</v>
      </c>
      <c r="D56" s="105"/>
      <c r="E56" s="105"/>
      <c r="F56" s="105"/>
      <c r="G56" s="105"/>
      <c r="H56" s="105"/>
      <c r="I56" s="105"/>
      <c r="J56" s="473">
        <f>+INSUMOS!Q5*1</f>
        <v>49822.486486486487</v>
      </c>
      <c r="K56" s="474">
        <v>1.85</v>
      </c>
      <c r="L56" s="108">
        <f>+K56*J56</f>
        <v>92171.6</v>
      </c>
      <c r="M56" s="1101">
        <v>0.18</v>
      </c>
      <c r="N56" s="1102"/>
      <c r="O56" s="109">
        <f>+L56/M56</f>
        <v>512064.4444444445</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1341122</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3858185</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1118873.6499999999</v>
      </c>
      <c r="P66" s="44"/>
    </row>
    <row r="67" spans="2:16" ht="14.25">
      <c r="B67" s="26"/>
      <c r="C67" s="85" t="s">
        <v>82</v>
      </c>
      <c r="D67" s="86"/>
      <c r="E67" s="86"/>
      <c r="F67" s="86"/>
      <c r="G67" s="86"/>
      <c r="H67" s="86"/>
      <c r="I67" s="86"/>
      <c r="J67" s="111"/>
      <c r="K67" s="112"/>
      <c r="L67" s="113"/>
      <c r="M67" s="1097">
        <v>0.01</v>
      </c>
      <c r="N67" s="1098"/>
      <c r="O67" s="114">
        <f>+M67*O61</f>
        <v>38581.85</v>
      </c>
      <c r="P67" s="44"/>
    </row>
    <row r="68" spans="2:16" ht="15" thickBot="1">
      <c r="B68" s="26"/>
      <c r="C68" s="228" t="s">
        <v>83</v>
      </c>
      <c r="D68" s="229"/>
      <c r="E68" s="229"/>
      <c r="F68" s="229"/>
      <c r="G68" s="229"/>
      <c r="H68" s="229"/>
      <c r="I68" s="229"/>
      <c r="J68" s="115"/>
      <c r="K68" s="116"/>
      <c r="L68" s="113"/>
      <c r="M68" s="1099">
        <v>0.05</v>
      </c>
      <c r="N68" s="1100"/>
      <c r="O68" s="114">
        <f>+M68*O61</f>
        <v>192909.25</v>
      </c>
      <c r="P68" s="44"/>
    </row>
    <row r="69" spans="2:16" ht="15.75" thickBot="1">
      <c r="B69" s="26"/>
      <c r="C69" s="1012" t="s">
        <v>62</v>
      </c>
      <c r="D69" s="1013"/>
      <c r="E69" s="1013"/>
      <c r="F69" s="1013"/>
      <c r="G69" s="1013"/>
      <c r="H69" s="1013"/>
      <c r="I69" s="1013"/>
      <c r="J69" s="1013"/>
      <c r="K69" s="1013"/>
      <c r="L69" s="1013"/>
      <c r="M69" s="1013"/>
      <c r="N69" s="1014"/>
      <c r="O69" s="117">
        <f>SUM(O66:O68)</f>
        <v>1350364.75</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5208550</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s="53"/>
      <c r="H75"/>
      <c r="I75"/>
      <c r="J75"/>
      <c r="K75"/>
      <c r="L75"/>
      <c r="M75" s="53"/>
      <c r="N75" s="53"/>
      <c r="O75" s="77"/>
      <c r="P75" s="27"/>
    </row>
    <row r="76" spans="2:16" ht="15">
      <c r="B76" s="26"/>
      <c r="C76" s="76"/>
      <c r="D76" s="53"/>
      <c r="E76" s="53"/>
      <c r="F76" s="53"/>
      <c r="G76" s="53"/>
      <c r="H76"/>
      <c r="I76"/>
      <c r="J76"/>
      <c r="K76"/>
      <c r="L76"/>
      <c r="M76" s="53"/>
      <c r="N76" s="53"/>
      <c r="O76" s="77"/>
      <c r="P76" s="46"/>
    </row>
    <row r="77" spans="2:16" ht="15">
      <c r="B77" s="26"/>
      <c r="C77" s="76"/>
      <c r="D77" s="53"/>
      <c r="E77" s="53"/>
      <c r="F77" s="53"/>
      <c r="G77" s="53"/>
      <c r="H77"/>
      <c r="I77"/>
      <c r="J77"/>
      <c r="K77"/>
      <c r="L77"/>
      <c r="M77" s="53"/>
      <c r="N77" s="53"/>
      <c r="O77" s="77"/>
      <c r="P77" s="46"/>
    </row>
    <row r="78" spans="2:16" ht="14.25">
      <c r="B78" s="26"/>
      <c r="C78" s="62"/>
      <c r="D78" s="120"/>
      <c r="E78" s="120"/>
      <c r="F78" s="120"/>
      <c r="G78" s="120"/>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D4471-C0C7-49F1-BD18-155F55F0741D}">
  <dimension ref="B1:P97"/>
  <sheetViews>
    <sheetView showGridLines="0" view="pageBreakPreview" topLeftCell="A61" zoomScale="70" zoomScaleNormal="80" zoomScaleSheetLayoutView="70" workbookViewId="0">
      <selection activeCell="S75" sqref="S75"/>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+PRESUPUESTO!D24</f>
        <v>2.7</v>
      </c>
      <c r="D25" s="1034" t="str">
        <f>+PRESUPUESTO!G24</f>
        <v>SUMINISTRO, INSTALACIÓN Y COMPACTACIÓN DE RELLENO EN RECEBO TAMAÑO MÁXIMO 1" PARA ATRAQUES DE TUBERÍA</v>
      </c>
      <c r="E25" s="1035"/>
      <c r="F25" s="1035"/>
      <c r="G25" s="1035"/>
      <c r="H25" s="1035"/>
      <c r="I25" s="1035"/>
      <c r="J25" s="1035"/>
      <c r="K25" s="1035"/>
      <c r="L25" s="1036"/>
      <c r="M25" s="1034" t="str">
        <f>+PRESUPUESTO!H24</f>
        <v>m3</v>
      </c>
      <c r="N25" s="1036"/>
      <c r="O25" s="80">
        <f>+PRESUPUESTO!I24</f>
        <v>147.01</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t="s">
        <v>343</v>
      </c>
      <c r="D30" s="1106"/>
      <c r="E30" s="1106"/>
      <c r="F30" s="1106"/>
      <c r="G30" s="1107"/>
      <c r="H30" s="1088"/>
      <c r="I30" s="1052"/>
      <c r="J30" s="1088"/>
      <c r="K30" s="1052"/>
      <c r="L30" s="516">
        <v>15000</v>
      </c>
      <c r="M30" s="1113">
        <v>0.36</v>
      </c>
      <c r="N30" s="1114"/>
      <c r="O30" s="517">
        <f>M30*L30</f>
        <v>5400</v>
      </c>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1005.85</v>
      </c>
      <c r="P32" s="39"/>
    </row>
    <row r="33" spans="2:16" ht="15.75" thickBot="1">
      <c r="B33" s="26"/>
      <c r="C33" s="1012" t="s">
        <v>62</v>
      </c>
      <c r="D33" s="1013"/>
      <c r="E33" s="1013"/>
      <c r="F33" s="1013"/>
      <c r="G33" s="1013"/>
      <c r="H33" s="1013"/>
      <c r="I33" s="1013"/>
      <c r="J33" s="1013"/>
      <c r="K33" s="1013"/>
      <c r="L33" s="1013"/>
      <c r="M33" s="1013"/>
      <c r="N33" s="1014"/>
      <c r="O33" s="90">
        <f>ROUND(SUM(O30:O32),0)</f>
        <v>6406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344</v>
      </c>
      <c r="D38" s="1007"/>
      <c r="E38" s="1007"/>
      <c r="F38" s="1007"/>
      <c r="G38" s="1007"/>
      <c r="H38" s="1007"/>
      <c r="I38" s="1007"/>
      <c r="J38" s="1052"/>
      <c r="K38" s="514" t="s">
        <v>124</v>
      </c>
      <c r="L38" s="515">
        <v>1.2</v>
      </c>
      <c r="M38" s="1111">
        <f>VLOOKUP(C38,INSUMOS!C28:O59,13,FALSE)</f>
        <v>53838.383838383837</v>
      </c>
      <c r="N38" s="1112"/>
      <c r="O38" s="447">
        <f>L38*M38</f>
        <v>64606.060606060601</v>
      </c>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64606</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347</v>
      </c>
      <c r="M47" s="1028" t="s">
        <v>70</v>
      </c>
      <c r="N47" s="1029"/>
      <c r="O47" s="82" t="s">
        <v>61</v>
      </c>
      <c r="P47" s="38"/>
    </row>
    <row r="48" spans="2:16" ht="14.25">
      <c r="B48" s="26"/>
      <c r="C48" s="1006" t="s">
        <v>346</v>
      </c>
      <c r="D48" s="1007"/>
      <c r="E48" s="1007"/>
      <c r="F48" s="1007"/>
      <c r="G48" s="1007"/>
      <c r="H48" s="1007"/>
      <c r="I48" s="1007"/>
      <c r="J48" s="96" t="s">
        <v>124</v>
      </c>
      <c r="K48" s="97">
        <v>15</v>
      </c>
      <c r="L48" s="96">
        <v>1</v>
      </c>
      <c r="M48" s="1026">
        <v>1111.1111111111099</v>
      </c>
      <c r="N48" s="1027"/>
      <c r="O48" s="84">
        <f>+M48*L48*K48</f>
        <v>16666.66666666665</v>
      </c>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16667</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12</v>
      </c>
      <c r="N55" s="1102"/>
      <c r="O55" s="109">
        <f>+L55/M55</f>
        <v>12435.858333333332</v>
      </c>
      <c r="P55" s="42"/>
    </row>
    <row r="56" spans="2:16" ht="14.25">
      <c r="B56" s="26"/>
      <c r="C56" s="104" t="s">
        <v>334</v>
      </c>
      <c r="D56" s="105"/>
      <c r="E56" s="105"/>
      <c r="F56" s="105"/>
      <c r="G56" s="105"/>
      <c r="H56" s="105"/>
      <c r="I56" s="105"/>
      <c r="J56" s="473">
        <f>+INSUMOS!Q5*1</f>
        <v>49822.486486486487</v>
      </c>
      <c r="K56" s="474">
        <v>1.85</v>
      </c>
      <c r="L56" s="108">
        <f>+K56*J56</f>
        <v>92171.6</v>
      </c>
      <c r="M56" s="1101">
        <v>12</v>
      </c>
      <c r="N56" s="1102"/>
      <c r="O56" s="109">
        <f>+L56/M56</f>
        <v>7680.9666666666672</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20117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107796</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31260.839999999997</v>
      </c>
      <c r="P66" s="44"/>
    </row>
    <row r="67" spans="2:16" ht="14.25">
      <c r="B67" s="26"/>
      <c r="C67" s="85" t="s">
        <v>82</v>
      </c>
      <c r="D67" s="86"/>
      <c r="E67" s="86"/>
      <c r="F67" s="86"/>
      <c r="G67" s="86"/>
      <c r="H67" s="86"/>
      <c r="I67" s="86"/>
      <c r="J67" s="111"/>
      <c r="K67" s="112"/>
      <c r="L67" s="113"/>
      <c r="M67" s="1097">
        <v>0.01</v>
      </c>
      <c r="N67" s="1098"/>
      <c r="O67" s="114">
        <f>+M67*O61</f>
        <v>1077.96</v>
      </c>
      <c r="P67" s="44"/>
    </row>
    <row r="68" spans="2:16" ht="15" thickBot="1">
      <c r="B68" s="26"/>
      <c r="C68" s="228" t="s">
        <v>83</v>
      </c>
      <c r="D68" s="229"/>
      <c r="E68" s="229"/>
      <c r="F68" s="229"/>
      <c r="G68" s="229"/>
      <c r="H68" s="229"/>
      <c r="I68" s="229"/>
      <c r="J68" s="115"/>
      <c r="K68" s="116"/>
      <c r="L68" s="113"/>
      <c r="M68" s="1099">
        <v>0.05</v>
      </c>
      <c r="N68" s="1100"/>
      <c r="O68" s="114">
        <f>+M68*O61</f>
        <v>5389.8</v>
      </c>
      <c r="P68" s="44"/>
    </row>
    <row r="69" spans="2:16" ht="15.75" thickBot="1">
      <c r="B69" s="26"/>
      <c r="C69" s="1012" t="s">
        <v>62</v>
      </c>
      <c r="D69" s="1013"/>
      <c r="E69" s="1013"/>
      <c r="F69" s="1013"/>
      <c r="G69" s="1013"/>
      <c r="H69" s="1013"/>
      <c r="I69" s="1013"/>
      <c r="J69" s="1013"/>
      <c r="K69" s="1013"/>
      <c r="L69" s="1013"/>
      <c r="M69" s="1013"/>
      <c r="N69" s="1014"/>
      <c r="O69" s="117">
        <f>SUM(O66:O68)</f>
        <v>37728.6</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145525</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s="53"/>
      <c r="H75"/>
      <c r="I75"/>
      <c r="J75"/>
      <c r="K75"/>
      <c r="L75"/>
      <c r="M75" s="53"/>
      <c r="N75" s="53"/>
      <c r="O75" s="77"/>
      <c r="P75" s="27"/>
    </row>
    <row r="76" spans="2:16" ht="15">
      <c r="B76" s="26"/>
      <c r="C76" s="76"/>
      <c r="D76" s="53"/>
      <c r="E76" s="53"/>
      <c r="F76" s="53"/>
      <c r="G76" s="53"/>
      <c r="H76"/>
      <c r="I76"/>
      <c r="J76"/>
      <c r="K76"/>
      <c r="L76"/>
      <c r="M76" s="53"/>
      <c r="N76" s="53"/>
      <c r="O76" s="77"/>
      <c r="P76" s="46"/>
    </row>
    <row r="77" spans="2:16" ht="15">
      <c r="B77" s="26"/>
      <c r="C77" s="76"/>
      <c r="D77" s="53"/>
      <c r="E77" s="53"/>
      <c r="F77" s="53"/>
      <c r="G77" s="53"/>
      <c r="H77"/>
      <c r="I77"/>
      <c r="J77"/>
      <c r="K77"/>
      <c r="L77"/>
      <c r="M77" s="53"/>
      <c r="N77" s="53"/>
      <c r="O77" s="77"/>
      <c r="P77" s="46"/>
    </row>
    <row r="78" spans="2:16" ht="14.25">
      <c r="B78" s="26"/>
      <c r="C78" s="62"/>
      <c r="D78" s="120"/>
      <c r="E78" s="120"/>
      <c r="F78" s="120"/>
      <c r="G78" s="120"/>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24D90-366D-4E09-BEB5-E4B07C377955}">
  <dimension ref="B1:P97"/>
  <sheetViews>
    <sheetView showGridLines="0" view="pageBreakPreview" topLeftCell="A64" zoomScale="70" zoomScaleNormal="80" zoomScaleSheetLayoutView="70" workbookViewId="0">
      <selection activeCell="D76" sqref="D76"/>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+PRESUPUESTO!D25</f>
        <v>2.8</v>
      </c>
      <c r="D25" s="1034" t="str">
        <f>+PRESUPUESTO!G25</f>
        <v>INSTALACIÓN Y COMPACTACIÓN DE RELLENO CON MATERIAL PROVENIENTE DE LA EXCAVACIÓN</v>
      </c>
      <c r="E25" s="1035"/>
      <c r="F25" s="1035"/>
      <c r="G25" s="1035"/>
      <c r="H25" s="1035"/>
      <c r="I25" s="1035"/>
      <c r="J25" s="1035"/>
      <c r="K25" s="1035"/>
      <c r="L25" s="1036"/>
      <c r="M25" s="1034" t="str">
        <f>+PRESUPUESTO!H25</f>
        <v>m3</v>
      </c>
      <c r="N25" s="1036"/>
      <c r="O25" s="80">
        <f>+PRESUPUESTO!I25</f>
        <v>880.40235893051818</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349</v>
      </c>
      <c r="M29" s="1028" t="s">
        <v>60</v>
      </c>
      <c r="N29" s="1029"/>
      <c r="O29" s="82" t="s">
        <v>61</v>
      </c>
      <c r="P29" s="38"/>
    </row>
    <row r="30" spans="2:16" ht="14.25">
      <c r="B30" s="26"/>
      <c r="C30" s="1105" t="s">
        <v>343</v>
      </c>
      <c r="D30" s="1106"/>
      <c r="E30" s="1106"/>
      <c r="F30" s="1106"/>
      <c r="G30" s="1107"/>
      <c r="H30" s="1088"/>
      <c r="I30" s="1052"/>
      <c r="J30" s="1088"/>
      <c r="K30" s="1052"/>
      <c r="L30" s="516">
        <f>120000</f>
        <v>120000</v>
      </c>
      <c r="M30" s="1115">
        <v>14</v>
      </c>
      <c r="N30" s="1116"/>
      <c r="O30" s="517">
        <f>L30/M30</f>
        <v>8571.4285714285706</v>
      </c>
      <c r="P30" s="39"/>
    </row>
    <row r="31" spans="2:16" ht="14.25">
      <c r="B31" s="26"/>
      <c r="C31" s="85" t="s">
        <v>348</v>
      </c>
      <c r="D31" s="86"/>
      <c r="E31" s="86"/>
      <c r="F31" s="86"/>
      <c r="G31" s="87"/>
      <c r="H31" s="88"/>
      <c r="I31" s="87"/>
      <c r="J31" s="88"/>
      <c r="K31" s="87"/>
      <c r="L31" s="520">
        <v>119000</v>
      </c>
      <c r="M31" s="1117">
        <v>14</v>
      </c>
      <c r="N31" s="1118"/>
      <c r="O31" s="517">
        <f>L31/M31</f>
        <v>8500</v>
      </c>
      <c r="P31" s="39"/>
    </row>
    <row r="32" spans="2:16" ht="15" thickBot="1">
      <c r="B32" s="26"/>
      <c r="C32" s="1018" t="s">
        <v>319</v>
      </c>
      <c r="D32" s="1019"/>
      <c r="E32" s="1019"/>
      <c r="F32" s="1019"/>
      <c r="G32" s="1046"/>
      <c r="H32" s="1047"/>
      <c r="I32" s="1046"/>
      <c r="J32" s="1047"/>
      <c r="K32" s="1046"/>
      <c r="L32" s="89"/>
      <c r="M32" s="1119">
        <v>0.05</v>
      </c>
      <c r="N32" s="1120"/>
      <c r="O32" s="518">
        <f>+M32*O59</f>
        <v>148.9</v>
      </c>
      <c r="P32" s="39"/>
    </row>
    <row r="33" spans="2:16" ht="15.75" thickBot="1">
      <c r="B33" s="26"/>
      <c r="C33" s="1012" t="s">
        <v>62</v>
      </c>
      <c r="D33" s="1013"/>
      <c r="E33" s="1013"/>
      <c r="F33" s="1013"/>
      <c r="G33" s="1013"/>
      <c r="H33" s="1013"/>
      <c r="I33" s="1013"/>
      <c r="J33" s="1013"/>
      <c r="K33" s="1013"/>
      <c r="L33" s="1013"/>
      <c r="M33" s="1013"/>
      <c r="N33" s="1014"/>
      <c r="O33" s="519">
        <f>ROUND(SUM(O30:O32),0)</f>
        <v>17220</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c r="D38" s="1007"/>
      <c r="E38" s="1007"/>
      <c r="F38" s="1007"/>
      <c r="G38" s="1007"/>
      <c r="H38" s="1007"/>
      <c r="I38" s="1007"/>
      <c r="J38" s="1052"/>
      <c r="K38" s="514"/>
      <c r="L38" s="515"/>
      <c r="M38" s="1111"/>
      <c r="N38" s="1112"/>
      <c r="O38" s="447"/>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522">
        <f>ROUND(SUM(O38:O42),0)</f>
        <v>0</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347</v>
      </c>
      <c r="M47" s="1028" t="s">
        <v>70</v>
      </c>
      <c r="N47" s="1029"/>
      <c r="O47" s="82" t="s">
        <v>61</v>
      </c>
      <c r="P47" s="38"/>
    </row>
    <row r="48" spans="2:16" ht="14.25">
      <c r="B48" s="26"/>
      <c r="C48" s="1006"/>
      <c r="D48" s="1007"/>
      <c r="E48" s="1007"/>
      <c r="F48" s="1007"/>
      <c r="G48" s="1007"/>
      <c r="H48" s="1007"/>
      <c r="I48" s="1007"/>
      <c r="J48" s="96"/>
      <c r="K48" s="97"/>
      <c r="L48" s="96"/>
      <c r="M48" s="1026"/>
      <c r="N48" s="1027"/>
      <c r="O48" s="518"/>
      <c r="P48" s="39"/>
    </row>
    <row r="49" spans="2:16" ht="15" thickBot="1">
      <c r="B49" s="26"/>
      <c r="C49" s="1018"/>
      <c r="D49" s="1019"/>
      <c r="E49" s="1019"/>
      <c r="F49" s="1019"/>
      <c r="G49" s="1019"/>
      <c r="H49" s="1019"/>
      <c r="I49" s="1019"/>
      <c r="J49" s="98"/>
      <c r="K49" s="99"/>
      <c r="L49" s="98"/>
      <c r="M49" s="1020"/>
      <c r="N49" s="1021"/>
      <c r="O49" s="521"/>
      <c r="P49" s="39"/>
    </row>
    <row r="50" spans="2:16" ht="15.75" thickBot="1">
      <c r="B50" s="26"/>
      <c r="C50" s="1012" t="s">
        <v>62</v>
      </c>
      <c r="D50" s="1013"/>
      <c r="E50" s="1013"/>
      <c r="F50" s="1013"/>
      <c r="G50" s="1013"/>
      <c r="H50" s="1013"/>
      <c r="I50" s="1013"/>
      <c r="J50" s="1013"/>
      <c r="K50" s="1013"/>
      <c r="L50" s="1013"/>
      <c r="M50" s="1013"/>
      <c r="N50" s="1014"/>
      <c r="O50" s="519">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529">
        <f>+K55*J55</f>
        <v>149230.29999999999</v>
      </c>
      <c r="M55" s="1115">
        <f>+M30*8</f>
        <v>112</v>
      </c>
      <c r="N55" s="1102"/>
      <c r="O55" s="523">
        <f>+L55/M55</f>
        <v>1332.4133928571428</v>
      </c>
      <c r="P55" s="42"/>
    </row>
    <row r="56" spans="2:16" ht="14.25">
      <c r="B56" s="26"/>
      <c r="C56" s="104" t="s">
        <v>330</v>
      </c>
      <c r="D56" s="105"/>
      <c r="E56" s="105"/>
      <c r="F56" s="105"/>
      <c r="G56" s="105"/>
      <c r="H56" s="105"/>
      <c r="I56" s="105"/>
      <c r="J56" s="473">
        <f>+INSUMOS!Q5*2</f>
        <v>99644.972972972973</v>
      </c>
      <c r="K56" s="474">
        <v>1.85</v>
      </c>
      <c r="L56" s="529">
        <f>+K56*J56</f>
        <v>184343.2</v>
      </c>
      <c r="M56" s="1115">
        <f>+M55</f>
        <v>112</v>
      </c>
      <c r="N56" s="1102"/>
      <c r="O56" s="523">
        <f>+L56/M56</f>
        <v>1645.9214285714286</v>
      </c>
      <c r="P56" s="42"/>
    </row>
    <row r="57" spans="2:16" ht="14.25">
      <c r="B57" s="26"/>
      <c r="C57" s="104"/>
      <c r="D57" s="105"/>
      <c r="E57" s="105"/>
      <c r="F57" s="105"/>
      <c r="G57" s="105"/>
      <c r="H57" s="105"/>
      <c r="I57" s="105"/>
      <c r="J57" s="106"/>
      <c r="K57" s="107"/>
      <c r="L57" s="108"/>
      <c r="M57" s="1026"/>
      <c r="N57" s="1027"/>
      <c r="O57" s="523"/>
      <c r="P57" s="42"/>
    </row>
    <row r="58" spans="2:16" ht="15" thickBot="1">
      <c r="B58" s="26"/>
      <c r="C58" s="1018"/>
      <c r="D58" s="1019"/>
      <c r="E58" s="1019"/>
      <c r="F58" s="1019"/>
      <c r="G58" s="1019"/>
      <c r="H58" s="1019"/>
      <c r="I58" s="1019"/>
      <c r="J58" s="98"/>
      <c r="K58" s="99"/>
      <c r="L58" s="98"/>
      <c r="M58" s="1020"/>
      <c r="N58" s="1021"/>
      <c r="O58" s="521"/>
      <c r="P58" s="39"/>
    </row>
    <row r="59" spans="2:16" ht="15.75" thickBot="1">
      <c r="B59" s="26"/>
      <c r="C59" s="1012" t="s">
        <v>62</v>
      </c>
      <c r="D59" s="1013"/>
      <c r="E59" s="1013"/>
      <c r="F59" s="1013"/>
      <c r="G59" s="1013"/>
      <c r="H59" s="1013"/>
      <c r="I59" s="1013"/>
      <c r="J59" s="1013"/>
      <c r="K59" s="1013"/>
      <c r="L59" s="1013"/>
      <c r="M59" s="1013"/>
      <c r="N59" s="1014"/>
      <c r="O59" s="522">
        <f>ROUND(SUM(O55:O58),0)</f>
        <v>2978</v>
      </c>
      <c r="P59" s="39"/>
    </row>
    <row r="60" spans="2:16" ht="15" thickBot="1">
      <c r="B60" s="26"/>
      <c r="C60" s="76"/>
      <c r="D60" s="53"/>
      <c r="E60" s="53"/>
      <c r="F60" s="53"/>
      <c r="G60" s="53"/>
      <c r="H60" s="53"/>
      <c r="I60" s="53"/>
      <c r="J60" s="53"/>
      <c r="K60" s="53"/>
      <c r="L60" s="53"/>
      <c r="M60" s="53"/>
      <c r="N60" s="53"/>
      <c r="O60" s="524"/>
      <c r="P60" s="27"/>
    </row>
    <row r="61" spans="2:16" ht="15.75" thickBot="1">
      <c r="B61" s="26"/>
      <c r="C61" s="1015" t="s">
        <v>76</v>
      </c>
      <c r="D61" s="1016"/>
      <c r="E61" s="1016"/>
      <c r="F61" s="1016"/>
      <c r="G61" s="1016"/>
      <c r="H61" s="1016"/>
      <c r="I61" s="1016"/>
      <c r="J61" s="1016"/>
      <c r="K61" s="1016"/>
      <c r="L61" s="1016"/>
      <c r="M61" s="1016"/>
      <c r="N61" s="1017"/>
      <c r="O61" s="525">
        <f>ROUND((O59+O50+O43+O33),0)</f>
        <v>20198</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526">
        <f>+M66*O61</f>
        <v>5857.4199999999992</v>
      </c>
      <c r="P66" s="44"/>
    </row>
    <row r="67" spans="2:16" ht="14.25">
      <c r="B67" s="26"/>
      <c r="C67" s="85" t="s">
        <v>82</v>
      </c>
      <c r="D67" s="86"/>
      <c r="E67" s="86"/>
      <c r="F67" s="86"/>
      <c r="G67" s="86"/>
      <c r="H67" s="86"/>
      <c r="I67" s="86"/>
      <c r="J67" s="111"/>
      <c r="K67" s="112"/>
      <c r="L67" s="113"/>
      <c r="M67" s="1097">
        <v>0.01</v>
      </c>
      <c r="N67" s="1098"/>
      <c r="O67" s="526">
        <f>+M67*O61</f>
        <v>201.98000000000002</v>
      </c>
      <c r="P67" s="44"/>
    </row>
    <row r="68" spans="2:16" ht="15" thickBot="1">
      <c r="B68" s="26"/>
      <c r="C68" s="228" t="s">
        <v>83</v>
      </c>
      <c r="D68" s="229"/>
      <c r="E68" s="229"/>
      <c r="F68" s="229"/>
      <c r="G68" s="229"/>
      <c r="H68" s="229"/>
      <c r="I68" s="229"/>
      <c r="J68" s="115"/>
      <c r="K68" s="116"/>
      <c r="L68" s="113"/>
      <c r="M68" s="1099">
        <v>0.05</v>
      </c>
      <c r="N68" s="1100"/>
      <c r="O68" s="526">
        <f>+M68*O61</f>
        <v>1009.9000000000001</v>
      </c>
      <c r="P68" s="44"/>
    </row>
    <row r="69" spans="2:16" ht="15.75" thickBot="1">
      <c r="B69" s="26"/>
      <c r="C69" s="1012" t="s">
        <v>62</v>
      </c>
      <c r="D69" s="1013"/>
      <c r="E69" s="1013"/>
      <c r="F69" s="1013"/>
      <c r="G69" s="1013"/>
      <c r="H69" s="1013"/>
      <c r="I69" s="1013"/>
      <c r="J69" s="1013"/>
      <c r="K69" s="1013"/>
      <c r="L69" s="1013"/>
      <c r="M69" s="1013"/>
      <c r="N69" s="1014"/>
      <c r="O69" s="527">
        <f>SUM(O66:O68)</f>
        <v>7069.2999999999993</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528">
        <f>ROUND(O69+O61,0)</f>
        <v>27267</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s="53"/>
      <c r="H75"/>
      <c r="I75"/>
      <c r="J75"/>
      <c r="K75"/>
      <c r="L75"/>
      <c r="M75" s="53"/>
      <c r="N75" s="53"/>
      <c r="O75" s="77"/>
      <c r="P75" s="27"/>
    </row>
    <row r="76" spans="2:16" ht="15">
      <c r="B76" s="26"/>
      <c r="C76" s="76"/>
      <c r="D76" s="53"/>
      <c r="E76" s="53"/>
      <c r="F76" s="53"/>
      <c r="G76" s="53"/>
      <c r="H76"/>
      <c r="I76"/>
      <c r="J76"/>
      <c r="K76"/>
      <c r="L76"/>
      <c r="M76" s="53"/>
      <c r="N76" s="53"/>
      <c r="O76" s="77"/>
      <c r="P76" s="46"/>
    </row>
    <row r="77" spans="2:16" ht="15">
      <c r="B77" s="26"/>
      <c r="C77" s="76"/>
      <c r="D77" s="53"/>
      <c r="E77" s="53"/>
      <c r="F77" s="53"/>
      <c r="G77" s="53"/>
      <c r="H77"/>
      <c r="I77"/>
      <c r="J77"/>
      <c r="K77"/>
      <c r="L77"/>
      <c r="M77" s="53"/>
      <c r="N77" s="53"/>
      <c r="O77" s="77"/>
      <c r="P77" s="46"/>
    </row>
    <row r="78" spans="2:16" ht="14.25">
      <c r="B78" s="26"/>
      <c r="C78" s="62"/>
      <c r="D78" s="120"/>
      <c r="E78" s="120"/>
      <c r="F78" s="120"/>
      <c r="G78" s="120"/>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D489D-0F10-43C7-B102-2CD291416C0F}">
  <dimension ref="B1:P97"/>
  <sheetViews>
    <sheetView showGridLines="0" view="pageBreakPreview" topLeftCell="A61" zoomScale="70" zoomScaleNormal="80" zoomScaleSheetLayoutView="70" workbookViewId="0">
      <selection activeCell="S82" sqref="S82"/>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+PRESUPUESTO!D26</f>
        <v>2.9</v>
      </c>
      <c r="D25" s="1034" t="str">
        <f>+PRESUPUESTO!G26</f>
        <v>SUMINISTRO, INSTALACIÓN Y COMPACTACIÓN DE BASE EN ARENA PARA TUBERÍA E:8CM</v>
      </c>
      <c r="E25" s="1035"/>
      <c r="F25" s="1035"/>
      <c r="G25" s="1035"/>
      <c r="H25" s="1035"/>
      <c r="I25" s="1035"/>
      <c r="J25" s="1035"/>
      <c r="K25" s="1035"/>
      <c r="L25" s="1036"/>
      <c r="M25" s="1034" t="str">
        <f>+PRESUPUESTO!H26</f>
        <v>m3</v>
      </c>
      <c r="N25" s="1036"/>
      <c r="O25" s="80">
        <f>+PRESUPUESTO!I26</f>
        <v>33.53</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t="s">
        <v>343</v>
      </c>
      <c r="D30" s="1106"/>
      <c r="E30" s="1106"/>
      <c r="F30" s="1106"/>
      <c r="G30" s="1107"/>
      <c r="H30" s="1088"/>
      <c r="I30" s="1052"/>
      <c r="J30" s="1088"/>
      <c r="K30" s="1052"/>
      <c r="L30" s="516">
        <v>15000</v>
      </c>
      <c r="M30" s="1113">
        <v>0.36</v>
      </c>
      <c r="N30" s="1114"/>
      <c r="O30" s="517">
        <f>M30*L30</f>
        <v>5400</v>
      </c>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344.85</v>
      </c>
      <c r="P32" s="39"/>
    </row>
    <row r="33" spans="2:16" ht="15.75" thickBot="1">
      <c r="B33" s="26"/>
      <c r="C33" s="1012" t="s">
        <v>62</v>
      </c>
      <c r="D33" s="1013"/>
      <c r="E33" s="1013"/>
      <c r="F33" s="1013"/>
      <c r="G33" s="1013"/>
      <c r="H33" s="1013"/>
      <c r="I33" s="1013"/>
      <c r="J33" s="1013"/>
      <c r="K33" s="1013"/>
      <c r="L33" s="1013"/>
      <c r="M33" s="1013"/>
      <c r="N33" s="1014"/>
      <c r="O33" s="90">
        <f>ROUND(SUM(O30:O32),0)</f>
        <v>5745</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350</v>
      </c>
      <c r="D38" s="1007"/>
      <c r="E38" s="1007"/>
      <c r="F38" s="1007"/>
      <c r="G38" s="1007"/>
      <c r="H38" s="1007"/>
      <c r="I38" s="1007"/>
      <c r="J38" s="1052"/>
      <c r="K38" s="514" t="s">
        <v>124</v>
      </c>
      <c r="L38" s="515">
        <v>1.1000000000000001</v>
      </c>
      <c r="M38" s="1111">
        <v>60000</v>
      </c>
      <c r="N38" s="1112"/>
      <c r="O38" s="447">
        <f>L38*M38</f>
        <v>66000</v>
      </c>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66000</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347</v>
      </c>
      <c r="M47" s="1028" t="s">
        <v>70</v>
      </c>
      <c r="N47" s="1029"/>
      <c r="O47" s="82" t="s">
        <v>61</v>
      </c>
      <c r="P47" s="38"/>
    </row>
    <row r="48" spans="2:16" ht="14.25">
      <c r="B48" s="26"/>
      <c r="C48" s="1006" t="s">
        <v>346</v>
      </c>
      <c r="D48" s="1007"/>
      <c r="E48" s="1007"/>
      <c r="F48" s="1007"/>
      <c r="G48" s="1007"/>
      <c r="H48" s="1007"/>
      <c r="I48" s="1007"/>
      <c r="J48" s="96" t="s">
        <v>124</v>
      </c>
      <c r="K48" s="97">
        <v>15</v>
      </c>
      <c r="L48" s="96">
        <v>1</v>
      </c>
      <c r="M48" s="1026">
        <v>1111.1111111111099</v>
      </c>
      <c r="N48" s="1027"/>
      <c r="O48" s="84">
        <f>+M48*L48*K48</f>
        <v>16666.66666666665</v>
      </c>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16667</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35</v>
      </c>
      <c r="N55" s="1102"/>
      <c r="O55" s="109">
        <f>+L55/M55</f>
        <v>4263.7228571428568</v>
      </c>
      <c r="P55" s="42"/>
    </row>
    <row r="56" spans="2:16" ht="14.25">
      <c r="B56" s="26"/>
      <c r="C56" s="104" t="s">
        <v>334</v>
      </c>
      <c r="D56" s="105"/>
      <c r="E56" s="105"/>
      <c r="F56" s="105"/>
      <c r="G56" s="105"/>
      <c r="H56" s="105"/>
      <c r="I56" s="105"/>
      <c r="J56" s="473">
        <f>+INSUMOS!Q5*1</f>
        <v>49822.486486486487</v>
      </c>
      <c r="K56" s="474">
        <v>1.85</v>
      </c>
      <c r="L56" s="108">
        <f>+K56*J56</f>
        <v>92171.6</v>
      </c>
      <c r="M56" s="1101">
        <v>35</v>
      </c>
      <c r="N56" s="1102"/>
      <c r="O56" s="109">
        <f>+L56/M56</f>
        <v>2633.474285714286</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6897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95309</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27639.609999999997</v>
      </c>
      <c r="P66" s="44"/>
    </row>
    <row r="67" spans="2:16" ht="14.25">
      <c r="B67" s="26"/>
      <c r="C67" s="85" t="s">
        <v>82</v>
      </c>
      <c r="D67" s="86"/>
      <c r="E67" s="86"/>
      <c r="F67" s="86"/>
      <c r="G67" s="86"/>
      <c r="H67" s="86"/>
      <c r="I67" s="86"/>
      <c r="J67" s="111"/>
      <c r="K67" s="112"/>
      <c r="L67" s="113"/>
      <c r="M67" s="1097">
        <v>0.01</v>
      </c>
      <c r="N67" s="1098"/>
      <c r="O67" s="114">
        <f>+M67*O61</f>
        <v>953.09</v>
      </c>
      <c r="P67" s="44"/>
    </row>
    <row r="68" spans="2:16" ht="15" thickBot="1">
      <c r="B68" s="26"/>
      <c r="C68" s="228" t="s">
        <v>83</v>
      </c>
      <c r="D68" s="229"/>
      <c r="E68" s="229"/>
      <c r="F68" s="229"/>
      <c r="G68" s="229"/>
      <c r="H68" s="229"/>
      <c r="I68" s="229"/>
      <c r="J68" s="115"/>
      <c r="K68" s="116"/>
      <c r="L68" s="113"/>
      <c r="M68" s="1099">
        <v>0.05</v>
      </c>
      <c r="N68" s="1100"/>
      <c r="O68" s="114">
        <f>+M68*O61</f>
        <v>4765.45</v>
      </c>
      <c r="P68" s="44"/>
    </row>
    <row r="69" spans="2:16" ht="15.75" thickBot="1">
      <c r="B69" s="26"/>
      <c r="C69" s="1012" t="s">
        <v>62</v>
      </c>
      <c r="D69" s="1013"/>
      <c r="E69" s="1013"/>
      <c r="F69" s="1013"/>
      <c r="G69" s="1013"/>
      <c r="H69" s="1013"/>
      <c r="I69" s="1013"/>
      <c r="J69" s="1013"/>
      <c r="K69" s="1013"/>
      <c r="L69" s="1013"/>
      <c r="M69" s="1013"/>
      <c r="N69" s="1014"/>
      <c r="O69" s="117">
        <f>SUM(O66:O68)</f>
        <v>33358.149999999994</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128667</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c r="M74" s="53"/>
      <c r="N74" s="53"/>
      <c r="O74" s="77"/>
      <c r="P74" s="27"/>
    </row>
    <row r="75" spans="2:16" ht="14.25">
      <c r="B75" s="26"/>
      <c r="C75" s="76"/>
      <c r="D75" s="53"/>
      <c r="E75" s="53"/>
      <c r="F75" s="53"/>
      <c r="G75"/>
      <c r="H75"/>
      <c r="I75"/>
      <c r="J75"/>
      <c r="K75"/>
      <c r="L75"/>
      <c r="M75" s="53"/>
      <c r="N75" s="53"/>
      <c r="O75" s="77"/>
      <c r="P75" s="27"/>
    </row>
    <row r="76" spans="2:16" ht="15">
      <c r="B76" s="26"/>
      <c r="C76" s="76"/>
      <c r="D76" s="53"/>
      <c r="E76" s="53"/>
      <c r="F76" s="53"/>
      <c r="G76"/>
      <c r="H76"/>
      <c r="I76"/>
      <c r="J76"/>
      <c r="K76"/>
      <c r="L76"/>
      <c r="M76" s="53"/>
      <c r="N76" s="53"/>
      <c r="O76" s="77"/>
      <c r="P76" s="46"/>
    </row>
    <row r="77" spans="2:16" ht="15">
      <c r="B77" s="26"/>
      <c r="C77" s="76"/>
      <c r="D77" s="53"/>
      <c r="E77" s="53"/>
      <c r="F77" s="53"/>
      <c r="G77"/>
      <c r="H77"/>
      <c r="I77"/>
      <c r="J77"/>
      <c r="K77"/>
      <c r="L77"/>
      <c r="M77" s="53"/>
      <c r="N77" s="53"/>
      <c r="O77" s="77"/>
      <c r="P77" s="46"/>
    </row>
    <row r="78" spans="2:16" ht="14.25">
      <c r="B78" s="26"/>
      <c r="C78" s="62"/>
      <c r="D78" s="120"/>
      <c r="E78" s="120"/>
      <c r="F78" s="120"/>
      <c r="G78"/>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05150-D62E-43D4-8DBB-283FE742CB0E}">
  <dimension ref="B1:P97"/>
  <sheetViews>
    <sheetView showGridLines="0" view="pageBreakPreview" topLeftCell="A61" zoomScale="70" zoomScaleNormal="80" zoomScaleSheetLayoutView="70" workbookViewId="0">
      <selection activeCell="V80" sqref="V80"/>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+PRESUPUESTO!D27</f>
        <v>2.10</v>
      </c>
      <c r="D25" s="1034" t="str">
        <f>+PRESUPUESTO!G27</f>
        <v>SUMINISTRO E INSTALACIÓN DE MARCOS DE AROS Y TAPAS EN HIERRO FUNDIDO Y NÚCLEO EN CONCRETO PARA POZOS DE INSPECCIÓN. DIÁMETRO 67 CM</v>
      </c>
      <c r="E25" s="1035"/>
      <c r="F25" s="1035"/>
      <c r="G25" s="1035"/>
      <c r="H25" s="1035"/>
      <c r="I25" s="1035"/>
      <c r="J25" s="1035"/>
      <c r="K25" s="1035"/>
      <c r="L25" s="1036"/>
      <c r="M25" s="1034" t="str">
        <f>+PRESUPUESTO!H27</f>
        <v>und</v>
      </c>
      <c r="N25" s="1036"/>
      <c r="O25" s="80">
        <f>+PRESUPUESTO!I27</f>
        <v>14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6"/>
      <c r="M30" s="1113"/>
      <c r="N30" s="1114"/>
      <c r="O30" s="517"/>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1005.85</v>
      </c>
      <c r="P32" s="39"/>
    </row>
    <row r="33" spans="2:16" ht="15.75" thickBot="1">
      <c r="B33" s="26"/>
      <c r="C33" s="1012" t="s">
        <v>62</v>
      </c>
      <c r="D33" s="1013"/>
      <c r="E33" s="1013"/>
      <c r="F33" s="1013"/>
      <c r="G33" s="1013"/>
      <c r="H33" s="1013"/>
      <c r="I33" s="1013"/>
      <c r="J33" s="1013"/>
      <c r="K33" s="1013"/>
      <c r="L33" s="1013"/>
      <c r="M33" s="1013"/>
      <c r="N33" s="1014"/>
      <c r="O33" s="90">
        <f>ROUND(SUM(O30:O32),0)</f>
        <v>1006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351</v>
      </c>
      <c r="D38" s="1007"/>
      <c r="E38" s="1007"/>
      <c r="F38" s="1007"/>
      <c r="G38" s="1007"/>
      <c r="H38" s="1007"/>
      <c r="I38" s="1007"/>
      <c r="J38" s="1052"/>
      <c r="K38" s="514" t="s">
        <v>125</v>
      </c>
      <c r="L38" s="515">
        <v>1</v>
      </c>
      <c r="M38" s="1111">
        <f>+INSUMOS!O40</f>
        <v>536855</v>
      </c>
      <c r="N38" s="1112"/>
      <c r="O38" s="447">
        <f>L38*M38</f>
        <v>536855</v>
      </c>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536855</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347</v>
      </c>
      <c r="M47" s="1028" t="s">
        <v>70</v>
      </c>
      <c r="N47" s="1029"/>
      <c r="O47" s="82" t="s">
        <v>61</v>
      </c>
      <c r="P47" s="38"/>
    </row>
    <row r="48" spans="2:16" ht="14.25">
      <c r="B48" s="26"/>
      <c r="C48" s="1006"/>
      <c r="D48" s="1007"/>
      <c r="E48" s="1007"/>
      <c r="F48" s="1007"/>
      <c r="G48" s="1007"/>
      <c r="H48" s="1007"/>
      <c r="I48" s="1007"/>
      <c r="J48" s="96"/>
      <c r="K48" s="97"/>
      <c r="L48" s="96"/>
      <c r="M48" s="1026"/>
      <c r="N48" s="1027"/>
      <c r="O48" s="84"/>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12</v>
      </c>
      <c r="N55" s="1102"/>
      <c r="O55" s="109">
        <f>+L55/M55</f>
        <v>12435.858333333332</v>
      </c>
      <c r="P55" s="42"/>
    </row>
    <row r="56" spans="2:16" ht="14.25">
      <c r="B56" s="26"/>
      <c r="C56" s="104" t="s">
        <v>334</v>
      </c>
      <c r="D56" s="105"/>
      <c r="E56" s="105"/>
      <c r="F56" s="105"/>
      <c r="G56" s="105"/>
      <c r="H56" s="105"/>
      <c r="I56" s="105"/>
      <c r="J56" s="473">
        <f>+INSUMOS!Q5*1</f>
        <v>49822.486486486487</v>
      </c>
      <c r="K56" s="474">
        <v>1.85</v>
      </c>
      <c r="L56" s="108">
        <f>+K56*J56</f>
        <v>92171.6</v>
      </c>
      <c r="M56" s="1101">
        <v>12</v>
      </c>
      <c r="N56" s="1102"/>
      <c r="O56" s="109">
        <f>+L56/M56</f>
        <v>7680.9666666666672</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20117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557978</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161813.62</v>
      </c>
      <c r="P66" s="44"/>
    </row>
    <row r="67" spans="2:16" ht="14.25">
      <c r="B67" s="26"/>
      <c r="C67" s="85" t="s">
        <v>82</v>
      </c>
      <c r="D67" s="86"/>
      <c r="E67" s="86"/>
      <c r="F67" s="86"/>
      <c r="G67" s="86"/>
      <c r="H67" s="86"/>
      <c r="I67" s="86"/>
      <c r="J67" s="111"/>
      <c r="K67" s="112"/>
      <c r="L67" s="113"/>
      <c r="M67" s="1097">
        <v>0.01</v>
      </c>
      <c r="N67" s="1098"/>
      <c r="O67" s="114">
        <f>+M67*O61</f>
        <v>5579.78</v>
      </c>
      <c r="P67" s="44"/>
    </row>
    <row r="68" spans="2:16" ht="15" thickBot="1">
      <c r="B68" s="26"/>
      <c r="C68" s="228" t="s">
        <v>83</v>
      </c>
      <c r="D68" s="229"/>
      <c r="E68" s="229"/>
      <c r="F68" s="229"/>
      <c r="G68" s="229"/>
      <c r="H68" s="229"/>
      <c r="I68" s="229"/>
      <c r="J68" s="115"/>
      <c r="K68" s="116"/>
      <c r="L68" s="113"/>
      <c r="M68" s="1099">
        <v>0.05</v>
      </c>
      <c r="N68" s="1100"/>
      <c r="O68" s="114">
        <f>+M68*O61</f>
        <v>27898.9</v>
      </c>
      <c r="P68" s="44"/>
    </row>
    <row r="69" spans="2:16" ht="15.75" thickBot="1">
      <c r="B69" s="26"/>
      <c r="C69" s="1012" t="s">
        <v>62</v>
      </c>
      <c r="D69" s="1013"/>
      <c r="E69" s="1013"/>
      <c r="F69" s="1013"/>
      <c r="G69" s="1013"/>
      <c r="H69" s="1013"/>
      <c r="I69" s="1013"/>
      <c r="J69" s="1013"/>
      <c r="K69" s="1013"/>
      <c r="L69" s="1013"/>
      <c r="M69" s="1013"/>
      <c r="N69" s="1014"/>
      <c r="O69" s="117">
        <f>SUM(O66:O68)</f>
        <v>195292.3</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753270</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c r="M74" s="53"/>
      <c r="N74" s="53"/>
      <c r="O74" s="77"/>
      <c r="P74" s="27"/>
    </row>
    <row r="75" spans="2:16" ht="14.25">
      <c r="B75" s="26"/>
      <c r="C75" s="76"/>
      <c r="D75" s="53"/>
      <c r="E75" s="53"/>
      <c r="F75" s="53"/>
      <c r="G75"/>
      <c r="H75"/>
      <c r="I75"/>
      <c r="J75"/>
      <c r="K75"/>
      <c r="L75"/>
      <c r="M75" s="53"/>
      <c r="N75" s="53"/>
      <c r="O75" s="77"/>
      <c r="P75" s="27"/>
    </row>
    <row r="76" spans="2:16" ht="15">
      <c r="B76" s="26"/>
      <c r="C76" s="76"/>
      <c r="D76" s="53"/>
      <c r="E76" s="53"/>
      <c r="F76" s="53"/>
      <c r="G76"/>
      <c r="H76"/>
      <c r="I76"/>
      <c r="J76"/>
      <c r="K76"/>
      <c r="L76"/>
      <c r="M76" s="53"/>
      <c r="N76" s="53"/>
      <c r="O76" s="77"/>
      <c r="P76" s="46"/>
    </row>
    <row r="77" spans="2:16" ht="15">
      <c r="B77" s="26"/>
      <c r="C77" s="76"/>
      <c r="D77" s="53"/>
      <c r="E77" s="53"/>
      <c r="F77" s="53"/>
      <c r="G77"/>
      <c r="H77"/>
      <c r="I77"/>
      <c r="J77"/>
      <c r="K77"/>
      <c r="L77"/>
      <c r="M77" s="53"/>
      <c r="N77" s="53"/>
      <c r="O77" s="77"/>
      <c r="P77" s="46"/>
    </row>
    <row r="78" spans="2:16" ht="14.25">
      <c r="B78" s="26"/>
      <c r="C78" s="62"/>
      <c r="D78" s="120"/>
      <c r="E78" s="120"/>
      <c r="F78" s="120"/>
      <c r="G78"/>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0C450-5C81-4328-96C3-2A027BF1DDE0}">
  <dimension ref="B1:P97"/>
  <sheetViews>
    <sheetView showGridLines="0" view="pageBreakPreview" topLeftCell="A55" zoomScale="70" zoomScaleNormal="80" zoomScaleSheetLayoutView="70" workbookViewId="0">
      <selection activeCell="T74" sqref="T74"/>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+PRESUPUESTO!D28</f>
        <v>2.11</v>
      </c>
      <c r="D25" s="1034" t="str">
        <f>+PRESUPUESTO!G28</f>
        <v>CONSTRUCCIÓN DE ATRAQUES EN CONCRETO 2000 PSI PARA TUBERÍA</v>
      </c>
      <c r="E25" s="1035"/>
      <c r="F25" s="1035"/>
      <c r="G25" s="1035"/>
      <c r="H25" s="1035"/>
      <c r="I25" s="1035"/>
      <c r="J25" s="1035"/>
      <c r="K25" s="1035"/>
      <c r="L25" s="1036"/>
      <c r="M25" s="1034" t="str">
        <f>+PRESUPUESTO!H28</f>
        <v>m3</v>
      </c>
      <c r="N25" s="1036"/>
      <c r="O25" s="80">
        <f>+PRESUPUESTO!I28</f>
        <v>3.46</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1005.85</v>
      </c>
      <c r="P32" s="39"/>
    </row>
    <row r="33" spans="2:16" ht="15.75" thickBot="1">
      <c r="B33" s="26"/>
      <c r="C33" s="1012" t="s">
        <v>62</v>
      </c>
      <c r="D33" s="1013"/>
      <c r="E33" s="1013"/>
      <c r="F33" s="1013"/>
      <c r="G33" s="1013"/>
      <c r="H33" s="1013"/>
      <c r="I33" s="1013"/>
      <c r="J33" s="1013"/>
      <c r="K33" s="1013"/>
      <c r="L33" s="1013"/>
      <c r="M33" s="1013"/>
      <c r="N33" s="1014"/>
      <c r="O33" s="90">
        <f>ROUND(SUM(O30:O32),0)</f>
        <v>1006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283</v>
      </c>
      <c r="D38" s="1007"/>
      <c r="E38" s="1007"/>
      <c r="F38" s="1007"/>
      <c r="G38" s="1007"/>
      <c r="H38" s="1007"/>
      <c r="I38" s="1007"/>
      <c r="J38" s="1052"/>
      <c r="K38" s="514" t="s">
        <v>125</v>
      </c>
      <c r="L38" s="515">
        <v>1.05</v>
      </c>
      <c r="M38" s="1111">
        <f>+INSUMOS!O59</f>
        <v>458217</v>
      </c>
      <c r="N38" s="1112"/>
      <c r="O38" s="447">
        <f>L38*M38</f>
        <v>481127.85000000003</v>
      </c>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481128</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337</v>
      </c>
      <c r="M47" s="1028" t="s">
        <v>70</v>
      </c>
      <c r="N47" s="1029"/>
      <c r="O47" s="82" t="s">
        <v>61</v>
      </c>
      <c r="P47" s="38"/>
    </row>
    <row r="48" spans="2:16" ht="14.25">
      <c r="B48" s="26"/>
      <c r="C48" s="1006"/>
      <c r="D48" s="1007"/>
      <c r="E48" s="1007"/>
      <c r="F48" s="1007"/>
      <c r="G48" s="1007"/>
      <c r="H48" s="1007"/>
      <c r="I48" s="1007"/>
      <c r="J48" s="96"/>
      <c r="K48" s="97"/>
      <c r="L48" s="96"/>
      <c r="M48" s="1026"/>
      <c r="N48" s="1027"/>
      <c r="O48" s="84"/>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12</v>
      </c>
      <c r="N55" s="1102"/>
      <c r="O55" s="109">
        <f>+L55/M55</f>
        <v>12435.858333333332</v>
      </c>
      <c r="P55" s="42"/>
    </row>
    <row r="56" spans="2:16" ht="14.25">
      <c r="B56" s="26"/>
      <c r="C56" s="104" t="s">
        <v>334</v>
      </c>
      <c r="D56" s="105"/>
      <c r="E56" s="105"/>
      <c r="F56" s="105"/>
      <c r="G56" s="105"/>
      <c r="H56" s="105"/>
      <c r="I56" s="105"/>
      <c r="J56" s="473">
        <f>+INSUMOS!Q5*1</f>
        <v>49822.486486486487</v>
      </c>
      <c r="K56" s="474">
        <v>1.85</v>
      </c>
      <c r="L56" s="108">
        <f>+K56*J56</f>
        <v>92171.6</v>
      </c>
      <c r="M56" s="1101">
        <v>12</v>
      </c>
      <c r="N56" s="1102"/>
      <c r="O56" s="109">
        <f>+L56/M56</f>
        <v>7680.9666666666672</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20117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502251</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145652.78999999998</v>
      </c>
      <c r="P66" s="44"/>
    </row>
    <row r="67" spans="2:16" ht="14.25">
      <c r="B67" s="26"/>
      <c r="C67" s="85" t="s">
        <v>82</v>
      </c>
      <c r="D67" s="86"/>
      <c r="E67" s="86"/>
      <c r="F67" s="86"/>
      <c r="G67" s="86"/>
      <c r="H67" s="86"/>
      <c r="I67" s="86"/>
      <c r="J67" s="111"/>
      <c r="K67" s="112"/>
      <c r="L67" s="113"/>
      <c r="M67" s="1097">
        <v>0.01</v>
      </c>
      <c r="N67" s="1098"/>
      <c r="O67" s="114">
        <f>+M67*O61</f>
        <v>5022.51</v>
      </c>
      <c r="P67" s="44"/>
    </row>
    <row r="68" spans="2:16" ht="15" thickBot="1">
      <c r="B68" s="26"/>
      <c r="C68" s="228" t="s">
        <v>83</v>
      </c>
      <c r="D68" s="229"/>
      <c r="E68" s="229"/>
      <c r="F68" s="229"/>
      <c r="G68" s="229"/>
      <c r="H68" s="229"/>
      <c r="I68" s="229"/>
      <c r="J68" s="115"/>
      <c r="K68" s="116"/>
      <c r="L68" s="113"/>
      <c r="M68" s="1099">
        <v>0.05</v>
      </c>
      <c r="N68" s="1100"/>
      <c r="O68" s="114">
        <f>+M68*O61</f>
        <v>25112.550000000003</v>
      </c>
      <c r="P68" s="44"/>
    </row>
    <row r="69" spans="2:16" ht="15.75" thickBot="1">
      <c r="B69" s="26"/>
      <c r="C69" s="1012" t="s">
        <v>62</v>
      </c>
      <c r="D69" s="1013"/>
      <c r="E69" s="1013"/>
      <c r="F69" s="1013"/>
      <c r="G69" s="1013"/>
      <c r="H69" s="1013"/>
      <c r="I69" s="1013"/>
      <c r="J69" s="1013"/>
      <c r="K69" s="1013"/>
      <c r="L69" s="1013"/>
      <c r="M69" s="1013"/>
      <c r="N69" s="1014"/>
      <c r="O69" s="117">
        <f>SUM(O66:O68)</f>
        <v>175787.84999999998</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678039</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c r="H75"/>
      <c r="I75"/>
      <c r="J75"/>
      <c r="K75"/>
      <c r="L75" s="53"/>
      <c r="M75" s="53"/>
      <c r="N75" s="53"/>
      <c r="O75" s="77"/>
      <c r="P75" s="27"/>
    </row>
    <row r="76" spans="2:16" ht="15">
      <c r="B76" s="26"/>
      <c r="C76" s="76"/>
      <c r="D76" s="53"/>
      <c r="E76" s="53"/>
      <c r="F76" s="53"/>
      <c r="G76"/>
      <c r="H76"/>
      <c r="I76"/>
      <c r="J76"/>
      <c r="K76"/>
      <c r="L76" s="53"/>
      <c r="M76" s="53"/>
      <c r="N76" s="53"/>
      <c r="O76" s="77"/>
      <c r="P76" s="46"/>
    </row>
    <row r="77" spans="2:16" ht="15">
      <c r="B77" s="26"/>
      <c r="C77" s="76"/>
      <c r="D77" s="53"/>
      <c r="E77" s="53"/>
      <c r="F77" s="53"/>
      <c r="G77"/>
      <c r="H77"/>
      <c r="I77"/>
      <c r="J77"/>
      <c r="K77"/>
      <c r="L77" s="53"/>
      <c r="M77" s="53"/>
      <c r="N77" s="53"/>
      <c r="O77" s="77"/>
      <c r="P77" s="46"/>
    </row>
    <row r="78" spans="2:16" ht="14.25">
      <c r="B78" s="26"/>
      <c r="C78" s="62"/>
      <c r="D78" s="120"/>
      <c r="E78" s="120"/>
      <c r="F78" s="120"/>
      <c r="G78"/>
      <c r="H78"/>
      <c r="I78"/>
      <c r="J78"/>
      <c r="K78"/>
      <c r="L78" s="120"/>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17993-E49B-40C2-B3BD-907A409BB5C2}">
  <dimension ref="B1:P96"/>
  <sheetViews>
    <sheetView showGridLines="0" view="pageBreakPreview" topLeftCell="A65" zoomScale="70" zoomScaleNormal="80" zoomScaleSheetLayoutView="70" workbookViewId="0">
      <selection activeCell="D73" sqref="D73"/>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+PRESUPUESTO!D31</f>
        <v>3.1</v>
      </c>
      <c r="D25" s="1034" t="str">
        <f>+PRESUPUESTO!G31</f>
        <v>EXCAVACIÓN MANUAL EN MATERIAL COMÚN PARA INSTALACIÓN DE TUBERÍA DOMICILIARIAS</v>
      </c>
      <c r="E25" s="1035"/>
      <c r="F25" s="1035"/>
      <c r="G25" s="1035"/>
      <c r="H25" s="1035"/>
      <c r="I25" s="1035"/>
      <c r="J25" s="1035"/>
      <c r="K25" s="1035"/>
      <c r="L25" s="1036"/>
      <c r="M25" s="1034" t="str">
        <f>+PRESUPUESTO!H31</f>
        <v>m3</v>
      </c>
      <c r="N25" s="1036"/>
      <c r="O25" s="80">
        <f>+PRESUPUESTO!I31</f>
        <v>50.4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+M32*O58</f>
        <v>2084.85</v>
      </c>
      <c r="P32" s="39"/>
    </row>
    <row r="33" spans="2:16" ht="15.75" thickBot="1">
      <c r="B33" s="26"/>
      <c r="C33" s="1012" t="s">
        <v>62</v>
      </c>
      <c r="D33" s="1013"/>
      <c r="E33" s="1013"/>
      <c r="F33" s="1013"/>
      <c r="G33" s="1013"/>
      <c r="H33" s="1013"/>
      <c r="I33" s="1013"/>
      <c r="J33" s="1013"/>
      <c r="K33" s="1013"/>
      <c r="L33" s="1013"/>
      <c r="M33" s="1013"/>
      <c r="N33" s="1014"/>
      <c r="O33" s="90">
        <f>ROUND(SUM(O30:O32),0)</f>
        <v>2085</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c r="D38" s="1007"/>
      <c r="E38" s="1007"/>
      <c r="F38" s="1007"/>
      <c r="G38" s="1007"/>
      <c r="H38" s="1007"/>
      <c r="I38" s="1007"/>
      <c r="J38" s="1052"/>
      <c r="K38" s="508"/>
      <c r="L38" s="509"/>
      <c r="M38" s="510"/>
      <c r="N38" s="511"/>
      <c r="O38" s="512"/>
      <c r="P38" s="39"/>
    </row>
    <row r="39" spans="2:16" ht="14.25">
      <c r="B39" s="26"/>
      <c r="C39" s="1006"/>
      <c r="D39" s="1007"/>
      <c r="E39" s="1007"/>
      <c r="F39" s="1007"/>
      <c r="G39" s="1007"/>
      <c r="H39" s="1007"/>
      <c r="I39" s="1007"/>
      <c r="J39" s="1052"/>
      <c r="K39" s="508"/>
      <c r="L39" s="509"/>
      <c r="M39" s="510"/>
      <c r="N39" s="511"/>
      <c r="O39" s="512"/>
      <c r="P39" s="39"/>
    </row>
    <row r="40" spans="2:16" ht="14.25">
      <c r="B40" s="26"/>
      <c r="C40" s="1006"/>
      <c r="D40" s="1007"/>
      <c r="E40" s="1007"/>
      <c r="F40" s="1007"/>
      <c r="G40" s="1007"/>
      <c r="H40" s="1007"/>
      <c r="I40" s="1007"/>
      <c r="J40" s="1052"/>
      <c r="K40" s="508"/>
      <c r="L40" s="509"/>
      <c r="M40" s="510"/>
      <c r="N40" s="511"/>
      <c r="O40" s="512"/>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0</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7.25">
      <c r="B46" s="26"/>
      <c r="C46" s="1022" t="s">
        <v>66</v>
      </c>
      <c r="D46" s="1023"/>
      <c r="E46" s="1023"/>
      <c r="F46" s="1023"/>
      <c r="G46" s="1023"/>
      <c r="H46" s="1023"/>
      <c r="I46" s="1023"/>
      <c r="J46" s="81" t="s">
        <v>67</v>
      </c>
      <c r="K46" s="230" t="s">
        <v>68</v>
      </c>
      <c r="L46" s="95" t="s">
        <v>69</v>
      </c>
      <c r="M46" s="1028" t="s">
        <v>70</v>
      </c>
      <c r="N46" s="1029"/>
      <c r="O46" s="82" t="s">
        <v>61</v>
      </c>
      <c r="P46" s="38"/>
    </row>
    <row r="47" spans="2:16" ht="14.25">
      <c r="B47" s="26"/>
      <c r="C47" s="1006"/>
      <c r="D47" s="1007"/>
      <c r="E47" s="1007"/>
      <c r="F47" s="1007"/>
      <c r="G47" s="1007"/>
      <c r="H47" s="1007"/>
      <c r="I47" s="1007"/>
      <c r="J47" s="96"/>
      <c r="K47" s="97"/>
      <c r="L47" s="96"/>
      <c r="M47" s="1026"/>
      <c r="N47" s="1027"/>
      <c r="O47" s="84"/>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0</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v>8</v>
      </c>
      <c r="N54" s="1102"/>
      <c r="O54" s="109">
        <f>+L54/M54</f>
        <v>18653.787499999999</v>
      </c>
      <c r="P54" s="42"/>
    </row>
    <row r="55" spans="2:16" ht="14.25">
      <c r="B55" s="26"/>
      <c r="C55" s="104" t="s">
        <v>330</v>
      </c>
      <c r="D55" s="105"/>
      <c r="E55" s="105"/>
      <c r="F55" s="105"/>
      <c r="G55" s="105"/>
      <c r="H55" s="105"/>
      <c r="I55" s="105"/>
      <c r="J55" s="473">
        <f>+INSUMOS!Q5*2</f>
        <v>99644.972972972973</v>
      </c>
      <c r="K55" s="474">
        <v>1.85</v>
      </c>
      <c r="L55" s="108">
        <f>+K55*J55</f>
        <v>184343.2</v>
      </c>
      <c r="M55" s="1101">
        <v>8</v>
      </c>
      <c r="N55" s="1102"/>
      <c r="O55" s="109">
        <f>+L55/M55</f>
        <v>23042.9</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41697</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43782</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12696.779999999999</v>
      </c>
      <c r="P65" s="44"/>
    </row>
    <row r="66" spans="2:16" ht="14.25">
      <c r="B66" s="26"/>
      <c r="C66" s="85" t="s">
        <v>82</v>
      </c>
      <c r="D66" s="86"/>
      <c r="E66" s="86"/>
      <c r="F66" s="86"/>
      <c r="G66" s="86"/>
      <c r="H66" s="86"/>
      <c r="I66" s="86"/>
      <c r="J66" s="111"/>
      <c r="K66" s="112"/>
      <c r="L66" s="113"/>
      <c r="M66" s="1097">
        <v>0.01</v>
      </c>
      <c r="N66" s="1098"/>
      <c r="O66" s="114">
        <f>+M66*O60</f>
        <v>437.82</v>
      </c>
      <c r="P66" s="44"/>
    </row>
    <row r="67" spans="2:16" ht="15" thickBot="1">
      <c r="B67" s="26"/>
      <c r="C67" s="228" t="s">
        <v>83</v>
      </c>
      <c r="D67" s="229"/>
      <c r="E67" s="229"/>
      <c r="F67" s="229"/>
      <c r="G67" s="229"/>
      <c r="H67" s="229"/>
      <c r="I67" s="229"/>
      <c r="J67" s="115"/>
      <c r="K67" s="116"/>
      <c r="L67" s="113"/>
      <c r="M67" s="1099">
        <v>0.05</v>
      </c>
      <c r="N67" s="1100"/>
      <c r="O67" s="114">
        <f>+M67*O60</f>
        <v>2189.1</v>
      </c>
      <c r="P67" s="44"/>
    </row>
    <row r="68" spans="2:16" ht="15.75" thickBot="1">
      <c r="B68" s="26"/>
      <c r="C68" s="1012" t="s">
        <v>62</v>
      </c>
      <c r="D68" s="1013"/>
      <c r="E68" s="1013"/>
      <c r="F68" s="1013"/>
      <c r="G68" s="1013"/>
      <c r="H68" s="1013"/>
      <c r="I68" s="1013"/>
      <c r="J68" s="1013"/>
      <c r="K68" s="1013"/>
      <c r="L68" s="1013"/>
      <c r="M68" s="1013"/>
      <c r="N68" s="1014"/>
      <c r="O68" s="117">
        <f>SUM(O65:O67)</f>
        <v>15323.699999999999</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59106</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c r="H73"/>
      <c r="I73"/>
      <c r="J73"/>
      <c r="K73"/>
      <c r="L73"/>
      <c r="M73" s="53"/>
      <c r="N73" s="53"/>
      <c r="O73" s="77"/>
      <c r="P73" s="27"/>
    </row>
    <row r="74" spans="2:16" ht="14.25">
      <c r="B74" s="26"/>
      <c r="C74" s="76"/>
      <c r="D74" s="53"/>
      <c r="E74" s="53"/>
      <c r="F74" s="53"/>
      <c r="G74"/>
      <c r="H74"/>
      <c r="I74"/>
      <c r="J74"/>
      <c r="K74"/>
      <c r="L74"/>
      <c r="M74" s="53"/>
      <c r="N74" s="53"/>
      <c r="O74" s="77"/>
      <c r="P74" s="27"/>
    </row>
    <row r="75" spans="2:16" ht="15">
      <c r="B75" s="26"/>
      <c r="C75" s="76"/>
      <c r="D75" s="53"/>
      <c r="E75" s="53"/>
      <c r="F75" s="53"/>
      <c r="G75"/>
      <c r="H75"/>
      <c r="I75"/>
      <c r="J75"/>
      <c r="K75"/>
      <c r="L75"/>
      <c r="M75" s="53"/>
      <c r="N75" s="53"/>
      <c r="O75" s="77"/>
      <c r="P75" s="46"/>
    </row>
    <row r="76" spans="2:16" ht="15">
      <c r="B76" s="26"/>
      <c r="C76" s="76"/>
      <c r="D76" s="53"/>
      <c r="E76" s="53"/>
      <c r="F76" s="53"/>
      <c r="G76"/>
      <c r="H76"/>
      <c r="I76"/>
      <c r="J76"/>
      <c r="K76"/>
      <c r="L76"/>
      <c r="M76" s="53"/>
      <c r="N76" s="53"/>
      <c r="O76" s="77"/>
      <c r="P76" s="46"/>
    </row>
    <row r="77" spans="2:16" ht="14.25">
      <c r="B77" s="26"/>
      <c r="C77" s="62"/>
      <c r="D77" s="120"/>
      <c r="E77" s="120"/>
      <c r="F77" s="120"/>
      <c r="G77"/>
      <c r="H77"/>
      <c r="I77"/>
      <c r="J77"/>
      <c r="K77"/>
      <c r="L77"/>
      <c r="M77" s="120"/>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77">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7:I47"/>
    <mergeCell ref="M47:N47"/>
    <mergeCell ref="C34:O36"/>
    <mergeCell ref="C37:J37"/>
    <mergeCell ref="M37:N37"/>
    <mergeCell ref="C38:J38"/>
    <mergeCell ref="C39:J39"/>
    <mergeCell ref="C40:J40"/>
    <mergeCell ref="C41:J41"/>
    <mergeCell ref="C42:N42"/>
    <mergeCell ref="C43:O45"/>
    <mergeCell ref="C46:I46"/>
    <mergeCell ref="M46:N46"/>
    <mergeCell ref="C58:N58"/>
    <mergeCell ref="C48:I48"/>
    <mergeCell ref="M48:N48"/>
    <mergeCell ref="C49:N49"/>
    <mergeCell ref="C50:O52"/>
    <mergeCell ref="C53:I53"/>
    <mergeCell ref="M53:N53"/>
    <mergeCell ref="M54:N54"/>
    <mergeCell ref="M55:N55"/>
    <mergeCell ref="M56:N56"/>
    <mergeCell ref="C57:I57"/>
    <mergeCell ref="M57:N57"/>
    <mergeCell ref="C60:N60"/>
    <mergeCell ref="C61:O63"/>
    <mergeCell ref="C64:I64"/>
    <mergeCell ref="M64:N64"/>
    <mergeCell ref="C65:I65"/>
    <mergeCell ref="M65:N65"/>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6E431-BFEA-475A-81CA-6DE3C7526A35}">
  <dimension ref="B1:P96"/>
  <sheetViews>
    <sheetView showGridLines="0" view="pageBreakPreview" topLeftCell="A59" zoomScale="70" zoomScaleNormal="80" zoomScaleSheetLayoutView="70" workbookViewId="0">
      <selection activeCell="D74" sqref="D74"/>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+PRESUPUESTO!D20</f>
        <v>2.3</v>
      </c>
      <c r="D25" s="1034" t="str">
        <f>+PRESUPUESTO!G20</f>
        <v>SUMINISTRO E INSTALACIÓN DE TUBERÍA PVC SANITARIA CORRUGADA Ø 14PULG-350mm X6m PARA CÁMARAS DE CAÍDA</v>
      </c>
      <c r="E25" s="1035"/>
      <c r="F25" s="1035"/>
      <c r="G25" s="1035"/>
      <c r="H25" s="1035"/>
      <c r="I25" s="1035"/>
      <c r="J25" s="1035"/>
      <c r="K25" s="1035"/>
      <c r="L25" s="1036"/>
      <c r="M25" s="1034" t="str">
        <f>+PRESUPUESTO!H20</f>
        <v>ml</v>
      </c>
      <c r="N25" s="1036"/>
      <c r="O25" s="80">
        <f>+PRESUPUESTO!I20</f>
        <v>24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+M32*O58</f>
        <v>431.05</v>
      </c>
      <c r="P32" s="39"/>
    </row>
    <row r="33" spans="2:16" ht="15.75" thickBot="1">
      <c r="B33" s="26"/>
      <c r="C33" s="1012" t="s">
        <v>62</v>
      </c>
      <c r="D33" s="1013"/>
      <c r="E33" s="1013"/>
      <c r="F33" s="1013"/>
      <c r="G33" s="1013"/>
      <c r="H33" s="1013"/>
      <c r="I33" s="1013"/>
      <c r="J33" s="1013"/>
      <c r="K33" s="1013"/>
      <c r="L33" s="1013"/>
      <c r="M33" s="1013"/>
      <c r="N33" s="1014"/>
      <c r="O33" s="90">
        <f>ROUND(SUM(O30:O32),0)</f>
        <v>431</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256</v>
      </c>
      <c r="D38" s="1007"/>
      <c r="E38" s="1007"/>
      <c r="F38" s="1007"/>
      <c r="G38" s="1007"/>
      <c r="H38" s="1007"/>
      <c r="I38" s="1007"/>
      <c r="J38" s="1052"/>
      <c r="K38" s="514" t="s">
        <v>100</v>
      </c>
      <c r="L38" s="515">
        <v>1.05</v>
      </c>
      <c r="M38" s="1111">
        <f>VLOOKUP(C38,[212]INSUMOS!$C$28:$O$59,13,FALSE)</f>
        <v>33811</v>
      </c>
      <c r="N38" s="1112"/>
      <c r="O38" s="447">
        <f>L38*M38</f>
        <v>35501.550000000003</v>
      </c>
      <c r="P38" s="39"/>
    </row>
    <row r="39" spans="2:16" ht="14.25">
      <c r="B39" s="26"/>
      <c r="C39" s="1006" t="s">
        <v>268</v>
      </c>
      <c r="D39" s="1007"/>
      <c r="E39" s="1007"/>
      <c r="F39" s="1007"/>
      <c r="G39" s="1007"/>
      <c r="H39" s="1007"/>
      <c r="I39" s="1007"/>
      <c r="J39" s="1052"/>
      <c r="K39" s="514" t="s">
        <v>336</v>
      </c>
      <c r="L39" s="530">
        <v>9.9000000000000005E-2</v>
      </c>
      <c r="M39" s="1111">
        <v>32222</v>
      </c>
      <c r="N39" s="1112"/>
      <c r="O39" s="447">
        <f>+M39*L39</f>
        <v>3189.9780000000001</v>
      </c>
      <c r="P39" s="39"/>
    </row>
    <row r="40" spans="2:16" ht="14.25">
      <c r="B40" s="26"/>
      <c r="C40" s="1006" t="s">
        <v>352</v>
      </c>
      <c r="D40" s="1007"/>
      <c r="E40" s="1007"/>
      <c r="F40" s="1007"/>
      <c r="G40" s="1007"/>
      <c r="H40" s="1007"/>
      <c r="I40" s="1007"/>
      <c r="J40" s="1052"/>
      <c r="K40" s="508" t="s">
        <v>125</v>
      </c>
      <c r="L40" s="505">
        <v>0.1</v>
      </c>
      <c r="M40" s="1111">
        <v>41800</v>
      </c>
      <c r="N40" s="1112"/>
      <c r="O40" s="447">
        <f>+M40*L40</f>
        <v>4180</v>
      </c>
      <c r="P40" s="39"/>
    </row>
    <row r="41" spans="2:16" ht="15" thickBot="1">
      <c r="B41" s="26"/>
      <c r="C41" s="1018"/>
      <c r="D41" s="1019"/>
      <c r="E41" s="1019"/>
      <c r="F41" s="1019"/>
      <c r="G41" s="1019"/>
      <c r="H41" s="1019"/>
      <c r="I41" s="1019"/>
      <c r="J41" s="1046"/>
      <c r="K41" s="508"/>
      <c r="L41" s="509"/>
      <c r="M41" s="510"/>
      <c r="N41" s="511"/>
      <c r="O41" s="512"/>
      <c r="P41" s="39"/>
    </row>
    <row r="42" spans="2:16" ht="15.75" thickBot="1">
      <c r="B42" s="26"/>
      <c r="C42" s="1012" t="s">
        <v>62</v>
      </c>
      <c r="D42" s="1013"/>
      <c r="E42" s="1013"/>
      <c r="F42" s="1013"/>
      <c r="G42" s="1013"/>
      <c r="H42" s="1013"/>
      <c r="I42" s="1013"/>
      <c r="J42" s="1013"/>
      <c r="K42" s="1013"/>
      <c r="L42" s="1013"/>
      <c r="M42" s="1013"/>
      <c r="N42" s="1014"/>
      <c r="O42" s="94">
        <f>SUM(O38:O41)</f>
        <v>42871.528000000006</v>
      </c>
      <c r="P42" s="39"/>
    </row>
    <row r="43" spans="2:16">
      <c r="B43" s="26"/>
      <c r="C43" s="1037" t="s">
        <v>65</v>
      </c>
      <c r="D43" s="1038"/>
      <c r="E43" s="1038"/>
      <c r="F43" s="1038"/>
      <c r="G43" s="1038"/>
      <c r="H43" s="1038"/>
      <c r="I43" s="1038"/>
      <c r="J43" s="1038"/>
      <c r="K43" s="1038"/>
      <c r="L43" s="1038"/>
      <c r="M43" s="1038"/>
      <c r="N43" s="1038"/>
      <c r="O43" s="1039"/>
      <c r="P43" s="37"/>
    </row>
    <row r="44" spans="2:16">
      <c r="B44" s="26"/>
      <c r="C44" s="1040"/>
      <c r="D44" s="1041"/>
      <c r="E44" s="1041"/>
      <c r="F44" s="1041"/>
      <c r="G44" s="1041"/>
      <c r="H44" s="1041"/>
      <c r="I44" s="1041"/>
      <c r="J44" s="1041"/>
      <c r="K44" s="1041"/>
      <c r="L44" s="1041"/>
      <c r="M44" s="1041"/>
      <c r="N44" s="1041"/>
      <c r="O44" s="1042"/>
      <c r="P44" s="37"/>
    </row>
    <row r="45" spans="2:16" ht="13.5" thickBot="1">
      <c r="B45" s="26"/>
      <c r="C45" s="1043"/>
      <c r="D45" s="1044"/>
      <c r="E45" s="1044"/>
      <c r="F45" s="1044"/>
      <c r="G45" s="1044"/>
      <c r="H45" s="1044"/>
      <c r="I45" s="1044"/>
      <c r="J45" s="1044"/>
      <c r="K45" s="1044"/>
      <c r="L45" s="1044"/>
      <c r="M45" s="1044"/>
      <c r="N45" s="1044"/>
      <c r="O45" s="1045"/>
      <c r="P45" s="37"/>
    </row>
    <row r="46" spans="2:16" ht="15">
      <c r="B46" s="26"/>
      <c r="C46" s="1022" t="s">
        <v>66</v>
      </c>
      <c r="D46" s="1023"/>
      <c r="E46" s="1023"/>
      <c r="F46" s="1023"/>
      <c r="G46" s="1023"/>
      <c r="H46" s="1023"/>
      <c r="I46" s="1023"/>
      <c r="J46" s="81" t="s">
        <v>67</v>
      </c>
      <c r="K46" s="230" t="s">
        <v>68</v>
      </c>
      <c r="L46" s="95" t="s">
        <v>337</v>
      </c>
      <c r="M46" s="1028" t="s">
        <v>70</v>
      </c>
      <c r="N46" s="1029"/>
      <c r="O46" s="82" t="s">
        <v>61</v>
      </c>
      <c r="P46" s="38"/>
    </row>
    <row r="47" spans="2:16" ht="14.25">
      <c r="B47" s="26"/>
      <c r="C47" s="1006"/>
      <c r="D47" s="1007"/>
      <c r="E47" s="1007"/>
      <c r="F47" s="1007"/>
      <c r="G47" s="1007"/>
      <c r="H47" s="1007"/>
      <c r="I47" s="1007"/>
      <c r="J47" s="96"/>
      <c r="K47" s="97"/>
      <c r="L47" s="96"/>
      <c r="M47" s="1026"/>
      <c r="N47" s="1027"/>
      <c r="O47" s="84"/>
      <c r="P47" s="39"/>
    </row>
    <row r="48" spans="2:16" ht="15" thickBot="1">
      <c r="B48" s="26"/>
      <c r="C48" s="1018"/>
      <c r="D48" s="1019"/>
      <c r="E48" s="1019"/>
      <c r="F48" s="1019"/>
      <c r="G48" s="1019"/>
      <c r="H48" s="1019"/>
      <c r="I48" s="1019"/>
      <c r="J48" s="98"/>
      <c r="K48" s="99"/>
      <c r="L48" s="98"/>
      <c r="M48" s="1020"/>
      <c r="N48" s="1021"/>
      <c r="O48" s="100"/>
      <c r="P48" s="39"/>
    </row>
    <row r="49" spans="2:16" ht="15.75" thickBot="1">
      <c r="B49" s="26"/>
      <c r="C49" s="1012" t="s">
        <v>62</v>
      </c>
      <c r="D49" s="1013"/>
      <c r="E49" s="1013"/>
      <c r="F49" s="1013"/>
      <c r="G49" s="1013"/>
      <c r="H49" s="1013"/>
      <c r="I49" s="1013"/>
      <c r="J49" s="1013"/>
      <c r="K49" s="1013"/>
      <c r="L49" s="1013"/>
      <c r="M49" s="1013"/>
      <c r="N49" s="1014"/>
      <c r="O49" s="90">
        <f>ROUND(SUM(O47:O48),0)</f>
        <v>0</v>
      </c>
      <c r="P49" s="40"/>
    </row>
    <row r="50" spans="2:16">
      <c r="B50" s="26"/>
      <c r="C50" s="1037" t="s">
        <v>71</v>
      </c>
      <c r="D50" s="1038"/>
      <c r="E50" s="1038"/>
      <c r="F50" s="1038"/>
      <c r="G50" s="1038"/>
      <c r="H50" s="1038"/>
      <c r="I50" s="1038"/>
      <c r="J50" s="1038"/>
      <c r="K50" s="1038"/>
      <c r="L50" s="1038"/>
      <c r="M50" s="1038"/>
      <c r="N50" s="1038"/>
      <c r="O50" s="1039"/>
      <c r="P50" s="37"/>
    </row>
    <row r="51" spans="2:16">
      <c r="B51" s="26"/>
      <c r="C51" s="1040"/>
      <c r="D51" s="1041"/>
      <c r="E51" s="1041"/>
      <c r="F51" s="1041"/>
      <c r="G51" s="1041"/>
      <c r="H51" s="1041"/>
      <c r="I51" s="1041"/>
      <c r="J51" s="1041"/>
      <c r="K51" s="1041"/>
      <c r="L51" s="1041"/>
      <c r="M51" s="1041"/>
      <c r="N51" s="1041"/>
      <c r="O51" s="1042"/>
      <c r="P51" s="37"/>
    </row>
    <row r="52" spans="2:16" ht="13.5" thickBot="1">
      <c r="B52" s="26"/>
      <c r="C52" s="1043"/>
      <c r="D52" s="1044"/>
      <c r="E52" s="1044"/>
      <c r="F52" s="1044"/>
      <c r="G52" s="1044"/>
      <c r="H52" s="1044"/>
      <c r="I52" s="1044"/>
      <c r="J52" s="1044"/>
      <c r="K52" s="1044"/>
      <c r="L52" s="1044"/>
      <c r="M52" s="1044"/>
      <c r="N52" s="1044"/>
      <c r="O52" s="1045"/>
      <c r="P52" s="37"/>
    </row>
    <row r="53" spans="2:16" ht="30">
      <c r="B53" s="26"/>
      <c r="C53" s="1022" t="s">
        <v>72</v>
      </c>
      <c r="D53" s="1023"/>
      <c r="E53" s="1023"/>
      <c r="F53" s="1023"/>
      <c r="G53" s="1023"/>
      <c r="H53" s="1023"/>
      <c r="I53" s="1023"/>
      <c r="J53" s="81" t="s">
        <v>73</v>
      </c>
      <c r="K53" s="101" t="s">
        <v>74</v>
      </c>
      <c r="L53" s="102" t="s">
        <v>75</v>
      </c>
      <c r="M53" s="1024" t="s">
        <v>60</v>
      </c>
      <c r="N53" s="1025"/>
      <c r="O53" s="103" t="s">
        <v>61</v>
      </c>
      <c r="P53" s="41"/>
    </row>
    <row r="54" spans="2:16" ht="14.25">
      <c r="B54" s="26"/>
      <c r="C54" s="104" t="s">
        <v>329</v>
      </c>
      <c r="D54" s="105"/>
      <c r="E54" s="105"/>
      <c r="F54" s="105"/>
      <c r="G54" s="105"/>
      <c r="H54" s="105"/>
      <c r="I54" s="105"/>
      <c r="J54" s="473">
        <f>+INSUMOS!Q4</f>
        <v>80665.027027027012</v>
      </c>
      <c r="K54" s="474">
        <v>1.85</v>
      </c>
      <c r="L54" s="108">
        <f>+K54*J54</f>
        <v>149230.29999999999</v>
      </c>
      <c r="M54" s="1101">
        <v>28</v>
      </c>
      <c r="N54" s="1102"/>
      <c r="O54" s="109">
        <f>+L54/M54</f>
        <v>5329.653571428571</v>
      </c>
      <c r="P54" s="42"/>
    </row>
    <row r="55" spans="2:16" ht="14.25">
      <c r="B55" s="26"/>
      <c r="C55" s="104" t="s">
        <v>334</v>
      </c>
      <c r="D55" s="105"/>
      <c r="E55" s="105"/>
      <c r="F55" s="105"/>
      <c r="G55" s="105"/>
      <c r="H55" s="105"/>
      <c r="I55" s="105"/>
      <c r="J55" s="473">
        <f>+INSUMOS!Q5*1</f>
        <v>49822.486486486487</v>
      </c>
      <c r="K55" s="474">
        <v>1.85</v>
      </c>
      <c r="L55" s="108">
        <f>+K55*J55</f>
        <v>92171.6</v>
      </c>
      <c r="M55" s="1101">
        <v>28</v>
      </c>
      <c r="N55" s="1102"/>
      <c r="O55" s="109">
        <f>+L55/M55</f>
        <v>3291.8428571428572</v>
      </c>
      <c r="P55" s="42"/>
    </row>
    <row r="56" spans="2:16" ht="14.25">
      <c r="B56" s="26"/>
      <c r="C56" s="104"/>
      <c r="D56" s="105"/>
      <c r="E56" s="105"/>
      <c r="F56" s="105"/>
      <c r="G56" s="105"/>
      <c r="H56" s="105"/>
      <c r="I56" s="105"/>
      <c r="J56" s="106"/>
      <c r="K56" s="107"/>
      <c r="L56" s="108"/>
      <c r="M56" s="1026"/>
      <c r="N56" s="1027"/>
      <c r="O56" s="109"/>
      <c r="P56" s="42"/>
    </row>
    <row r="57" spans="2:16" ht="15" thickBot="1">
      <c r="B57" s="26"/>
      <c r="C57" s="1018"/>
      <c r="D57" s="1019"/>
      <c r="E57" s="1019"/>
      <c r="F57" s="1019"/>
      <c r="G57" s="1019"/>
      <c r="H57" s="1019"/>
      <c r="I57" s="1019"/>
      <c r="J57" s="98"/>
      <c r="K57" s="99"/>
      <c r="L57" s="98"/>
      <c r="M57" s="1020"/>
      <c r="N57" s="1021"/>
      <c r="O57" s="100"/>
      <c r="P57" s="39"/>
    </row>
    <row r="58" spans="2:16" ht="15.75" thickBot="1">
      <c r="B58" s="26"/>
      <c r="C58" s="1012" t="s">
        <v>62</v>
      </c>
      <c r="D58" s="1013"/>
      <c r="E58" s="1013"/>
      <c r="F58" s="1013"/>
      <c r="G58" s="1013"/>
      <c r="H58" s="1013"/>
      <c r="I58" s="1013"/>
      <c r="J58" s="1013"/>
      <c r="K58" s="1013"/>
      <c r="L58" s="1013"/>
      <c r="M58" s="1013"/>
      <c r="N58" s="1014"/>
      <c r="O58" s="94">
        <f>ROUND(SUM(O54:O57),0)</f>
        <v>8621</v>
      </c>
      <c r="P58" s="39"/>
    </row>
    <row r="59" spans="2:16" ht="15" thickBot="1">
      <c r="B59" s="26"/>
      <c r="C59" s="76"/>
      <c r="D59" s="53"/>
      <c r="E59" s="53"/>
      <c r="F59" s="53"/>
      <c r="G59" s="53"/>
      <c r="H59" s="53"/>
      <c r="I59" s="53"/>
      <c r="J59" s="53"/>
      <c r="K59" s="53"/>
      <c r="L59" s="53"/>
      <c r="M59" s="53"/>
      <c r="N59" s="53"/>
      <c r="O59" s="77"/>
      <c r="P59" s="27"/>
    </row>
    <row r="60" spans="2:16" ht="15.75" thickBot="1">
      <c r="B60" s="26"/>
      <c r="C60" s="1015" t="s">
        <v>76</v>
      </c>
      <c r="D60" s="1016"/>
      <c r="E60" s="1016"/>
      <c r="F60" s="1016"/>
      <c r="G60" s="1016"/>
      <c r="H60" s="1016"/>
      <c r="I60" s="1016"/>
      <c r="J60" s="1016"/>
      <c r="K60" s="1016"/>
      <c r="L60" s="1016"/>
      <c r="M60" s="1016"/>
      <c r="N60" s="1017"/>
      <c r="O60" s="110">
        <f>ROUND((O58+O49+O42+O33),0)</f>
        <v>51924</v>
      </c>
      <c r="P60" s="43"/>
    </row>
    <row r="61" spans="2:16">
      <c r="B61" s="26"/>
      <c r="C61" s="1037" t="s">
        <v>77</v>
      </c>
      <c r="D61" s="1038"/>
      <c r="E61" s="1038"/>
      <c r="F61" s="1038"/>
      <c r="G61" s="1038"/>
      <c r="H61" s="1038"/>
      <c r="I61" s="1038"/>
      <c r="J61" s="1038"/>
      <c r="K61" s="1038"/>
      <c r="L61" s="1038"/>
      <c r="M61" s="1038"/>
      <c r="N61" s="1038"/>
      <c r="O61" s="1039"/>
      <c r="P61" s="37"/>
    </row>
    <row r="62" spans="2:16">
      <c r="B62" s="26"/>
      <c r="C62" s="1040"/>
      <c r="D62" s="1041"/>
      <c r="E62" s="1041"/>
      <c r="F62" s="1041"/>
      <c r="G62" s="1041"/>
      <c r="H62" s="1041"/>
      <c r="I62" s="1041"/>
      <c r="J62" s="1041"/>
      <c r="K62" s="1041"/>
      <c r="L62" s="1041"/>
      <c r="M62" s="1041"/>
      <c r="N62" s="1041"/>
      <c r="O62" s="1042"/>
      <c r="P62" s="37"/>
    </row>
    <row r="63" spans="2:16" ht="13.5" thickBot="1">
      <c r="B63" s="26"/>
      <c r="C63" s="1043"/>
      <c r="D63" s="1044"/>
      <c r="E63" s="1044"/>
      <c r="F63" s="1044"/>
      <c r="G63" s="1044"/>
      <c r="H63" s="1044"/>
      <c r="I63" s="1044"/>
      <c r="J63" s="1044"/>
      <c r="K63" s="1044"/>
      <c r="L63" s="1044"/>
      <c r="M63" s="1044"/>
      <c r="N63" s="1044"/>
      <c r="O63" s="1045"/>
      <c r="P63" s="37"/>
    </row>
    <row r="64" spans="2:16" ht="15">
      <c r="B64" s="26"/>
      <c r="C64" s="1022" t="s">
        <v>78</v>
      </c>
      <c r="D64" s="1023"/>
      <c r="E64" s="1023"/>
      <c r="F64" s="1023"/>
      <c r="G64" s="1023"/>
      <c r="H64" s="1023"/>
      <c r="I64" s="1023"/>
      <c r="J64" s="230"/>
      <c r="K64" s="231"/>
      <c r="L64" s="102" t="s">
        <v>79</v>
      </c>
      <c r="M64" s="1024" t="s">
        <v>80</v>
      </c>
      <c r="N64" s="1025"/>
      <c r="O64" s="103"/>
      <c r="P64" s="41"/>
    </row>
    <row r="65" spans="2:16" ht="14.25">
      <c r="B65" s="26"/>
      <c r="C65" s="1006" t="s">
        <v>81</v>
      </c>
      <c r="D65" s="1007"/>
      <c r="E65" s="1007"/>
      <c r="F65" s="1007"/>
      <c r="G65" s="1007"/>
      <c r="H65" s="1007"/>
      <c r="I65" s="1007"/>
      <c r="J65" s="111"/>
      <c r="K65" s="112"/>
      <c r="L65" s="113"/>
      <c r="M65" s="1097">
        <v>0.28999999999999998</v>
      </c>
      <c r="N65" s="1098"/>
      <c r="O65" s="114">
        <f>+M65*O60</f>
        <v>15057.96</v>
      </c>
      <c r="P65" s="44"/>
    </row>
    <row r="66" spans="2:16" ht="14.25">
      <c r="B66" s="26"/>
      <c r="C66" s="85" t="s">
        <v>82</v>
      </c>
      <c r="D66" s="86"/>
      <c r="E66" s="86"/>
      <c r="F66" s="86"/>
      <c r="G66" s="86"/>
      <c r="H66" s="86"/>
      <c r="I66" s="86"/>
      <c r="J66" s="111"/>
      <c r="K66" s="112"/>
      <c r="L66" s="113"/>
      <c r="M66" s="1097">
        <v>0.01</v>
      </c>
      <c r="N66" s="1098"/>
      <c r="O66" s="114">
        <f>+M66*O60</f>
        <v>519.24</v>
      </c>
      <c r="P66" s="44"/>
    </row>
    <row r="67" spans="2:16" ht="15" thickBot="1">
      <c r="B67" s="26"/>
      <c r="C67" s="228" t="s">
        <v>83</v>
      </c>
      <c r="D67" s="229"/>
      <c r="E67" s="229"/>
      <c r="F67" s="229"/>
      <c r="G67" s="229"/>
      <c r="H67" s="229"/>
      <c r="I67" s="229"/>
      <c r="J67" s="115"/>
      <c r="K67" s="116"/>
      <c r="L67" s="113"/>
      <c r="M67" s="1099">
        <v>0.05</v>
      </c>
      <c r="N67" s="1100"/>
      <c r="O67" s="114">
        <f>+M67*O60</f>
        <v>2596.2000000000003</v>
      </c>
      <c r="P67" s="44"/>
    </row>
    <row r="68" spans="2:16" ht="15.75" thickBot="1">
      <c r="B68" s="26"/>
      <c r="C68" s="1012" t="s">
        <v>62</v>
      </c>
      <c r="D68" s="1013"/>
      <c r="E68" s="1013"/>
      <c r="F68" s="1013"/>
      <c r="G68" s="1013"/>
      <c r="H68" s="1013"/>
      <c r="I68" s="1013"/>
      <c r="J68" s="1013"/>
      <c r="K68" s="1013"/>
      <c r="L68" s="1013"/>
      <c r="M68" s="1013"/>
      <c r="N68" s="1014"/>
      <c r="O68" s="117">
        <f>SUM(O65:O67)</f>
        <v>18173.399999999998</v>
      </c>
      <c r="P68" s="45"/>
    </row>
    <row r="69" spans="2:16" ht="15" thickBot="1">
      <c r="B69" s="26"/>
      <c r="C69" s="76"/>
      <c r="D69" s="53"/>
      <c r="E69" s="53"/>
      <c r="F69" s="53"/>
      <c r="G69" s="53"/>
      <c r="H69" s="53"/>
      <c r="I69" s="53"/>
      <c r="J69" s="53"/>
      <c r="K69" s="53"/>
      <c r="L69" s="53"/>
      <c r="M69" s="53"/>
      <c r="N69" s="53"/>
      <c r="O69" s="77"/>
      <c r="P69" s="27"/>
    </row>
    <row r="70" spans="2:16" ht="15.75" thickBot="1">
      <c r="B70" s="26"/>
      <c r="C70" s="1015" t="s">
        <v>84</v>
      </c>
      <c r="D70" s="1016"/>
      <c r="E70" s="1016"/>
      <c r="F70" s="1016"/>
      <c r="G70" s="1016"/>
      <c r="H70" s="1016"/>
      <c r="I70" s="1016"/>
      <c r="J70" s="1016"/>
      <c r="K70" s="1016"/>
      <c r="L70" s="1016"/>
      <c r="M70" s="1016"/>
      <c r="N70" s="1017"/>
      <c r="O70" s="118">
        <f>ROUND(O68+O60,0)</f>
        <v>70097</v>
      </c>
      <c r="P70" s="45"/>
    </row>
    <row r="71" spans="2:16" ht="14.25">
      <c r="B71" s="26"/>
      <c r="C71" s="73"/>
      <c r="D71" s="74"/>
      <c r="E71" s="74"/>
      <c r="F71" s="74"/>
      <c r="G71" s="74"/>
      <c r="H71" s="74"/>
      <c r="I71" s="74"/>
      <c r="J71" s="74"/>
      <c r="K71" s="74"/>
      <c r="L71" s="74"/>
      <c r="M71" s="74"/>
      <c r="N71" s="74"/>
      <c r="O71" s="75"/>
      <c r="P71" s="27"/>
    </row>
    <row r="72" spans="2:16" ht="14.25">
      <c r="B72" s="26"/>
      <c r="C72" s="76"/>
      <c r="D72" s="53"/>
      <c r="E72" s="53"/>
      <c r="F72" s="53"/>
      <c r="G72" s="53"/>
      <c r="H72" s="53"/>
      <c r="I72" s="53"/>
      <c r="J72" s="53"/>
      <c r="K72" s="53"/>
      <c r="L72" s="53"/>
      <c r="M72" s="53"/>
      <c r="N72" s="53"/>
      <c r="O72" s="77"/>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s="53"/>
      <c r="M74" s="53"/>
      <c r="N74" s="53"/>
      <c r="O74" s="77"/>
      <c r="P74" s="27"/>
    </row>
    <row r="75" spans="2:16" ht="15">
      <c r="B75" s="26"/>
      <c r="C75" s="76"/>
      <c r="D75" s="53"/>
      <c r="E75" s="53"/>
      <c r="F75" s="53"/>
      <c r="G75"/>
      <c r="H75"/>
      <c r="I75"/>
      <c r="J75"/>
      <c r="K75"/>
      <c r="L75" s="53"/>
      <c r="M75" s="53"/>
      <c r="N75" s="53"/>
      <c r="O75" s="77"/>
      <c r="P75" s="46"/>
    </row>
    <row r="76" spans="2:16" ht="15">
      <c r="B76" s="26"/>
      <c r="C76" s="76"/>
      <c r="D76" s="53"/>
      <c r="E76" s="53"/>
      <c r="F76" s="53"/>
      <c r="G76"/>
      <c r="H76"/>
      <c r="I76"/>
      <c r="J76"/>
      <c r="K76"/>
      <c r="L76" s="53"/>
      <c r="M76" s="53"/>
      <c r="N76" s="53"/>
      <c r="O76" s="77"/>
      <c r="P76" s="46"/>
    </row>
    <row r="77" spans="2:16" ht="14.25">
      <c r="B77" s="26"/>
      <c r="C77" s="62"/>
      <c r="D77" s="120"/>
      <c r="E77" s="120"/>
      <c r="F77" s="120"/>
      <c r="G77"/>
      <c r="H77"/>
      <c r="I77"/>
      <c r="J77"/>
      <c r="K77"/>
      <c r="L77" s="120"/>
      <c r="M77" s="120"/>
      <c r="N77" s="120"/>
      <c r="O77" s="121"/>
      <c r="P77" s="47"/>
    </row>
    <row r="78" spans="2:16" ht="14.25">
      <c r="B78" s="26"/>
      <c r="C78" s="76"/>
      <c r="D78" s="53"/>
      <c r="E78" s="53"/>
      <c r="F78" s="53"/>
      <c r="G78" s="53"/>
      <c r="H78" s="53" t="s">
        <v>89</v>
      </c>
      <c r="I78" s="53"/>
      <c r="J78" s="53"/>
      <c r="K78" s="53"/>
      <c r="L78" s="53"/>
      <c r="M78" s="53"/>
      <c r="N78" s="53"/>
      <c r="O78" s="77"/>
      <c r="P78" s="27"/>
    </row>
    <row r="79" spans="2:16" ht="15">
      <c r="B79" s="26"/>
      <c r="C79" s="122" t="s">
        <v>90</v>
      </c>
      <c r="D79" s="227"/>
      <c r="E79" s="227"/>
      <c r="F79" s="227"/>
      <c r="G79" s="227"/>
      <c r="H79" s="227"/>
      <c r="I79" s="227"/>
      <c r="J79" s="227"/>
      <c r="K79" s="227"/>
      <c r="L79" s="227"/>
      <c r="M79" s="227"/>
      <c r="N79" s="227"/>
      <c r="O79" s="124"/>
      <c r="P79" s="27"/>
    </row>
    <row r="80" spans="2:16" ht="14.25">
      <c r="B80" s="26"/>
      <c r="C80" s="1003"/>
      <c r="D80" s="1004"/>
      <c r="E80" s="1004"/>
      <c r="F80" s="1004"/>
      <c r="G80" s="1004"/>
      <c r="H80" s="1004"/>
      <c r="I80" s="1004"/>
      <c r="J80" s="1004"/>
      <c r="K80" s="1004"/>
      <c r="L80" s="1004"/>
      <c r="M80" s="1004"/>
      <c r="N80" s="1004"/>
      <c r="O80" s="1005"/>
      <c r="P80" s="47"/>
    </row>
    <row r="81" spans="2:16" ht="14.25">
      <c r="B81" s="26"/>
      <c r="C81" s="1003"/>
      <c r="D81" s="1004"/>
      <c r="E81" s="1004"/>
      <c r="F81" s="1004"/>
      <c r="G81" s="1004"/>
      <c r="H81" s="1004"/>
      <c r="I81" s="1004"/>
      <c r="J81" s="1004"/>
      <c r="K81" s="1004"/>
      <c r="L81" s="1004"/>
      <c r="M81" s="1004"/>
      <c r="N81" s="1004"/>
      <c r="O81" s="1005"/>
      <c r="P81" s="47"/>
    </row>
    <row r="82" spans="2:16" ht="14.25">
      <c r="B82" s="26"/>
      <c r="C82" s="62"/>
      <c r="D82" s="120"/>
      <c r="E82" s="120"/>
      <c r="F82" s="120"/>
      <c r="G82" s="120"/>
      <c r="H82" s="120"/>
      <c r="I82" s="120"/>
      <c r="J82" s="120"/>
      <c r="K82" s="120"/>
      <c r="L82" s="120"/>
      <c r="M82" s="120"/>
      <c r="N82" s="120"/>
      <c r="O82" s="121"/>
      <c r="P82" s="47"/>
    </row>
    <row r="83" spans="2:16" ht="15">
      <c r="B83" s="26"/>
      <c r="C83" s="125" t="s">
        <v>91</v>
      </c>
      <c r="D83" s="120"/>
      <c r="E83" s="120"/>
      <c r="F83" s="120"/>
      <c r="G83" s="120"/>
      <c r="H83" s="120"/>
      <c r="I83" s="120"/>
      <c r="J83" s="120"/>
      <c r="K83" s="120"/>
      <c r="L83" s="120"/>
      <c r="M83" s="120"/>
      <c r="N83" s="120"/>
      <c r="O83" s="121"/>
      <c r="P83" s="47"/>
    </row>
    <row r="84" spans="2:16" ht="12.75" customHeight="1">
      <c r="B84" s="26"/>
      <c r="C84" s="1000" t="s">
        <v>92</v>
      </c>
      <c r="D84" s="1001"/>
      <c r="E84" s="1001"/>
      <c r="F84" s="1001"/>
      <c r="G84" s="1001"/>
      <c r="H84" s="1001"/>
      <c r="I84" s="1001"/>
      <c r="J84" s="1001"/>
      <c r="K84" s="1001"/>
      <c r="L84" s="1001"/>
      <c r="M84" s="1001"/>
      <c r="N84" s="1001"/>
      <c r="O84" s="1002"/>
      <c r="P84" s="48"/>
    </row>
    <row r="85" spans="2:16" ht="24" customHeight="1">
      <c r="B85" s="26"/>
      <c r="C85" s="1000"/>
      <c r="D85" s="1001"/>
      <c r="E85" s="1001"/>
      <c r="F85" s="1001"/>
      <c r="G85" s="1001"/>
      <c r="H85" s="1001"/>
      <c r="I85" s="1001"/>
      <c r="J85" s="1001"/>
      <c r="K85" s="1001"/>
      <c r="L85" s="1001"/>
      <c r="M85" s="1001"/>
      <c r="N85" s="1001"/>
      <c r="O85" s="1002"/>
      <c r="P85" s="48"/>
    </row>
    <row r="86" spans="2:16" ht="12.95" customHeight="1">
      <c r="B86" s="26"/>
      <c r="C86" s="1000" t="s">
        <v>93</v>
      </c>
      <c r="D86" s="1001"/>
      <c r="E86" s="1001"/>
      <c r="F86" s="1001"/>
      <c r="G86" s="1001"/>
      <c r="H86" s="1001"/>
      <c r="I86" s="1001"/>
      <c r="J86" s="1001"/>
      <c r="K86" s="1001"/>
      <c r="L86" s="1001"/>
      <c r="M86" s="1001"/>
      <c r="N86" s="1001"/>
      <c r="O86" s="1002"/>
      <c r="P86" s="48"/>
    </row>
    <row r="87" spans="2:16" ht="32.25" customHeight="1">
      <c r="B87" s="26"/>
      <c r="C87" s="1000"/>
      <c r="D87" s="1001"/>
      <c r="E87" s="1001"/>
      <c r="F87" s="1001"/>
      <c r="G87" s="1001"/>
      <c r="H87" s="1001"/>
      <c r="I87" s="1001"/>
      <c r="J87" s="1001"/>
      <c r="K87" s="1001"/>
      <c r="L87" s="1001"/>
      <c r="M87" s="1001"/>
      <c r="N87" s="1001"/>
      <c r="O87" s="1002"/>
      <c r="P87" s="48"/>
    </row>
    <row r="88" spans="2:16" ht="14.25">
      <c r="B88" s="26"/>
      <c r="C88" s="62"/>
      <c r="D88" s="120"/>
      <c r="E88" s="120"/>
      <c r="F88" s="120"/>
      <c r="G88" s="120"/>
      <c r="H88" s="120"/>
      <c r="I88" s="120"/>
      <c r="J88" s="120"/>
      <c r="K88" s="120"/>
      <c r="L88" s="120"/>
      <c r="M88" s="120"/>
      <c r="N88" s="120"/>
      <c r="O88" s="121"/>
      <c r="P88" s="47"/>
    </row>
    <row r="89" spans="2:16" ht="14.25">
      <c r="B89" s="26"/>
      <c r="C89" s="76"/>
      <c r="D89" s="53"/>
      <c r="E89" s="53"/>
      <c r="F89" s="53"/>
      <c r="G89" s="53"/>
      <c r="H89" s="119" t="s">
        <v>85</v>
      </c>
      <c r="I89" s="53"/>
      <c r="J89" s="53"/>
      <c r="K89" s="53"/>
      <c r="L89" s="53"/>
      <c r="M89" s="53"/>
      <c r="N89" s="53"/>
      <c r="O89" s="77"/>
      <c r="P89" s="27"/>
    </row>
    <row r="90" spans="2:16" ht="14.25">
      <c r="B90" s="26"/>
      <c r="C90" s="76"/>
      <c r="D90" s="53"/>
      <c r="E90" s="53"/>
      <c r="F90" s="53"/>
      <c r="G90" s="53"/>
      <c r="H90" s="53" t="s">
        <v>86</v>
      </c>
      <c r="I90" s="86"/>
      <c r="J90" s="86"/>
      <c r="K90" s="86"/>
      <c r="L90" s="53"/>
      <c r="M90" s="53"/>
      <c r="N90" s="53"/>
      <c r="O90" s="77"/>
      <c r="P90" s="27"/>
    </row>
    <row r="91" spans="2:16" ht="14.25">
      <c r="B91" s="26"/>
      <c r="C91" s="76"/>
      <c r="D91" s="53"/>
      <c r="E91" s="53"/>
      <c r="F91" s="53"/>
      <c r="G91" s="53"/>
      <c r="H91" s="53" t="s">
        <v>94</v>
      </c>
      <c r="I91" s="126"/>
      <c r="J91" s="126"/>
      <c r="K91" s="126"/>
      <c r="L91" s="53"/>
      <c r="M91" s="53"/>
      <c r="N91" s="53"/>
      <c r="O91" s="77"/>
      <c r="P91" s="27"/>
    </row>
    <row r="92" spans="2:16" ht="14.25">
      <c r="B92" s="26"/>
      <c r="C92" s="127"/>
      <c r="D92" s="120"/>
      <c r="E92" s="120"/>
      <c r="F92" s="120"/>
      <c r="G92" s="120"/>
      <c r="H92" s="53" t="s">
        <v>88</v>
      </c>
      <c r="I92" s="53"/>
      <c r="J92" s="53"/>
      <c r="K92" s="53"/>
      <c r="L92" s="120"/>
      <c r="M92" s="120"/>
      <c r="N92" s="120"/>
      <c r="O92" s="121"/>
      <c r="P92" s="47"/>
    </row>
    <row r="93" spans="2:16" ht="17.25" customHeight="1">
      <c r="B93" s="26"/>
      <c r="C93" s="127"/>
      <c r="D93" s="126"/>
      <c r="E93" s="126"/>
      <c r="F93" s="53"/>
      <c r="G93" s="53"/>
      <c r="H93" s="53"/>
      <c r="I93" s="53"/>
      <c r="J93" s="53"/>
      <c r="K93" s="992"/>
      <c r="L93" s="992"/>
      <c r="M93" s="992"/>
      <c r="N93" s="992"/>
      <c r="O93" s="993"/>
      <c r="P93" s="49"/>
    </row>
    <row r="94" spans="2:16" ht="18.75" customHeight="1" thickBot="1">
      <c r="B94" s="26"/>
      <c r="C94" s="996"/>
      <c r="D94" s="997"/>
      <c r="E94" s="997"/>
      <c r="F94" s="99"/>
      <c r="G94" s="99"/>
      <c r="H94" s="99"/>
      <c r="I94" s="99"/>
      <c r="J94" s="99"/>
      <c r="K94" s="994"/>
      <c r="L94" s="994"/>
      <c r="M94" s="994"/>
      <c r="N94" s="994"/>
      <c r="O94" s="995"/>
      <c r="P94" s="49"/>
    </row>
    <row r="95" spans="2:16" ht="13.5" thickBot="1">
      <c r="B95" s="50"/>
      <c r="C95" s="51"/>
      <c r="D95" s="51"/>
      <c r="E95" s="51"/>
      <c r="F95" s="51"/>
      <c r="G95" s="51"/>
      <c r="H95" s="51"/>
      <c r="I95" s="51"/>
      <c r="J95" s="51"/>
      <c r="K95" s="51"/>
      <c r="L95" s="51"/>
      <c r="M95" s="51"/>
      <c r="N95" s="51"/>
      <c r="O95" s="51"/>
      <c r="P95" s="52"/>
    </row>
    <row r="96" spans="2:16" ht="13.5" thickTop="1"/>
  </sheetData>
  <mergeCells count="80">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29:G29"/>
    <mergeCell ref="H29:I29"/>
    <mergeCell ref="J29:K29"/>
    <mergeCell ref="M29:N29"/>
    <mergeCell ref="C30:G30"/>
    <mergeCell ref="H30:I30"/>
    <mergeCell ref="J30:K30"/>
    <mergeCell ref="M30:N30"/>
    <mergeCell ref="C39:J39"/>
    <mergeCell ref="M39:N39"/>
    <mergeCell ref="M31:N31"/>
    <mergeCell ref="C32:G32"/>
    <mergeCell ref="H32:I32"/>
    <mergeCell ref="J32:K32"/>
    <mergeCell ref="M32:N32"/>
    <mergeCell ref="C33:N33"/>
    <mergeCell ref="C34:O36"/>
    <mergeCell ref="C37:J37"/>
    <mergeCell ref="M37:N37"/>
    <mergeCell ref="C38:J38"/>
    <mergeCell ref="M38:N38"/>
    <mergeCell ref="C50:O52"/>
    <mergeCell ref="C40:J40"/>
    <mergeCell ref="C41:J41"/>
    <mergeCell ref="C42:N42"/>
    <mergeCell ref="C43:O45"/>
    <mergeCell ref="C46:I46"/>
    <mergeCell ref="M46:N46"/>
    <mergeCell ref="C47:I47"/>
    <mergeCell ref="M47:N47"/>
    <mergeCell ref="C48:I48"/>
    <mergeCell ref="M48:N48"/>
    <mergeCell ref="C49:N49"/>
    <mergeCell ref="C65:I65"/>
    <mergeCell ref="M65:N65"/>
    <mergeCell ref="C53:I53"/>
    <mergeCell ref="M53:N53"/>
    <mergeCell ref="M54:N54"/>
    <mergeCell ref="M55:N55"/>
    <mergeCell ref="M56:N56"/>
    <mergeCell ref="C57:I57"/>
    <mergeCell ref="M57:N57"/>
    <mergeCell ref="C84:O85"/>
    <mergeCell ref="C86:O87"/>
    <mergeCell ref="K93:O94"/>
    <mergeCell ref="C94:E94"/>
    <mergeCell ref="M40:N40"/>
    <mergeCell ref="M66:N66"/>
    <mergeCell ref="M67:N67"/>
    <mergeCell ref="C68:N68"/>
    <mergeCell ref="C70:N70"/>
    <mergeCell ref="C80:O80"/>
    <mergeCell ref="C81:O81"/>
    <mergeCell ref="C58:N58"/>
    <mergeCell ref="C60:N60"/>
    <mergeCell ref="C61:O63"/>
    <mergeCell ref="C64:I64"/>
    <mergeCell ref="M64:N6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5871C-38A8-4837-8D93-3DC1E9FC9258}">
  <dimension ref="B1:P97"/>
  <sheetViews>
    <sheetView showGridLines="0" view="pageBreakPreview" topLeftCell="A58" zoomScale="70" zoomScaleNormal="80" zoomScaleSheetLayoutView="70" workbookViewId="0">
      <selection activeCell="D75" sqref="D75"/>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+PRESUPUESTO!D33</f>
        <v>3.3</v>
      </c>
      <c r="D25" s="1034" t="str">
        <f>+PRESUPUESTO!G33</f>
        <v>CONSTRUCCIÓN DE CAJAS DOMICILIARIAS 80X80X80 CM INCLUYE TAPA EN CONCRETO</v>
      </c>
      <c r="E25" s="1035"/>
      <c r="F25" s="1035"/>
      <c r="G25" s="1035"/>
      <c r="H25" s="1035"/>
      <c r="I25" s="1035"/>
      <c r="J25" s="1035"/>
      <c r="K25" s="1035"/>
      <c r="L25" s="1036"/>
      <c r="M25" s="1034" t="str">
        <f>+PRESUPUESTO!H33</f>
        <v>und</v>
      </c>
      <c r="N25" s="1036"/>
      <c r="O25" s="80">
        <f>+PRESUPUESTO!I33</f>
        <v>7</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c r="D30" s="1106"/>
      <c r="E30" s="1106"/>
      <c r="F30" s="1106"/>
      <c r="G30" s="1107"/>
      <c r="H30" s="1088"/>
      <c r="I30" s="1052"/>
      <c r="J30" s="1088"/>
      <c r="K30" s="1052"/>
      <c r="L30" s="513"/>
      <c r="M30" s="1050"/>
      <c r="N30" s="1051"/>
      <c r="O30" s="84"/>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4023.3500000000004</v>
      </c>
      <c r="P32" s="39"/>
    </row>
    <row r="33" spans="2:16" ht="15.75" thickBot="1">
      <c r="B33" s="26"/>
      <c r="C33" s="1012" t="s">
        <v>62</v>
      </c>
      <c r="D33" s="1013"/>
      <c r="E33" s="1013"/>
      <c r="F33" s="1013"/>
      <c r="G33" s="1013"/>
      <c r="H33" s="1013"/>
      <c r="I33" s="1013"/>
      <c r="J33" s="1013"/>
      <c r="K33" s="1013"/>
      <c r="L33" s="1013"/>
      <c r="M33" s="1013"/>
      <c r="N33" s="1014"/>
      <c r="O33" s="90">
        <f>ROUND(SUM(O30:O32),0)</f>
        <v>4023</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340</v>
      </c>
      <c r="D38" s="1007"/>
      <c r="E38" s="1007"/>
      <c r="F38" s="1007"/>
      <c r="G38" s="1007"/>
      <c r="H38" s="1007"/>
      <c r="I38" s="1007"/>
      <c r="J38" s="1052"/>
      <c r="K38" s="514" t="s">
        <v>125</v>
      </c>
      <c r="L38" s="515">
        <v>128</v>
      </c>
      <c r="M38" s="1111">
        <f>VLOOKUP(C38,INSUMOS!C28:O57,13,FALSE)</f>
        <v>1010</v>
      </c>
      <c r="N38" s="1112"/>
      <c r="O38" s="447">
        <f>L38*M38</f>
        <v>129280</v>
      </c>
      <c r="P38" s="39"/>
    </row>
    <row r="39" spans="2:16" ht="14.25">
      <c r="B39" s="26"/>
      <c r="C39" s="1006" t="s">
        <v>267</v>
      </c>
      <c r="D39" s="1007"/>
      <c r="E39" s="1007"/>
      <c r="F39" s="1007"/>
      <c r="G39" s="1007"/>
      <c r="H39" s="1007"/>
      <c r="I39" s="1007"/>
      <c r="J39" s="1052"/>
      <c r="K39" s="514" t="s">
        <v>345</v>
      </c>
      <c r="L39" s="515">
        <v>4</v>
      </c>
      <c r="M39" s="1111">
        <f>VLOOKUP(C39,INSUMOS!C28:O59,13,FALSE)</f>
        <v>4710</v>
      </c>
      <c r="N39" s="1112"/>
      <c r="O39" s="447">
        <f>+M39*L39</f>
        <v>18840</v>
      </c>
      <c r="P39" s="39"/>
    </row>
    <row r="40" spans="2:16" ht="14.25">
      <c r="B40" s="26"/>
      <c r="C40" s="1006" t="s">
        <v>341</v>
      </c>
      <c r="D40" s="1007"/>
      <c r="E40" s="1007"/>
      <c r="F40" s="1007"/>
      <c r="G40" s="1007"/>
      <c r="H40" s="1007"/>
      <c r="I40" s="1007"/>
      <c r="J40" s="1052"/>
      <c r="K40" s="514" t="s">
        <v>124</v>
      </c>
      <c r="L40" s="515">
        <v>0.13</v>
      </c>
      <c r="M40" s="1111">
        <f>+'CON 21 MPA'!N56</f>
        <v>516548</v>
      </c>
      <c r="N40" s="1112"/>
      <c r="O40" s="447">
        <f>+M40*L40</f>
        <v>67151.240000000005</v>
      </c>
      <c r="P40" s="39"/>
    </row>
    <row r="41" spans="2:16" ht="14.25">
      <c r="B41" s="26"/>
      <c r="C41" s="1006" t="s">
        <v>342</v>
      </c>
      <c r="D41" s="1007"/>
      <c r="E41" s="1007"/>
      <c r="F41" s="1007"/>
      <c r="G41" s="1007"/>
      <c r="H41" s="1007"/>
      <c r="I41" s="1007"/>
      <c r="J41" s="1052"/>
      <c r="K41" s="514" t="s">
        <v>124</v>
      </c>
      <c r="L41" s="515">
        <v>4.5999999999999999E-2</v>
      </c>
      <c r="M41" s="1111">
        <f>+'MORTERO 1-3'!N53</f>
        <v>528106</v>
      </c>
      <c r="N41" s="1112"/>
      <c r="O41" s="447">
        <f>+M41*L41</f>
        <v>24292.876</v>
      </c>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239564</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337</v>
      </c>
      <c r="M47" s="1028" t="s">
        <v>70</v>
      </c>
      <c r="N47" s="1029"/>
      <c r="O47" s="82" t="s">
        <v>61</v>
      </c>
      <c r="P47" s="38"/>
    </row>
    <row r="48" spans="2:16" ht="14.25">
      <c r="B48" s="26"/>
      <c r="C48" s="1006"/>
      <c r="D48" s="1007"/>
      <c r="E48" s="1007"/>
      <c r="F48" s="1007"/>
      <c r="G48" s="1007"/>
      <c r="H48" s="1007"/>
      <c r="I48" s="1007"/>
      <c r="J48" s="96"/>
      <c r="K48" s="97"/>
      <c r="L48" s="96"/>
      <c r="M48" s="1026"/>
      <c r="N48" s="1027"/>
      <c r="O48" s="84"/>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0</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3</v>
      </c>
      <c r="N55" s="1102"/>
      <c r="O55" s="109">
        <f>+L55/M55</f>
        <v>49743.433333333327</v>
      </c>
      <c r="P55" s="42"/>
    </row>
    <row r="56" spans="2:16" ht="14.25">
      <c r="B56" s="26"/>
      <c r="C56" s="104" t="s">
        <v>334</v>
      </c>
      <c r="D56" s="105"/>
      <c r="E56" s="105"/>
      <c r="F56" s="105"/>
      <c r="G56" s="105"/>
      <c r="H56" s="105"/>
      <c r="I56" s="105"/>
      <c r="J56" s="473">
        <f>+INSUMOS!Q5*1</f>
        <v>49822.486486486487</v>
      </c>
      <c r="K56" s="474">
        <v>1.85</v>
      </c>
      <c r="L56" s="108">
        <f>+K56*J56</f>
        <v>92171.6</v>
      </c>
      <c r="M56" s="1101">
        <v>3</v>
      </c>
      <c r="N56" s="1102"/>
      <c r="O56" s="109">
        <f>+L56/M56</f>
        <v>30723.866666666669</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80467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324054</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93975.659999999989</v>
      </c>
      <c r="P66" s="44"/>
    </row>
    <row r="67" spans="2:16" ht="14.25">
      <c r="B67" s="26"/>
      <c r="C67" s="85" t="s">
        <v>82</v>
      </c>
      <c r="D67" s="86"/>
      <c r="E67" s="86"/>
      <c r="F67" s="86"/>
      <c r="G67" s="86"/>
      <c r="H67" s="86"/>
      <c r="I67" s="86"/>
      <c r="J67" s="111"/>
      <c r="K67" s="112"/>
      <c r="L67" s="113"/>
      <c r="M67" s="1097">
        <v>0.01</v>
      </c>
      <c r="N67" s="1098"/>
      <c r="O67" s="114">
        <f>+M67*O61</f>
        <v>3240.54</v>
      </c>
      <c r="P67" s="44"/>
    </row>
    <row r="68" spans="2:16" ht="15" thickBot="1">
      <c r="B68" s="26"/>
      <c r="C68" s="228" t="s">
        <v>83</v>
      </c>
      <c r="D68" s="229"/>
      <c r="E68" s="229"/>
      <c r="F68" s="229"/>
      <c r="G68" s="229"/>
      <c r="H68" s="229"/>
      <c r="I68" s="229"/>
      <c r="J68" s="115"/>
      <c r="K68" s="116"/>
      <c r="L68" s="113"/>
      <c r="M68" s="1099">
        <v>0.05</v>
      </c>
      <c r="N68" s="1100"/>
      <c r="O68" s="114">
        <f>+M68*O61</f>
        <v>16202.7</v>
      </c>
      <c r="P68" s="44"/>
    </row>
    <row r="69" spans="2:16" ht="15.75" thickBot="1">
      <c r="B69" s="26"/>
      <c r="C69" s="1012" t="s">
        <v>62</v>
      </c>
      <c r="D69" s="1013"/>
      <c r="E69" s="1013"/>
      <c r="F69" s="1013"/>
      <c r="G69" s="1013"/>
      <c r="H69" s="1013"/>
      <c r="I69" s="1013"/>
      <c r="J69" s="1013"/>
      <c r="K69" s="1013"/>
      <c r="L69" s="1013"/>
      <c r="M69" s="1013"/>
      <c r="N69" s="1014"/>
      <c r="O69" s="117">
        <f>SUM(O66:O68)</f>
        <v>113418.89999999998</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437473</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c r="H74"/>
      <c r="I74"/>
      <c r="J74"/>
      <c r="K74"/>
      <c r="L74"/>
      <c r="M74" s="53"/>
      <c r="N74" s="53"/>
      <c r="O74" s="77"/>
      <c r="P74" s="27"/>
    </row>
    <row r="75" spans="2:16" ht="14.25">
      <c r="B75" s="26"/>
      <c r="C75" s="76"/>
      <c r="D75" s="53"/>
      <c r="E75" s="53"/>
      <c r="F75" s="53"/>
      <c r="G75"/>
      <c r="H75"/>
      <c r="I75"/>
      <c r="J75"/>
      <c r="K75"/>
      <c r="L75"/>
      <c r="M75" s="53"/>
      <c r="N75" s="53"/>
      <c r="O75" s="77"/>
      <c r="P75" s="27"/>
    </row>
    <row r="76" spans="2:16" ht="15">
      <c r="B76" s="26"/>
      <c r="C76" s="76"/>
      <c r="D76" s="53"/>
      <c r="E76" s="53"/>
      <c r="F76" s="53"/>
      <c r="G76"/>
      <c r="H76"/>
      <c r="I76"/>
      <c r="J76"/>
      <c r="K76"/>
      <c r="L76"/>
      <c r="M76" s="53"/>
      <c r="N76" s="53"/>
      <c r="O76" s="77"/>
      <c r="P76" s="46"/>
    </row>
    <row r="77" spans="2:16" ht="15">
      <c r="B77" s="26"/>
      <c r="C77" s="76"/>
      <c r="D77" s="53"/>
      <c r="E77" s="53"/>
      <c r="F77" s="53"/>
      <c r="G77"/>
      <c r="H77"/>
      <c r="I77"/>
      <c r="J77"/>
      <c r="K77"/>
      <c r="L77"/>
      <c r="M77" s="53"/>
      <c r="N77" s="53"/>
      <c r="O77" s="77"/>
      <c r="P77" s="46"/>
    </row>
    <row r="78" spans="2:16" ht="14.25">
      <c r="B78" s="26"/>
      <c r="C78" s="62"/>
      <c r="D78" s="120"/>
      <c r="E78" s="120"/>
      <c r="F78" s="120"/>
      <c r="G78"/>
      <c r="H78"/>
      <c r="I78"/>
      <c r="J78"/>
      <c r="K78"/>
      <c r="L78"/>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7DD86-C6A4-4A13-A6D6-DCA55C665C2A}">
  <dimension ref="B1:P97"/>
  <sheetViews>
    <sheetView showGridLines="0" view="pageBreakPreview" topLeftCell="A58" zoomScale="70" zoomScaleNormal="80" zoomScaleSheetLayoutView="70" workbookViewId="0">
      <selection activeCell="S73" sqref="S73"/>
    </sheetView>
  </sheetViews>
  <sheetFormatPr baseColWidth="10" defaultColWidth="11.42578125" defaultRowHeight="12.75"/>
  <cols>
    <col min="1" max="2" width="3.42578125" style="18" customWidth="1"/>
    <col min="3" max="3" width="15.5703125" style="18" customWidth="1"/>
    <col min="4" max="4" width="18" style="18" customWidth="1"/>
    <col min="5" max="9" width="11.42578125" style="18"/>
    <col min="10" max="10" width="16.7109375" style="18" bestFit="1" customWidth="1"/>
    <col min="11" max="11" width="16.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991" t="s">
        <v>0</v>
      </c>
      <c r="D3" s="991"/>
      <c r="E3" s="991"/>
      <c r="F3" s="991"/>
      <c r="P3" s="27"/>
    </row>
    <row r="4" spans="2:16">
      <c r="B4" s="26"/>
      <c r="C4" s="212" t="s">
        <v>1</v>
      </c>
      <c r="D4" s="211" t="s">
        <v>2</v>
      </c>
      <c r="E4" s="212" t="s">
        <v>3</v>
      </c>
      <c r="F4" s="211">
        <v>1</v>
      </c>
      <c r="P4" s="27"/>
    </row>
    <row r="5" spans="2:16">
      <c r="B5" s="26"/>
      <c r="C5" s="128"/>
      <c r="D5" s="129"/>
      <c r="E5" s="128"/>
      <c r="F5" s="129"/>
      <c r="P5" s="27"/>
    </row>
    <row r="6" spans="2:16" ht="48" customHeight="1">
      <c r="B6" s="26"/>
      <c r="C6" s="1091" t="s">
        <v>40</v>
      </c>
      <c r="D6" s="1091"/>
      <c r="E6" s="1091"/>
      <c r="F6" s="1091"/>
      <c r="G6" s="1091"/>
      <c r="H6" s="1091"/>
      <c r="I6" s="1091"/>
      <c r="J6" s="1091"/>
      <c r="K6" s="1091"/>
      <c r="L6" s="1091"/>
      <c r="M6" s="1091"/>
      <c r="N6" s="1091"/>
      <c r="O6" s="1091"/>
      <c r="P6" s="28"/>
    </row>
    <row r="7" spans="2:16" ht="15" thickBot="1">
      <c r="B7" s="26"/>
      <c r="C7" s="53"/>
      <c r="D7" s="53"/>
      <c r="E7" s="53"/>
      <c r="F7" s="53"/>
      <c r="G7" s="53"/>
      <c r="H7" s="53"/>
      <c r="I7" s="53"/>
      <c r="J7" s="53"/>
      <c r="K7" s="53"/>
      <c r="L7" s="53"/>
      <c r="M7" s="53"/>
      <c r="N7" s="53"/>
      <c r="O7" s="53"/>
      <c r="P7" s="27"/>
    </row>
    <row r="8" spans="2:16" ht="15">
      <c r="B8" s="26"/>
      <c r="C8" s="1055"/>
      <c r="D8" s="1057"/>
      <c r="E8" s="1058"/>
      <c r="F8" s="1058"/>
      <c r="G8" s="1058"/>
      <c r="H8" s="1058"/>
      <c r="I8" s="1058"/>
      <c r="J8" s="1058"/>
      <c r="K8" s="1059"/>
      <c r="L8" s="1070"/>
      <c r="M8" s="1071"/>
      <c r="N8" s="1071"/>
      <c r="O8" s="1072"/>
      <c r="P8" s="29"/>
    </row>
    <row r="9" spans="2:16" ht="15">
      <c r="B9" s="26"/>
      <c r="C9" s="1056"/>
      <c r="D9" s="1060" t="s">
        <v>287</v>
      </c>
      <c r="E9" s="1061"/>
      <c r="F9" s="1061"/>
      <c r="G9" s="1061"/>
      <c r="H9" s="1061"/>
      <c r="I9" s="1061"/>
      <c r="J9" s="1061"/>
      <c r="K9" s="1062"/>
      <c r="L9" s="1073"/>
      <c r="M9" s="1074"/>
      <c r="N9" s="1074"/>
      <c r="O9" s="1075"/>
      <c r="P9" s="29"/>
    </row>
    <row r="10" spans="2:16" ht="15">
      <c r="B10" s="26"/>
      <c r="C10" s="1056"/>
      <c r="D10" s="1060"/>
      <c r="E10" s="1061"/>
      <c r="F10" s="1061"/>
      <c r="G10" s="1061"/>
      <c r="H10" s="1061"/>
      <c r="I10" s="1061"/>
      <c r="J10" s="1061"/>
      <c r="K10" s="1062"/>
      <c r="L10" s="1063" t="s">
        <v>42</v>
      </c>
      <c r="M10" s="1076"/>
      <c r="N10" s="1077"/>
      <c r="O10" s="1078"/>
      <c r="P10" s="29"/>
    </row>
    <row r="11" spans="2:16" ht="16.5" customHeight="1">
      <c r="B11" s="26"/>
      <c r="C11" s="1056"/>
      <c r="D11" s="1108" t="str">
        <f>+PRESUPUESTO!C6</f>
        <v>PRESUPUESTO OFICIAL 
OPTIMIZACIÓN DE UN TRAMO DEL COLECTOR DE LA RED DE ALCANTARILLADO SANITARIO UBICADO ENTRE EL BARRIO LA SALLE Y LA PARTE ALTA DE LA VEREDA GUASIMO SECTOR EL TABLÓN DEL MUNICIPIO DE MÁLAGA, SANTANDER</v>
      </c>
      <c r="E11" s="1109"/>
      <c r="F11" s="1109"/>
      <c r="G11" s="1109"/>
      <c r="H11" s="1109"/>
      <c r="I11" s="1109"/>
      <c r="J11" s="1109"/>
      <c r="K11" s="1110"/>
      <c r="L11" s="1064"/>
      <c r="M11" s="1079"/>
      <c r="N11" s="1080"/>
      <c r="O11" s="1081"/>
      <c r="P11" s="30"/>
    </row>
    <row r="12" spans="2:16" ht="16.5" customHeight="1">
      <c r="B12" s="26"/>
      <c r="C12" s="1056"/>
      <c r="D12" s="1108"/>
      <c r="E12" s="1109"/>
      <c r="F12" s="1109"/>
      <c r="G12" s="1109"/>
      <c r="H12" s="1109"/>
      <c r="I12" s="1109"/>
      <c r="J12" s="1109"/>
      <c r="K12" s="1110"/>
      <c r="L12" s="1063" t="s">
        <v>44</v>
      </c>
      <c r="M12" s="1063">
        <v>1</v>
      </c>
      <c r="N12" s="1063" t="s">
        <v>45</v>
      </c>
      <c r="O12" s="1068">
        <v>1</v>
      </c>
      <c r="P12" s="29"/>
    </row>
    <row r="13" spans="2:16" ht="16.5" customHeight="1">
      <c r="B13" s="26"/>
      <c r="C13" s="1056"/>
      <c r="D13" s="1108"/>
      <c r="E13" s="1109"/>
      <c r="F13" s="1109"/>
      <c r="G13" s="1109"/>
      <c r="H13" s="1109"/>
      <c r="I13" s="1109"/>
      <c r="J13" s="1109"/>
      <c r="K13" s="1110"/>
      <c r="L13" s="1082"/>
      <c r="M13" s="1082"/>
      <c r="N13" s="1082"/>
      <c r="O13" s="1069"/>
      <c r="P13" s="29"/>
    </row>
    <row r="14" spans="2:16" ht="25.5" customHeight="1">
      <c r="B14" s="26"/>
      <c r="C14" s="1056"/>
      <c r="D14" s="1060" t="s">
        <v>46</v>
      </c>
      <c r="E14" s="1061"/>
      <c r="F14" s="1061"/>
      <c r="G14" s="1061"/>
      <c r="H14" s="1061"/>
      <c r="I14" s="1061"/>
      <c r="J14" s="1061"/>
      <c r="K14" s="1062"/>
      <c r="L14" s="1082"/>
      <c r="M14" s="1082"/>
      <c r="N14" s="1082"/>
      <c r="O14" s="1069"/>
      <c r="P14" s="29"/>
    </row>
    <row r="15" spans="2:16" ht="15.75" thickBot="1">
      <c r="B15" s="26"/>
      <c r="C15" s="54"/>
      <c r="D15" s="55"/>
      <c r="E15" s="55"/>
      <c r="F15" s="55"/>
      <c r="G15" s="55"/>
      <c r="H15" s="55"/>
      <c r="I15" s="55"/>
      <c r="J15" s="55"/>
      <c r="K15" s="55"/>
      <c r="L15" s="55"/>
      <c r="M15" s="56"/>
      <c r="N15" s="56"/>
      <c r="O15" s="57"/>
      <c r="P15" s="31"/>
    </row>
    <row r="16" spans="2:16" ht="15">
      <c r="B16" s="26"/>
      <c r="C16" s="58"/>
      <c r="D16" s="233"/>
      <c r="E16" s="233"/>
      <c r="F16" s="233"/>
      <c r="G16" s="233"/>
      <c r="H16" s="233"/>
      <c r="I16" s="233"/>
      <c r="J16" s="233"/>
      <c r="K16" s="233"/>
      <c r="L16" s="59" t="s">
        <v>47</v>
      </c>
      <c r="M16" s="60" t="s">
        <v>48</v>
      </c>
      <c r="N16" s="60" t="s">
        <v>49</v>
      </c>
      <c r="O16" s="61" t="s">
        <v>50</v>
      </c>
      <c r="P16" s="30"/>
    </row>
    <row r="17" spans="2:16" ht="15">
      <c r="B17" s="26"/>
      <c r="C17" s="62"/>
      <c r="D17" s="234"/>
      <c r="E17" s="234"/>
      <c r="F17" s="234"/>
      <c r="G17" s="234"/>
      <c r="H17" s="234"/>
      <c r="I17" s="234"/>
      <c r="J17" s="234"/>
      <c r="K17" s="234"/>
      <c r="L17" s="63"/>
      <c r="M17" s="64"/>
      <c r="N17" s="64"/>
      <c r="O17" s="65"/>
      <c r="P17" s="32"/>
    </row>
    <row r="18" spans="2:16" ht="18" customHeight="1">
      <c r="B18" s="26"/>
      <c r="C18" s="998" t="s">
        <v>51</v>
      </c>
      <c r="D18" s="999"/>
      <c r="E18" s="999"/>
      <c r="F18" s="999"/>
      <c r="G18" s="234" t="s">
        <v>324</v>
      </c>
      <c r="H18" s="234"/>
      <c r="I18" s="234" t="s">
        <v>52</v>
      </c>
      <c r="J18" s="53"/>
      <c r="K18" s="234"/>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228"/>
      <c r="D20" s="229"/>
      <c r="E20" s="229"/>
      <c r="F20" s="229"/>
      <c r="G20" s="229"/>
      <c r="H20" s="229"/>
      <c r="I20" s="229"/>
      <c r="J20" s="229"/>
      <c r="K20" s="229"/>
      <c r="L20" s="229"/>
      <c r="M20" s="229"/>
      <c r="N20" s="229"/>
      <c r="O20" s="72"/>
      <c r="P20" s="27"/>
    </row>
    <row r="21" spans="2:16" ht="15" thickBot="1">
      <c r="B21" s="26"/>
      <c r="C21" s="73"/>
      <c r="D21" s="74"/>
      <c r="E21" s="74"/>
      <c r="F21" s="74"/>
      <c r="G21" s="74"/>
      <c r="H21" s="74"/>
      <c r="I21" s="53"/>
      <c r="J21" s="53"/>
      <c r="K21" s="74"/>
      <c r="L21" s="74"/>
      <c r="M21" s="74"/>
      <c r="N21" s="74"/>
      <c r="O21" s="75"/>
      <c r="P21" s="27"/>
    </row>
    <row r="22" spans="2:16" ht="15">
      <c r="B22" s="26"/>
      <c r="C22" s="1085" t="s">
        <v>53</v>
      </c>
      <c r="D22" s="1086"/>
      <c r="E22" s="1086"/>
      <c r="F22" s="1086"/>
      <c r="G22" s="1086"/>
      <c r="H22" s="1086"/>
      <c r="I22" s="1086"/>
      <c r="J22" s="1086"/>
      <c r="K22" s="1086"/>
      <c r="L22" s="1086"/>
      <c r="M22" s="1086"/>
      <c r="N22" s="1086"/>
      <c r="O22" s="1087"/>
      <c r="P22" s="34"/>
    </row>
    <row r="23" spans="2:16" ht="15" thickBot="1">
      <c r="B23" s="26"/>
      <c r="C23" s="76"/>
      <c r="D23" s="53"/>
      <c r="E23" s="53"/>
      <c r="F23" s="53"/>
      <c r="G23" s="53"/>
      <c r="H23" s="53"/>
      <c r="I23" s="53"/>
      <c r="J23" s="53"/>
      <c r="K23" s="53"/>
      <c r="L23" s="53"/>
      <c r="M23" s="53"/>
      <c r="N23" s="53"/>
      <c r="O23" s="77"/>
      <c r="P23" s="27"/>
    </row>
    <row r="24" spans="2:16" ht="15">
      <c r="B24" s="26"/>
      <c r="C24" s="78" t="s">
        <v>54</v>
      </c>
      <c r="D24" s="1065" t="s">
        <v>10</v>
      </c>
      <c r="E24" s="1066"/>
      <c r="F24" s="1066"/>
      <c r="G24" s="1066"/>
      <c r="H24" s="1066"/>
      <c r="I24" s="1066"/>
      <c r="J24" s="1066"/>
      <c r="K24" s="1066"/>
      <c r="L24" s="1067"/>
      <c r="M24" s="1083" t="s">
        <v>55</v>
      </c>
      <c r="N24" s="1084"/>
      <c r="O24" s="78" t="s">
        <v>12</v>
      </c>
      <c r="P24" s="35"/>
    </row>
    <row r="25" spans="2:16" ht="15" thickBot="1">
      <c r="B25" s="26"/>
      <c r="C25" s="79" t="str">
        <f>+PRESUPUESTO!D34</f>
        <v>3.4</v>
      </c>
      <c r="D25" s="1034" t="str">
        <f>+PRESUPUESTO!G34</f>
        <v>SUMINISTRO, INSTALACIÓN Y COMPACTACIÓN DE RELLENO EN RECEBO TAMAÑO MÁXIMO 1".</v>
      </c>
      <c r="E25" s="1035"/>
      <c r="F25" s="1035"/>
      <c r="G25" s="1035"/>
      <c r="H25" s="1035"/>
      <c r="I25" s="1035"/>
      <c r="J25" s="1035"/>
      <c r="K25" s="1035"/>
      <c r="L25" s="1036"/>
      <c r="M25" s="1034" t="str">
        <f>+PRESUPUESTO!H34</f>
        <v>m3</v>
      </c>
      <c r="N25" s="1036"/>
      <c r="O25" s="80">
        <f>+PRESUPUESTO!I34</f>
        <v>50.4</v>
      </c>
      <c r="P25" s="36"/>
    </row>
    <row r="26" spans="2:16">
      <c r="B26" s="26"/>
      <c r="C26" s="1037" t="s">
        <v>56</v>
      </c>
      <c r="D26" s="1038"/>
      <c r="E26" s="1038"/>
      <c r="F26" s="1038"/>
      <c r="G26" s="1038"/>
      <c r="H26" s="1038"/>
      <c r="I26" s="1038"/>
      <c r="J26" s="1038"/>
      <c r="K26" s="1038"/>
      <c r="L26" s="1038"/>
      <c r="M26" s="1038"/>
      <c r="N26" s="1038"/>
      <c r="O26" s="1039"/>
      <c r="P26" s="37"/>
    </row>
    <row r="27" spans="2:16">
      <c r="B27" s="26"/>
      <c r="C27" s="1040"/>
      <c r="D27" s="1041"/>
      <c r="E27" s="1041"/>
      <c r="F27" s="1041"/>
      <c r="G27" s="1041"/>
      <c r="H27" s="1041"/>
      <c r="I27" s="1041"/>
      <c r="J27" s="1041"/>
      <c r="K27" s="1041"/>
      <c r="L27" s="1041"/>
      <c r="M27" s="1041"/>
      <c r="N27" s="1041"/>
      <c r="O27" s="1042"/>
      <c r="P27" s="37"/>
    </row>
    <row r="28" spans="2:16" ht="13.5" thickBot="1">
      <c r="B28" s="26"/>
      <c r="C28" s="1043"/>
      <c r="D28" s="1044"/>
      <c r="E28" s="1044"/>
      <c r="F28" s="1044"/>
      <c r="G28" s="1044"/>
      <c r="H28" s="1044"/>
      <c r="I28" s="1044"/>
      <c r="J28" s="1044"/>
      <c r="K28" s="1044"/>
      <c r="L28" s="1044"/>
      <c r="M28" s="1044"/>
      <c r="N28" s="1044"/>
      <c r="O28" s="1045"/>
      <c r="P28" s="37"/>
    </row>
    <row r="29" spans="2:16" ht="15">
      <c r="B29" s="26"/>
      <c r="C29" s="1022" t="s">
        <v>10</v>
      </c>
      <c r="D29" s="1089"/>
      <c r="E29" s="1089"/>
      <c r="F29" s="1089"/>
      <c r="G29" s="1090"/>
      <c r="H29" s="1028" t="s">
        <v>57</v>
      </c>
      <c r="I29" s="1089"/>
      <c r="J29" s="1032" t="s">
        <v>58</v>
      </c>
      <c r="K29" s="1033"/>
      <c r="L29" s="81" t="s">
        <v>59</v>
      </c>
      <c r="M29" s="1028" t="s">
        <v>60</v>
      </c>
      <c r="N29" s="1029"/>
      <c r="O29" s="82" t="s">
        <v>61</v>
      </c>
      <c r="P29" s="38"/>
    </row>
    <row r="30" spans="2:16" ht="14.25">
      <c r="B30" s="26"/>
      <c r="C30" s="1105" t="s">
        <v>343</v>
      </c>
      <c r="D30" s="1106"/>
      <c r="E30" s="1106"/>
      <c r="F30" s="1106"/>
      <c r="G30" s="1107"/>
      <c r="H30" s="1088"/>
      <c r="I30" s="1052"/>
      <c r="J30" s="1088"/>
      <c r="K30" s="1052"/>
      <c r="L30" s="516">
        <v>15000</v>
      </c>
      <c r="M30" s="1113">
        <v>0.36</v>
      </c>
      <c r="N30" s="1114"/>
      <c r="O30" s="517">
        <f>M30*L30</f>
        <v>5400</v>
      </c>
      <c r="P30" s="39"/>
    </row>
    <row r="31" spans="2:16" ht="14.25">
      <c r="B31" s="26"/>
      <c r="C31" s="85"/>
      <c r="D31" s="86"/>
      <c r="E31" s="86"/>
      <c r="F31" s="86"/>
      <c r="G31" s="87"/>
      <c r="H31" s="88"/>
      <c r="I31" s="87"/>
      <c r="J31" s="88"/>
      <c r="K31" s="87"/>
      <c r="L31" s="513"/>
      <c r="M31" s="1050"/>
      <c r="N31" s="1051"/>
      <c r="O31" s="84"/>
      <c r="P31" s="39"/>
    </row>
    <row r="32" spans="2:16" ht="15" thickBot="1">
      <c r="B32" s="26"/>
      <c r="C32" s="1018" t="s">
        <v>319</v>
      </c>
      <c r="D32" s="1019"/>
      <c r="E32" s="1019"/>
      <c r="F32" s="1019"/>
      <c r="G32" s="1046"/>
      <c r="H32" s="1047"/>
      <c r="I32" s="1046"/>
      <c r="J32" s="1047"/>
      <c r="K32" s="1046"/>
      <c r="L32" s="89"/>
      <c r="M32" s="1048">
        <v>0.05</v>
      </c>
      <c r="N32" s="1049"/>
      <c r="O32" s="84">
        <f>+M32*O59</f>
        <v>1005.85</v>
      </c>
      <c r="P32" s="39"/>
    </row>
    <row r="33" spans="2:16" ht="15.75" thickBot="1">
      <c r="B33" s="26"/>
      <c r="C33" s="1012" t="s">
        <v>62</v>
      </c>
      <c r="D33" s="1013"/>
      <c r="E33" s="1013"/>
      <c r="F33" s="1013"/>
      <c r="G33" s="1013"/>
      <c r="H33" s="1013"/>
      <c r="I33" s="1013"/>
      <c r="J33" s="1013"/>
      <c r="K33" s="1013"/>
      <c r="L33" s="1013"/>
      <c r="M33" s="1013"/>
      <c r="N33" s="1014"/>
      <c r="O33" s="90">
        <f>ROUND(SUM(O30:O32),0)</f>
        <v>6406</v>
      </c>
      <c r="P33" s="40"/>
    </row>
    <row r="34" spans="2:16" ht="13.5" customHeight="1">
      <c r="B34" s="26"/>
      <c r="C34" s="1037" t="s">
        <v>63</v>
      </c>
      <c r="D34" s="1038"/>
      <c r="E34" s="1038"/>
      <c r="F34" s="1038"/>
      <c r="G34" s="1038"/>
      <c r="H34" s="1038"/>
      <c r="I34" s="1038"/>
      <c r="J34" s="1038"/>
      <c r="K34" s="1038"/>
      <c r="L34" s="1038"/>
      <c r="M34" s="1038"/>
      <c r="N34" s="1038"/>
      <c r="O34" s="1039"/>
      <c r="P34" s="37"/>
    </row>
    <row r="35" spans="2:16">
      <c r="B35" s="26"/>
      <c r="C35" s="1040"/>
      <c r="D35" s="1041"/>
      <c r="E35" s="1041"/>
      <c r="F35" s="1041"/>
      <c r="G35" s="1041"/>
      <c r="H35" s="1041"/>
      <c r="I35" s="1041"/>
      <c r="J35" s="1041"/>
      <c r="K35" s="1041"/>
      <c r="L35" s="1041"/>
      <c r="M35" s="1041"/>
      <c r="N35" s="1041"/>
      <c r="O35" s="1042"/>
      <c r="P35" s="37"/>
    </row>
    <row r="36" spans="2:16" ht="13.5" thickBot="1">
      <c r="B36" s="26"/>
      <c r="C36" s="1043"/>
      <c r="D36" s="1044"/>
      <c r="E36" s="1044"/>
      <c r="F36" s="1044"/>
      <c r="G36" s="1044"/>
      <c r="H36" s="1044"/>
      <c r="I36" s="1044"/>
      <c r="J36" s="1044"/>
      <c r="K36" s="1044"/>
      <c r="L36" s="1044"/>
      <c r="M36" s="1044"/>
      <c r="N36" s="1044"/>
      <c r="O36" s="1045"/>
      <c r="P36" s="37"/>
    </row>
    <row r="37" spans="2:16" ht="15">
      <c r="B37" s="26"/>
      <c r="C37" s="1022" t="s">
        <v>10</v>
      </c>
      <c r="D37" s="1023"/>
      <c r="E37" s="1023"/>
      <c r="F37" s="1023"/>
      <c r="G37" s="1023"/>
      <c r="H37" s="1023"/>
      <c r="I37" s="1023"/>
      <c r="J37" s="1029"/>
      <c r="K37" s="232" t="s">
        <v>55</v>
      </c>
      <c r="L37" s="81" t="s">
        <v>12</v>
      </c>
      <c r="M37" s="1028" t="s">
        <v>64</v>
      </c>
      <c r="N37" s="1029"/>
      <c r="O37" s="82" t="s">
        <v>61</v>
      </c>
      <c r="P37" s="38"/>
    </row>
    <row r="38" spans="2:16" ht="14.25">
      <c r="B38" s="26"/>
      <c r="C38" s="1006" t="s">
        <v>344</v>
      </c>
      <c r="D38" s="1007"/>
      <c r="E38" s="1007"/>
      <c r="F38" s="1007"/>
      <c r="G38" s="1007"/>
      <c r="H38" s="1007"/>
      <c r="I38" s="1007"/>
      <c r="J38" s="1052"/>
      <c r="K38" s="514" t="s">
        <v>124</v>
      </c>
      <c r="L38" s="515">
        <v>1.2</v>
      </c>
      <c r="M38" s="1111">
        <f>VLOOKUP(C38,INSUMOS!C28:O59,13,FALSE)</f>
        <v>53838.383838383837</v>
      </c>
      <c r="N38" s="1112"/>
      <c r="O38" s="447">
        <f>L38*M38</f>
        <v>64606.060606060601</v>
      </c>
      <c r="P38" s="39"/>
    </row>
    <row r="39" spans="2:16" ht="14.25">
      <c r="B39" s="26"/>
      <c r="C39" s="1006"/>
      <c r="D39" s="1007"/>
      <c r="E39" s="1007"/>
      <c r="F39" s="1007"/>
      <c r="G39" s="1007"/>
      <c r="H39" s="1007"/>
      <c r="I39" s="1007"/>
      <c r="J39" s="1052"/>
      <c r="K39" s="514"/>
      <c r="L39" s="515"/>
      <c r="M39" s="1111"/>
      <c r="N39" s="1112"/>
      <c r="O39" s="447"/>
      <c r="P39" s="39"/>
    </row>
    <row r="40" spans="2:16" ht="14.25">
      <c r="B40" s="26"/>
      <c r="C40" s="1006"/>
      <c r="D40" s="1007"/>
      <c r="E40" s="1007"/>
      <c r="F40" s="1007"/>
      <c r="G40" s="1007"/>
      <c r="H40" s="1007"/>
      <c r="I40" s="1007"/>
      <c r="J40" s="1052"/>
      <c r="K40" s="514"/>
      <c r="L40" s="515"/>
      <c r="M40" s="1111"/>
      <c r="N40" s="1112"/>
      <c r="O40" s="447"/>
      <c r="P40" s="39"/>
    </row>
    <row r="41" spans="2:16" ht="14.25">
      <c r="B41" s="26"/>
      <c r="C41" s="1006"/>
      <c r="D41" s="1007"/>
      <c r="E41" s="1007"/>
      <c r="F41" s="1007"/>
      <c r="G41" s="1007"/>
      <c r="H41" s="1007"/>
      <c r="I41" s="1007"/>
      <c r="J41" s="1052"/>
      <c r="K41" s="514"/>
      <c r="L41" s="515"/>
      <c r="M41" s="1111"/>
      <c r="N41" s="1112"/>
      <c r="O41" s="447"/>
      <c r="P41" s="39"/>
    </row>
    <row r="42" spans="2:16" ht="15" thickBot="1">
      <c r="B42" s="26"/>
      <c r="C42" s="1018"/>
      <c r="D42" s="1019"/>
      <c r="E42" s="1019"/>
      <c r="F42" s="1019"/>
      <c r="G42" s="1019"/>
      <c r="H42" s="1019"/>
      <c r="I42" s="1019"/>
      <c r="J42" s="1046"/>
      <c r="K42" s="508"/>
      <c r="L42" s="509"/>
      <c r="M42" s="510"/>
      <c r="N42" s="511"/>
      <c r="O42" s="512"/>
      <c r="P42" s="39"/>
    </row>
    <row r="43" spans="2:16" ht="15.75" thickBot="1">
      <c r="B43" s="26"/>
      <c r="C43" s="1012" t="s">
        <v>62</v>
      </c>
      <c r="D43" s="1013"/>
      <c r="E43" s="1013"/>
      <c r="F43" s="1013"/>
      <c r="G43" s="1013"/>
      <c r="H43" s="1013"/>
      <c r="I43" s="1013"/>
      <c r="J43" s="1013"/>
      <c r="K43" s="1013"/>
      <c r="L43" s="1013"/>
      <c r="M43" s="1013"/>
      <c r="N43" s="1014"/>
      <c r="O43" s="94">
        <f>ROUND(SUM(O38:O42),0)</f>
        <v>64606</v>
      </c>
      <c r="P43" s="39"/>
    </row>
    <row r="44" spans="2:16">
      <c r="B44" s="26"/>
      <c r="C44" s="1037" t="s">
        <v>65</v>
      </c>
      <c r="D44" s="1038"/>
      <c r="E44" s="1038"/>
      <c r="F44" s="1038"/>
      <c r="G44" s="1038"/>
      <c r="H44" s="1038"/>
      <c r="I44" s="1038"/>
      <c r="J44" s="1038"/>
      <c r="K44" s="1038"/>
      <c r="L44" s="1038"/>
      <c r="M44" s="1038"/>
      <c r="N44" s="1038"/>
      <c r="O44" s="1039"/>
      <c r="P44" s="37"/>
    </row>
    <row r="45" spans="2:16">
      <c r="B45" s="26"/>
      <c r="C45" s="1040"/>
      <c r="D45" s="1041"/>
      <c r="E45" s="1041"/>
      <c r="F45" s="1041"/>
      <c r="G45" s="1041"/>
      <c r="H45" s="1041"/>
      <c r="I45" s="1041"/>
      <c r="J45" s="1041"/>
      <c r="K45" s="1041"/>
      <c r="L45" s="1041"/>
      <c r="M45" s="1041"/>
      <c r="N45" s="1041"/>
      <c r="O45" s="1042"/>
      <c r="P45" s="37"/>
    </row>
    <row r="46" spans="2:16" ht="13.5" thickBot="1">
      <c r="B46" s="26"/>
      <c r="C46" s="1043"/>
      <c r="D46" s="1044"/>
      <c r="E46" s="1044"/>
      <c r="F46" s="1044"/>
      <c r="G46" s="1044"/>
      <c r="H46" s="1044"/>
      <c r="I46" s="1044"/>
      <c r="J46" s="1044"/>
      <c r="K46" s="1044"/>
      <c r="L46" s="1044"/>
      <c r="M46" s="1044"/>
      <c r="N46" s="1044"/>
      <c r="O46" s="1045"/>
      <c r="P46" s="37"/>
    </row>
    <row r="47" spans="2:16" ht="15">
      <c r="B47" s="26"/>
      <c r="C47" s="1022" t="s">
        <v>66</v>
      </c>
      <c r="D47" s="1023"/>
      <c r="E47" s="1023"/>
      <c r="F47" s="1023"/>
      <c r="G47" s="1023"/>
      <c r="H47" s="1023"/>
      <c r="I47" s="1023"/>
      <c r="J47" s="81" t="s">
        <v>67</v>
      </c>
      <c r="K47" s="230" t="s">
        <v>68</v>
      </c>
      <c r="L47" s="95" t="s">
        <v>347</v>
      </c>
      <c r="M47" s="1028" t="s">
        <v>70</v>
      </c>
      <c r="N47" s="1029"/>
      <c r="O47" s="82" t="s">
        <v>61</v>
      </c>
      <c r="P47" s="38"/>
    </row>
    <row r="48" spans="2:16" ht="14.25">
      <c r="B48" s="26"/>
      <c r="C48" s="1006" t="s">
        <v>346</v>
      </c>
      <c r="D48" s="1007"/>
      <c r="E48" s="1007"/>
      <c r="F48" s="1007"/>
      <c r="G48" s="1007"/>
      <c r="H48" s="1007"/>
      <c r="I48" s="1007"/>
      <c r="J48" s="96" t="s">
        <v>124</v>
      </c>
      <c r="K48" s="97">
        <v>15</v>
      </c>
      <c r="L48" s="96">
        <v>1</v>
      </c>
      <c r="M48" s="1026">
        <v>1111.1111111111099</v>
      </c>
      <c r="N48" s="1027"/>
      <c r="O48" s="84">
        <f>+M48*L48*K48</f>
        <v>16666.66666666665</v>
      </c>
      <c r="P48" s="39"/>
    </row>
    <row r="49" spans="2:16" ht="15" thickBot="1">
      <c r="B49" s="26"/>
      <c r="C49" s="1018"/>
      <c r="D49" s="1019"/>
      <c r="E49" s="1019"/>
      <c r="F49" s="1019"/>
      <c r="G49" s="1019"/>
      <c r="H49" s="1019"/>
      <c r="I49" s="1019"/>
      <c r="J49" s="98"/>
      <c r="K49" s="99"/>
      <c r="L49" s="98"/>
      <c r="M49" s="1020"/>
      <c r="N49" s="1021"/>
      <c r="O49" s="100"/>
      <c r="P49" s="39"/>
    </row>
    <row r="50" spans="2:16" ht="15.75" thickBot="1">
      <c r="B50" s="26"/>
      <c r="C50" s="1012" t="s">
        <v>62</v>
      </c>
      <c r="D50" s="1013"/>
      <c r="E50" s="1013"/>
      <c r="F50" s="1013"/>
      <c r="G50" s="1013"/>
      <c r="H50" s="1013"/>
      <c r="I50" s="1013"/>
      <c r="J50" s="1013"/>
      <c r="K50" s="1013"/>
      <c r="L50" s="1013"/>
      <c r="M50" s="1013"/>
      <c r="N50" s="1014"/>
      <c r="O50" s="90">
        <f>ROUND(SUM(O48:O49),0)</f>
        <v>16667</v>
      </c>
      <c r="P50" s="40"/>
    </row>
    <row r="51" spans="2:16">
      <c r="B51" s="26"/>
      <c r="C51" s="1037" t="s">
        <v>71</v>
      </c>
      <c r="D51" s="1038"/>
      <c r="E51" s="1038"/>
      <c r="F51" s="1038"/>
      <c r="G51" s="1038"/>
      <c r="H51" s="1038"/>
      <c r="I51" s="1038"/>
      <c r="J51" s="1038"/>
      <c r="K51" s="1038"/>
      <c r="L51" s="1038"/>
      <c r="M51" s="1038"/>
      <c r="N51" s="1038"/>
      <c r="O51" s="1039"/>
      <c r="P51" s="37"/>
    </row>
    <row r="52" spans="2:16">
      <c r="B52" s="26"/>
      <c r="C52" s="1040"/>
      <c r="D52" s="1041"/>
      <c r="E52" s="1041"/>
      <c r="F52" s="1041"/>
      <c r="G52" s="1041"/>
      <c r="H52" s="1041"/>
      <c r="I52" s="1041"/>
      <c r="J52" s="1041"/>
      <c r="K52" s="1041"/>
      <c r="L52" s="1041"/>
      <c r="M52" s="1041"/>
      <c r="N52" s="1041"/>
      <c r="O52" s="1042"/>
      <c r="P52" s="37"/>
    </row>
    <row r="53" spans="2:16" ht="13.5" thickBot="1">
      <c r="B53" s="26"/>
      <c r="C53" s="1043"/>
      <c r="D53" s="1044"/>
      <c r="E53" s="1044"/>
      <c r="F53" s="1044"/>
      <c r="G53" s="1044"/>
      <c r="H53" s="1044"/>
      <c r="I53" s="1044"/>
      <c r="J53" s="1044"/>
      <c r="K53" s="1044"/>
      <c r="L53" s="1044"/>
      <c r="M53" s="1044"/>
      <c r="N53" s="1044"/>
      <c r="O53" s="1045"/>
      <c r="P53" s="37"/>
    </row>
    <row r="54" spans="2:16" ht="30">
      <c r="B54" s="26"/>
      <c r="C54" s="1022" t="s">
        <v>72</v>
      </c>
      <c r="D54" s="1023"/>
      <c r="E54" s="1023"/>
      <c r="F54" s="1023"/>
      <c r="G54" s="1023"/>
      <c r="H54" s="1023"/>
      <c r="I54" s="1023"/>
      <c r="J54" s="81" t="s">
        <v>73</v>
      </c>
      <c r="K54" s="101" t="s">
        <v>74</v>
      </c>
      <c r="L54" s="102" t="s">
        <v>75</v>
      </c>
      <c r="M54" s="1024" t="s">
        <v>60</v>
      </c>
      <c r="N54" s="1025"/>
      <c r="O54" s="103" t="s">
        <v>61</v>
      </c>
      <c r="P54" s="41"/>
    </row>
    <row r="55" spans="2:16" ht="14.25">
      <c r="B55" s="26"/>
      <c r="C55" s="104" t="s">
        <v>329</v>
      </c>
      <c r="D55" s="105"/>
      <c r="E55" s="105"/>
      <c r="F55" s="105"/>
      <c r="G55" s="105"/>
      <c r="H55" s="105"/>
      <c r="I55" s="105"/>
      <c r="J55" s="473">
        <f>+INSUMOS!Q4</f>
        <v>80665.027027027012</v>
      </c>
      <c r="K55" s="474">
        <v>1.85</v>
      </c>
      <c r="L55" s="108">
        <f>+K55*J55</f>
        <v>149230.29999999999</v>
      </c>
      <c r="M55" s="1101">
        <v>12</v>
      </c>
      <c r="N55" s="1102"/>
      <c r="O55" s="109">
        <f>+L55/M55</f>
        <v>12435.858333333332</v>
      </c>
      <c r="P55" s="42"/>
    </row>
    <row r="56" spans="2:16" ht="14.25">
      <c r="B56" s="26"/>
      <c r="C56" s="104" t="s">
        <v>334</v>
      </c>
      <c r="D56" s="105"/>
      <c r="E56" s="105"/>
      <c r="F56" s="105"/>
      <c r="G56" s="105"/>
      <c r="H56" s="105"/>
      <c r="I56" s="105"/>
      <c r="J56" s="473">
        <f>+INSUMOS!Q5*1</f>
        <v>49822.486486486487</v>
      </c>
      <c r="K56" s="474">
        <v>1.85</v>
      </c>
      <c r="L56" s="108">
        <f>+K56*J56</f>
        <v>92171.6</v>
      </c>
      <c r="M56" s="1101">
        <v>12</v>
      </c>
      <c r="N56" s="1102"/>
      <c r="O56" s="109">
        <f>+L56/M56</f>
        <v>7680.9666666666672</v>
      </c>
      <c r="P56" s="42"/>
    </row>
    <row r="57" spans="2:16" ht="14.25">
      <c r="B57" s="26"/>
      <c r="C57" s="104"/>
      <c r="D57" s="105"/>
      <c r="E57" s="105"/>
      <c r="F57" s="105"/>
      <c r="G57" s="105"/>
      <c r="H57" s="105"/>
      <c r="I57" s="105"/>
      <c r="J57" s="106"/>
      <c r="K57" s="107"/>
      <c r="L57" s="108"/>
      <c r="M57" s="1026"/>
      <c r="N57" s="1027"/>
      <c r="O57" s="109"/>
      <c r="P57" s="42"/>
    </row>
    <row r="58" spans="2:16" ht="15" thickBot="1">
      <c r="B58" s="26"/>
      <c r="C58" s="1018"/>
      <c r="D58" s="1019"/>
      <c r="E58" s="1019"/>
      <c r="F58" s="1019"/>
      <c r="G58" s="1019"/>
      <c r="H58" s="1019"/>
      <c r="I58" s="1019"/>
      <c r="J58" s="98"/>
      <c r="K58" s="99"/>
      <c r="L58" s="98"/>
      <c r="M58" s="1020"/>
      <c r="N58" s="1021"/>
      <c r="O58" s="100"/>
      <c r="P58" s="39"/>
    </row>
    <row r="59" spans="2:16" ht="15.75" thickBot="1">
      <c r="B59" s="26"/>
      <c r="C59" s="1012" t="s">
        <v>62</v>
      </c>
      <c r="D59" s="1013"/>
      <c r="E59" s="1013"/>
      <c r="F59" s="1013"/>
      <c r="G59" s="1013"/>
      <c r="H59" s="1013"/>
      <c r="I59" s="1013"/>
      <c r="J59" s="1013"/>
      <c r="K59" s="1013"/>
      <c r="L59" s="1013"/>
      <c r="M59" s="1013"/>
      <c r="N59" s="1014"/>
      <c r="O59" s="94">
        <f>ROUND(SUM(O55:O58),0)</f>
        <v>20117</v>
      </c>
      <c r="P59" s="39"/>
    </row>
    <row r="60" spans="2:16" ht="15" thickBot="1">
      <c r="B60" s="26"/>
      <c r="C60" s="76"/>
      <c r="D60" s="53"/>
      <c r="E60" s="53"/>
      <c r="F60" s="53"/>
      <c r="G60" s="53"/>
      <c r="H60" s="53"/>
      <c r="I60" s="53"/>
      <c r="J60" s="53"/>
      <c r="K60" s="53"/>
      <c r="L60" s="53"/>
      <c r="M60" s="53"/>
      <c r="N60" s="53"/>
      <c r="O60" s="77"/>
      <c r="P60" s="27"/>
    </row>
    <row r="61" spans="2:16" ht="15.75" thickBot="1">
      <c r="B61" s="26"/>
      <c r="C61" s="1015" t="s">
        <v>76</v>
      </c>
      <c r="D61" s="1016"/>
      <c r="E61" s="1016"/>
      <c r="F61" s="1016"/>
      <c r="G61" s="1016"/>
      <c r="H61" s="1016"/>
      <c r="I61" s="1016"/>
      <c r="J61" s="1016"/>
      <c r="K61" s="1016"/>
      <c r="L61" s="1016"/>
      <c r="M61" s="1016"/>
      <c r="N61" s="1017"/>
      <c r="O61" s="110">
        <f>ROUND((O59+O50+O43+O33),0)</f>
        <v>107796</v>
      </c>
      <c r="P61" s="43"/>
    </row>
    <row r="62" spans="2:16">
      <c r="B62" s="26"/>
      <c r="C62" s="1037" t="s">
        <v>77</v>
      </c>
      <c r="D62" s="1038"/>
      <c r="E62" s="1038"/>
      <c r="F62" s="1038"/>
      <c r="G62" s="1038"/>
      <c r="H62" s="1038"/>
      <c r="I62" s="1038"/>
      <c r="J62" s="1038"/>
      <c r="K62" s="1038"/>
      <c r="L62" s="1038"/>
      <c r="M62" s="1038"/>
      <c r="N62" s="1038"/>
      <c r="O62" s="1039"/>
      <c r="P62" s="37"/>
    </row>
    <row r="63" spans="2:16">
      <c r="B63" s="26"/>
      <c r="C63" s="1040"/>
      <c r="D63" s="1041"/>
      <c r="E63" s="1041"/>
      <c r="F63" s="1041"/>
      <c r="G63" s="1041"/>
      <c r="H63" s="1041"/>
      <c r="I63" s="1041"/>
      <c r="J63" s="1041"/>
      <c r="K63" s="1041"/>
      <c r="L63" s="1041"/>
      <c r="M63" s="1041"/>
      <c r="N63" s="1041"/>
      <c r="O63" s="1042"/>
      <c r="P63" s="37"/>
    </row>
    <row r="64" spans="2:16" ht="13.5" thickBot="1">
      <c r="B64" s="26"/>
      <c r="C64" s="1043"/>
      <c r="D64" s="1044"/>
      <c r="E64" s="1044"/>
      <c r="F64" s="1044"/>
      <c r="G64" s="1044"/>
      <c r="H64" s="1044"/>
      <c r="I64" s="1044"/>
      <c r="J64" s="1044"/>
      <c r="K64" s="1044"/>
      <c r="L64" s="1044"/>
      <c r="M64" s="1044"/>
      <c r="N64" s="1044"/>
      <c r="O64" s="1045"/>
      <c r="P64" s="37"/>
    </row>
    <row r="65" spans="2:16" ht="15">
      <c r="B65" s="26"/>
      <c r="C65" s="1022" t="s">
        <v>78</v>
      </c>
      <c r="D65" s="1023"/>
      <c r="E65" s="1023"/>
      <c r="F65" s="1023"/>
      <c r="G65" s="1023"/>
      <c r="H65" s="1023"/>
      <c r="I65" s="1023"/>
      <c r="J65" s="230"/>
      <c r="K65" s="231"/>
      <c r="L65" s="102" t="s">
        <v>79</v>
      </c>
      <c r="M65" s="1024" t="s">
        <v>80</v>
      </c>
      <c r="N65" s="1025"/>
      <c r="O65" s="103"/>
      <c r="P65" s="41"/>
    </row>
    <row r="66" spans="2:16" ht="14.25">
      <c r="B66" s="26"/>
      <c r="C66" s="1006" t="s">
        <v>81</v>
      </c>
      <c r="D66" s="1007"/>
      <c r="E66" s="1007"/>
      <c r="F66" s="1007"/>
      <c r="G66" s="1007"/>
      <c r="H66" s="1007"/>
      <c r="I66" s="1007"/>
      <c r="J66" s="111"/>
      <c r="K66" s="112"/>
      <c r="L66" s="113"/>
      <c r="M66" s="1097">
        <v>0.28999999999999998</v>
      </c>
      <c r="N66" s="1098"/>
      <c r="O66" s="114">
        <f>+M66*O61</f>
        <v>31260.839999999997</v>
      </c>
      <c r="P66" s="44"/>
    </row>
    <row r="67" spans="2:16" ht="14.25">
      <c r="B67" s="26"/>
      <c r="C67" s="85" t="s">
        <v>82</v>
      </c>
      <c r="D67" s="86"/>
      <c r="E67" s="86"/>
      <c r="F67" s="86"/>
      <c r="G67" s="86"/>
      <c r="H67" s="86"/>
      <c r="I67" s="86"/>
      <c r="J67" s="111"/>
      <c r="K67" s="112"/>
      <c r="L67" s="113"/>
      <c r="M67" s="1097">
        <v>0.01</v>
      </c>
      <c r="N67" s="1098"/>
      <c r="O67" s="114">
        <f>+M67*O61</f>
        <v>1077.96</v>
      </c>
      <c r="P67" s="44"/>
    </row>
    <row r="68" spans="2:16" ht="15" thickBot="1">
      <c r="B68" s="26"/>
      <c r="C68" s="228" t="s">
        <v>83</v>
      </c>
      <c r="D68" s="229"/>
      <c r="E68" s="229"/>
      <c r="F68" s="229"/>
      <c r="G68" s="229"/>
      <c r="H68" s="229"/>
      <c r="I68" s="229"/>
      <c r="J68" s="115"/>
      <c r="K68" s="116"/>
      <c r="L68" s="113"/>
      <c r="M68" s="1099">
        <v>0.05</v>
      </c>
      <c r="N68" s="1100"/>
      <c r="O68" s="114">
        <f>+M68*O61</f>
        <v>5389.8</v>
      </c>
      <c r="P68" s="44"/>
    </row>
    <row r="69" spans="2:16" ht="15.75" thickBot="1">
      <c r="B69" s="26"/>
      <c r="C69" s="1012" t="s">
        <v>62</v>
      </c>
      <c r="D69" s="1013"/>
      <c r="E69" s="1013"/>
      <c r="F69" s="1013"/>
      <c r="G69" s="1013"/>
      <c r="H69" s="1013"/>
      <c r="I69" s="1013"/>
      <c r="J69" s="1013"/>
      <c r="K69" s="1013"/>
      <c r="L69" s="1013"/>
      <c r="M69" s="1013"/>
      <c r="N69" s="1014"/>
      <c r="O69" s="117">
        <f>SUM(O66:O68)</f>
        <v>37728.6</v>
      </c>
      <c r="P69" s="45"/>
    </row>
    <row r="70" spans="2:16" ht="15" thickBot="1">
      <c r="B70" s="26"/>
      <c r="C70" s="76"/>
      <c r="D70" s="53"/>
      <c r="E70" s="53"/>
      <c r="F70" s="53"/>
      <c r="G70" s="53"/>
      <c r="H70" s="53"/>
      <c r="I70" s="53"/>
      <c r="J70" s="53"/>
      <c r="K70" s="53"/>
      <c r="L70" s="53"/>
      <c r="M70" s="53"/>
      <c r="N70" s="53"/>
      <c r="O70" s="77"/>
      <c r="P70" s="27"/>
    </row>
    <row r="71" spans="2:16" ht="15.75" thickBot="1">
      <c r="B71" s="26"/>
      <c r="C71" s="1015" t="s">
        <v>84</v>
      </c>
      <c r="D71" s="1016"/>
      <c r="E71" s="1016"/>
      <c r="F71" s="1016"/>
      <c r="G71" s="1016"/>
      <c r="H71" s="1016"/>
      <c r="I71" s="1016"/>
      <c r="J71" s="1016"/>
      <c r="K71" s="1016"/>
      <c r="L71" s="1016"/>
      <c r="M71" s="1016"/>
      <c r="N71" s="1017"/>
      <c r="O71" s="118">
        <f>ROUND(O69+O61,0)</f>
        <v>145525</v>
      </c>
      <c r="P71" s="45"/>
    </row>
    <row r="72" spans="2:16" ht="14.25">
      <c r="B72" s="26"/>
      <c r="C72" s="73"/>
      <c r="D72" s="74"/>
      <c r="E72" s="74"/>
      <c r="F72" s="74"/>
      <c r="G72" s="74"/>
      <c r="H72" s="74"/>
      <c r="I72" s="74"/>
      <c r="J72" s="74"/>
      <c r="K72" s="74"/>
      <c r="L72" s="74"/>
      <c r="M72" s="74"/>
      <c r="N72" s="74"/>
      <c r="O72" s="75"/>
      <c r="P72" s="27"/>
    </row>
    <row r="73" spans="2:16" ht="14.25">
      <c r="B73" s="26"/>
      <c r="C73" s="76"/>
      <c r="D73" s="53"/>
      <c r="E73" s="53"/>
      <c r="F73" s="53"/>
      <c r="G73" s="53"/>
      <c r="H73" s="53"/>
      <c r="I73" s="53"/>
      <c r="J73" s="53"/>
      <c r="K73" s="53"/>
      <c r="L73" s="53"/>
      <c r="M73" s="53"/>
      <c r="N73" s="53"/>
      <c r="O73" s="77"/>
      <c r="P73" s="27"/>
    </row>
    <row r="74" spans="2:16" ht="14.25">
      <c r="B74" s="26"/>
      <c r="C74" s="76"/>
      <c r="D74" s="53"/>
      <c r="E74" s="53"/>
      <c r="F74" s="53"/>
      <c r="G74" s="53"/>
      <c r="H74" s="53"/>
      <c r="I74" s="53"/>
      <c r="J74" s="53"/>
      <c r="K74" s="53"/>
      <c r="L74" s="53"/>
      <c r="M74" s="53"/>
      <c r="N74" s="53"/>
      <c r="O74" s="77"/>
      <c r="P74" s="27"/>
    </row>
    <row r="75" spans="2:16" ht="14.25">
      <c r="B75" s="26"/>
      <c r="C75" s="76"/>
      <c r="D75" s="53"/>
      <c r="E75" s="53"/>
      <c r="F75" s="53"/>
      <c r="G75" s="53"/>
      <c r="H75"/>
      <c r="I75"/>
      <c r="J75"/>
      <c r="K75"/>
      <c r="L75" s="53"/>
      <c r="M75" s="53"/>
      <c r="N75" s="53"/>
      <c r="O75" s="77"/>
      <c r="P75" s="27"/>
    </row>
    <row r="76" spans="2:16" ht="15">
      <c r="B76" s="26"/>
      <c r="C76" s="76"/>
      <c r="D76" s="53"/>
      <c r="E76" s="53"/>
      <c r="F76" s="53"/>
      <c r="G76" s="53"/>
      <c r="H76"/>
      <c r="I76"/>
      <c r="J76"/>
      <c r="K76"/>
      <c r="L76" s="53"/>
      <c r="M76" s="53"/>
      <c r="N76" s="53"/>
      <c r="O76" s="77"/>
      <c r="P76" s="46"/>
    </row>
    <row r="77" spans="2:16" ht="15">
      <c r="B77" s="26"/>
      <c r="C77" s="76"/>
      <c r="D77" s="53"/>
      <c r="E77" s="53"/>
      <c r="F77" s="53"/>
      <c r="G77" s="53"/>
      <c r="H77"/>
      <c r="I77"/>
      <c r="J77"/>
      <c r="K77"/>
      <c r="L77" s="53"/>
      <c r="M77" s="53"/>
      <c r="N77" s="53"/>
      <c r="O77" s="77"/>
      <c r="P77" s="46"/>
    </row>
    <row r="78" spans="2:16" ht="14.25">
      <c r="B78" s="26"/>
      <c r="C78" s="62"/>
      <c r="D78" s="120"/>
      <c r="E78" s="120"/>
      <c r="F78" s="120"/>
      <c r="G78" s="120"/>
      <c r="H78"/>
      <c r="I78"/>
      <c r="J78"/>
      <c r="K78"/>
      <c r="L78" s="120"/>
      <c r="M78" s="120"/>
      <c r="N78" s="120"/>
      <c r="O78" s="121"/>
      <c r="P78" s="47"/>
    </row>
    <row r="79" spans="2:16" ht="14.25">
      <c r="B79" s="26"/>
      <c r="C79" s="76"/>
      <c r="D79" s="53"/>
      <c r="E79" s="53"/>
      <c r="F79" s="53"/>
      <c r="G79" s="53"/>
      <c r="H79" s="53" t="s">
        <v>89</v>
      </c>
      <c r="I79" s="53"/>
      <c r="J79" s="53"/>
      <c r="K79" s="53"/>
      <c r="L79" s="53"/>
      <c r="M79" s="53"/>
      <c r="N79" s="53"/>
      <c r="O79" s="77"/>
      <c r="P79" s="27"/>
    </row>
    <row r="80" spans="2:16" ht="15">
      <c r="B80" s="26"/>
      <c r="C80" s="122" t="s">
        <v>90</v>
      </c>
      <c r="D80" s="227"/>
      <c r="E80" s="227"/>
      <c r="F80" s="227"/>
      <c r="G80" s="227"/>
      <c r="H80" s="227"/>
      <c r="I80" s="227"/>
      <c r="J80" s="227"/>
      <c r="K80" s="227"/>
      <c r="L80" s="227"/>
      <c r="M80" s="227"/>
      <c r="N80" s="227"/>
      <c r="O80" s="124"/>
      <c r="P80" s="27"/>
    </row>
    <row r="81" spans="2:16" ht="14.25">
      <c r="B81" s="26"/>
      <c r="C81" s="1003"/>
      <c r="D81" s="1004"/>
      <c r="E81" s="1004"/>
      <c r="F81" s="1004"/>
      <c r="G81" s="1004"/>
      <c r="H81" s="1004"/>
      <c r="I81" s="1004"/>
      <c r="J81" s="1004"/>
      <c r="K81" s="1004"/>
      <c r="L81" s="1004"/>
      <c r="M81" s="1004"/>
      <c r="N81" s="1004"/>
      <c r="O81" s="1005"/>
      <c r="P81" s="47"/>
    </row>
    <row r="82" spans="2:16" ht="14.25">
      <c r="B82" s="26"/>
      <c r="C82" s="1003"/>
      <c r="D82" s="1004"/>
      <c r="E82" s="1004"/>
      <c r="F82" s="1004"/>
      <c r="G82" s="1004"/>
      <c r="H82" s="1004"/>
      <c r="I82" s="1004"/>
      <c r="J82" s="1004"/>
      <c r="K82" s="1004"/>
      <c r="L82" s="1004"/>
      <c r="M82" s="1004"/>
      <c r="N82" s="1004"/>
      <c r="O82" s="1005"/>
      <c r="P82" s="47"/>
    </row>
    <row r="83" spans="2:16" ht="14.25">
      <c r="B83" s="26"/>
      <c r="C83" s="62"/>
      <c r="D83" s="120"/>
      <c r="E83" s="120"/>
      <c r="F83" s="120"/>
      <c r="G83" s="120"/>
      <c r="H83" s="120"/>
      <c r="I83" s="120"/>
      <c r="J83" s="120"/>
      <c r="K83" s="120"/>
      <c r="L83" s="120"/>
      <c r="M83" s="120"/>
      <c r="N83" s="120"/>
      <c r="O83" s="121"/>
      <c r="P83" s="47"/>
    </row>
    <row r="84" spans="2:16" ht="15">
      <c r="B84" s="26"/>
      <c r="C84" s="125" t="s">
        <v>91</v>
      </c>
      <c r="D84" s="120"/>
      <c r="E84" s="120"/>
      <c r="F84" s="120"/>
      <c r="G84" s="120"/>
      <c r="H84" s="120"/>
      <c r="I84" s="120"/>
      <c r="J84" s="120"/>
      <c r="K84" s="120"/>
      <c r="L84" s="120"/>
      <c r="M84" s="120"/>
      <c r="N84" s="120"/>
      <c r="O84" s="121"/>
      <c r="P84" s="47"/>
    </row>
    <row r="85" spans="2:16" ht="12.75" customHeight="1">
      <c r="B85" s="26"/>
      <c r="C85" s="1000" t="s">
        <v>92</v>
      </c>
      <c r="D85" s="1001"/>
      <c r="E85" s="1001"/>
      <c r="F85" s="1001"/>
      <c r="G85" s="1001"/>
      <c r="H85" s="1001"/>
      <c r="I85" s="1001"/>
      <c r="J85" s="1001"/>
      <c r="K85" s="1001"/>
      <c r="L85" s="1001"/>
      <c r="M85" s="1001"/>
      <c r="N85" s="1001"/>
      <c r="O85" s="1002"/>
      <c r="P85" s="48"/>
    </row>
    <row r="86" spans="2:16" ht="24" customHeight="1">
      <c r="B86" s="26"/>
      <c r="C86" s="1000"/>
      <c r="D86" s="1001"/>
      <c r="E86" s="1001"/>
      <c r="F86" s="1001"/>
      <c r="G86" s="1001"/>
      <c r="H86" s="1001"/>
      <c r="I86" s="1001"/>
      <c r="J86" s="1001"/>
      <c r="K86" s="1001"/>
      <c r="L86" s="1001"/>
      <c r="M86" s="1001"/>
      <c r="N86" s="1001"/>
      <c r="O86" s="1002"/>
      <c r="P86" s="48"/>
    </row>
    <row r="87" spans="2:16" ht="12.95" customHeight="1">
      <c r="B87" s="26"/>
      <c r="C87" s="1000" t="s">
        <v>93</v>
      </c>
      <c r="D87" s="1001"/>
      <c r="E87" s="1001"/>
      <c r="F87" s="1001"/>
      <c r="G87" s="1001"/>
      <c r="H87" s="1001"/>
      <c r="I87" s="1001"/>
      <c r="J87" s="1001"/>
      <c r="K87" s="1001"/>
      <c r="L87" s="1001"/>
      <c r="M87" s="1001"/>
      <c r="N87" s="1001"/>
      <c r="O87" s="1002"/>
      <c r="P87" s="48"/>
    </row>
    <row r="88" spans="2:16" ht="32.25" customHeight="1">
      <c r="B88" s="26"/>
      <c r="C88" s="1000"/>
      <c r="D88" s="1001"/>
      <c r="E88" s="1001"/>
      <c r="F88" s="1001"/>
      <c r="G88" s="1001"/>
      <c r="H88" s="1001"/>
      <c r="I88" s="1001"/>
      <c r="J88" s="1001"/>
      <c r="K88" s="1001"/>
      <c r="L88" s="1001"/>
      <c r="M88" s="1001"/>
      <c r="N88" s="1001"/>
      <c r="O88" s="1002"/>
      <c r="P88" s="48"/>
    </row>
    <row r="89" spans="2:16" ht="14.25">
      <c r="B89" s="26"/>
      <c r="C89" s="62"/>
      <c r="D89" s="120"/>
      <c r="E89" s="120"/>
      <c r="F89" s="120"/>
      <c r="G89" s="120"/>
      <c r="H89" s="120"/>
      <c r="I89" s="120"/>
      <c r="J89" s="120"/>
      <c r="K89" s="120"/>
      <c r="L89" s="120"/>
      <c r="M89" s="120"/>
      <c r="N89" s="120"/>
      <c r="O89" s="121"/>
      <c r="P89" s="47"/>
    </row>
    <row r="90" spans="2:16" ht="14.25">
      <c r="B90" s="26"/>
      <c r="C90" s="76"/>
      <c r="D90" s="53"/>
      <c r="E90" s="53"/>
      <c r="F90" s="53"/>
      <c r="G90" s="53"/>
      <c r="H90" s="119" t="s">
        <v>85</v>
      </c>
      <c r="I90" s="53"/>
      <c r="J90" s="53"/>
      <c r="K90" s="53"/>
      <c r="L90" s="53"/>
      <c r="M90" s="53"/>
      <c r="N90" s="53"/>
      <c r="O90" s="77"/>
      <c r="P90" s="27"/>
    </row>
    <row r="91" spans="2:16" ht="14.25">
      <c r="B91" s="26"/>
      <c r="C91" s="76"/>
      <c r="D91" s="53"/>
      <c r="E91" s="53"/>
      <c r="F91" s="53"/>
      <c r="G91" s="53"/>
      <c r="H91" s="53" t="s">
        <v>86</v>
      </c>
      <c r="I91" s="86"/>
      <c r="J91" s="86"/>
      <c r="K91" s="86"/>
      <c r="L91" s="53"/>
      <c r="M91" s="53"/>
      <c r="N91" s="53"/>
      <c r="O91" s="77"/>
      <c r="P91" s="27"/>
    </row>
    <row r="92" spans="2:16" ht="14.25">
      <c r="B92" s="26"/>
      <c r="C92" s="76"/>
      <c r="D92" s="53"/>
      <c r="E92" s="53"/>
      <c r="F92" s="53"/>
      <c r="G92" s="53"/>
      <c r="H92" s="53" t="s">
        <v>94</v>
      </c>
      <c r="I92" s="126"/>
      <c r="J92" s="126"/>
      <c r="K92" s="126"/>
      <c r="L92" s="53"/>
      <c r="M92" s="53"/>
      <c r="N92" s="53"/>
      <c r="O92" s="77"/>
      <c r="P92" s="27"/>
    </row>
    <row r="93" spans="2:16" ht="14.25">
      <c r="B93" s="26"/>
      <c r="C93" s="127"/>
      <c r="D93" s="120"/>
      <c r="E93" s="120"/>
      <c r="F93" s="120"/>
      <c r="G93" s="120"/>
      <c r="H93" s="53" t="s">
        <v>88</v>
      </c>
      <c r="I93" s="53"/>
      <c r="J93" s="53"/>
      <c r="K93" s="53"/>
      <c r="L93" s="120"/>
      <c r="M93" s="120"/>
      <c r="N93" s="120"/>
      <c r="O93" s="121"/>
      <c r="P93" s="47"/>
    </row>
    <row r="94" spans="2:16" ht="17.25" customHeight="1">
      <c r="B94" s="26"/>
      <c r="C94" s="127"/>
      <c r="D94" s="126"/>
      <c r="E94" s="126"/>
      <c r="F94" s="53"/>
      <c r="G94" s="53"/>
      <c r="H94" s="53"/>
      <c r="I94" s="53"/>
      <c r="J94" s="53"/>
      <c r="K94" s="992"/>
      <c r="L94" s="992"/>
      <c r="M94" s="992"/>
      <c r="N94" s="992"/>
      <c r="O94" s="993"/>
      <c r="P94" s="49"/>
    </row>
    <row r="95" spans="2:16" ht="18.75" customHeight="1" thickBot="1">
      <c r="B95" s="26"/>
      <c r="C95" s="996"/>
      <c r="D95" s="997"/>
      <c r="E95" s="997"/>
      <c r="F95" s="99"/>
      <c r="G95" s="99"/>
      <c r="H95" s="99"/>
      <c r="I95" s="99"/>
      <c r="J95" s="99"/>
      <c r="K95" s="994"/>
      <c r="L95" s="994"/>
      <c r="M95" s="994"/>
      <c r="N95" s="994"/>
      <c r="O95" s="995"/>
      <c r="P95" s="49"/>
    </row>
    <row r="96" spans="2:16" ht="13.5" thickBot="1">
      <c r="B96" s="50"/>
      <c r="C96" s="51"/>
      <c r="D96" s="51"/>
      <c r="E96" s="51"/>
      <c r="F96" s="51"/>
      <c r="G96" s="51"/>
      <c r="H96" s="51"/>
      <c r="I96" s="51"/>
      <c r="J96" s="51"/>
      <c r="K96" s="51"/>
      <c r="L96" s="51"/>
      <c r="M96" s="51"/>
      <c r="N96" s="51"/>
      <c r="O96" s="51"/>
      <c r="P96" s="52"/>
    </row>
    <row r="97" ht="13.5" thickTop="1"/>
  </sheetData>
  <mergeCells count="82">
    <mergeCell ref="C3:F3"/>
    <mergeCell ref="C6:O6"/>
    <mergeCell ref="C8:C14"/>
    <mergeCell ref="D8:K8"/>
    <mergeCell ref="L8:O9"/>
    <mergeCell ref="D9:K9"/>
    <mergeCell ref="D10:K10"/>
    <mergeCell ref="L10:L11"/>
    <mergeCell ref="M10:O11"/>
    <mergeCell ref="D11:K13"/>
    <mergeCell ref="C26:O28"/>
    <mergeCell ref="L12:L14"/>
    <mergeCell ref="M12:M14"/>
    <mergeCell ref="N12:N14"/>
    <mergeCell ref="O12:O14"/>
    <mergeCell ref="D14:K14"/>
    <mergeCell ref="C18:F18"/>
    <mergeCell ref="C22:O22"/>
    <mergeCell ref="D24:L24"/>
    <mergeCell ref="M24:N24"/>
    <mergeCell ref="D25:L25"/>
    <mergeCell ref="M25:N25"/>
    <mergeCell ref="C33:N33"/>
    <mergeCell ref="C29:G29"/>
    <mergeCell ref="H29:I29"/>
    <mergeCell ref="J29:K29"/>
    <mergeCell ref="M29:N29"/>
    <mergeCell ref="C30:G30"/>
    <mergeCell ref="H30:I30"/>
    <mergeCell ref="J30:K30"/>
    <mergeCell ref="M30:N30"/>
    <mergeCell ref="M31:N31"/>
    <mergeCell ref="C32:G32"/>
    <mergeCell ref="H32:I32"/>
    <mergeCell ref="J32:K32"/>
    <mergeCell ref="M32:N32"/>
    <mergeCell ref="C43:N43"/>
    <mergeCell ref="C34:O36"/>
    <mergeCell ref="C37:J37"/>
    <mergeCell ref="M37:N37"/>
    <mergeCell ref="C38:J38"/>
    <mergeCell ref="M38:N38"/>
    <mergeCell ref="C39:J39"/>
    <mergeCell ref="M39:N39"/>
    <mergeCell ref="C40:J40"/>
    <mergeCell ref="M40:N40"/>
    <mergeCell ref="C41:J41"/>
    <mergeCell ref="M41:N41"/>
    <mergeCell ref="C42:J42"/>
    <mergeCell ref="M56:N56"/>
    <mergeCell ref="C44:O46"/>
    <mergeCell ref="C47:I47"/>
    <mergeCell ref="M47:N47"/>
    <mergeCell ref="C48:I48"/>
    <mergeCell ref="M48:N48"/>
    <mergeCell ref="C49:I49"/>
    <mergeCell ref="M49:N49"/>
    <mergeCell ref="C50:N50"/>
    <mergeCell ref="C51:O53"/>
    <mergeCell ref="C54:I54"/>
    <mergeCell ref="M54:N54"/>
    <mergeCell ref="M55:N55"/>
    <mergeCell ref="M68:N68"/>
    <mergeCell ref="M57:N57"/>
    <mergeCell ref="C58:I58"/>
    <mergeCell ref="M58:N58"/>
    <mergeCell ref="C59:N59"/>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6DD7F-2394-4D5C-BC10-79260E721193}">
  <dimension ref="A1:R75"/>
  <sheetViews>
    <sheetView topLeftCell="C1" zoomScale="85" zoomScaleNormal="85" workbookViewId="0">
      <pane xSplit="1" ySplit="2" topLeftCell="F45" activePane="bottomRight" state="frozen"/>
      <selection activeCell="C1" sqref="C1"/>
      <selection pane="topRight" activeCell="D1" sqref="D1"/>
      <selection pane="bottomLeft" activeCell="C4" sqref="C4"/>
      <selection pane="bottomRight" activeCell="L52" sqref="L52"/>
    </sheetView>
  </sheetViews>
  <sheetFormatPr baseColWidth="10" defaultRowHeight="15"/>
  <cols>
    <col min="1" max="2" width="11.42578125" style="237"/>
    <col min="3" max="3" width="57.5703125" style="237" customWidth="1"/>
    <col min="4" max="13" width="15.28515625" style="237" customWidth="1"/>
    <col min="14" max="14" width="13" style="237" customWidth="1"/>
    <col min="15" max="15" width="14.5703125" style="237" bestFit="1" customWidth="1"/>
    <col min="16" max="16" width="13" style="237" bestFit="1" customWidth="1"/>
    <col min="17" max="17" width="12" style="237" bestFit="1" customWidth="1"/>
    <col min="18" max="16384" width="11.42578125" style="237"/>
  </cols>
  <sheetData>
    <row r="1" spans="1:17">
      <c r="B1" s="339"/>
      <c r="C1" s="340"/>
      <c r="D1" s="340"/>
      <c r="E1" s="1121" t="s">
        <v>209</v>
      </c>
      <c r="F1" s="1121"/>
      <c r="G1" s="1121"/>
      <c r="H1" s="1121"/>
      <c r="I1" s="1121"/>
      <c r="J1" s="1121"/>
      <c r="K1" s="1121"/>
      <c r="L1" s="362"/>
      <c r="M1" s="362"/>
      <c r="N1" s="340"/>
      <c r="O1" s="341"/>
    </row>
    <row r="2" spans="1:17" ht="45.75" customHeight="1">
      <c r="A2" s="267"/>
      <c r="B2" s="363" t="s">
        <v>210</v>
      </c>
      <c r="C2" s="364" t="s">
        <v>211</v>
      </c>
      <c r="D2" s="364" t="s">
        <v>55</v>
      </c>
      <c r="E2" s="365" t="s">
        <v>212</v>
      </c>
      <c r="F2" s="365" t="s">
        <v>213</v>
      </c>
      <c r="G2" s="365" t="s">
        <v>214</v>
      </c>
      <c r="H2" s="365" t="s">
        <v>215</v>
      </c>
      <c r="I2" s="365" t="s">
        <v>216</v>
      </c>
      <c r="J2" s="364" t="s">
        <v>217</v>
      </c>
      <c r="K2" s="365" t="s">
        <v>218</v>
      </c>
      <c r="L2" s="365" t="s">
        <v>219</v>
      </c>
      <c r="M2" s="365" t="s">
        <v>220</v>
      </c>
      <c r="N2" s="365" t="s">
        <v>221</v>
      </c>
      <c r="O2" s="365" t="s">
        <v>222</v>
      </c>
      <c r="P2" s="366" t="s">
        <v>223</v>
      </c>
      <c r="Q2" s="366" t="s">
        <v>224</v>
      </c>
    </row>
    <row r="3" spans="1:17">
      <c r="A3" s="267"/>
      <c r="B3" s="367">
        <v>1</v>
      </c>
      <c r="C3" s="367" t="s">
        <v>225</v>
      </c>
      <c r="D3" s="368"/>
      <c r="E3" s="369"/>
      <c r="F3" s="369"/>
      <c r="G3" s="369"/>
      <c r="H3" s="369"/>
      <c r="I3" s="369"/>
      <c r="J3" s="368"/>
      <c r="K3" s="368"/>
      <c r="L3" s="368"/>
      <c r="M3" s="369"/>
      <c r="N3" s="369"/>
      <c r="O3" s="370"/>
      <c r="P3" s="371"/>
      <c r="Q3" s="371"/>
    </row>
    <row r="4" spans="1:17">
      <c r="A4" s="267"/>
      <c r="B4" s="372" t="s">
        <v>226</v>
      </c>
      <c r="C4" s="373" t="s">
        <v>227</v>
      </c>
      <c r="D4" s="373" t="s">
        <v>73</v>
      </c>
      <c r="E4" s="374"/>
      <c r="F4" s="374"/>
      <c r="G4" s="374"/>
      <c r="H4" s="374"/>
      <c r="I4" s="374"/>
      <c r="J4" s="373"/>
      <c r="K4" s="373"/>
      <c r="L4" s="373"/>
      <c r="M4" s="374"/>
      <c r="N4" s="374"/>
      <c r="O4" s="374"/>
      <c r="P4" s="375">
        <v>149230.29999999999</v>
      </c>
      <c r="Q4" s="375">
        <f>+P4/1.85</f>
        <v>80665.027027027012</v>
      </c>
    </row>
    <row r="5" spans="1:17">
      <c r="A5" s="267"/>
      <c r="B5" s="372" t="s">
        <v>228</v>
      </c>
      <c r="C5" s="372" t="s">
        <v>229</v>
      </c>
      <c r="D5" s="372" t="s">
        <v>73</v>
      </c>
      <c r="E5" s="371"/>
      <c r="F5" s="371"/>
      <c r="G5" s="371"/>
      <c r="H5" s="371"/>
      <c r="I5" s="371"/>
      <c r="J5" s="372"/>
      <c r="K5" s="372"/>
      <c r="L5" s="372"/>
      <c r="M5" s="371"/>
      <c r="N5" s="371"/>
      <c r="O5" s="371"/>
      <c r="P5" s="375">
        <v>92171.6</v>
      </c>
      <c r="Q5" s="375">
        <f t="shared" ref="Q5:Q7" si="0">+P5/1.85</f>
        <v>49822.486486486487</v>
      </c>
    </row>
    <row r="6" spans="1:17">
      <c r="A6" s="267"/>
      <c r="B6" s="372" t="s">
        <v>230</v>
      </c>
      <c r="C6" s="372" t="s">
        <v>231</v>
      </c>
      <c r="D6" s="372" t="s">
        <v>73</v>
      </c>
      <c r="E6" s="371"/>
      <c r="F6" s="371"/>
      <c r="G6" s="371"/>
      <c r="H6" s="371"/>
      <c r="I6" s="371"/>
      <c r="J6" s="372"/>
      <c r="K6" s="372"/>
      <c r="L6" s="372"/>
      <c r="M6" s="371"/>
      <c r="N6" s="371"/>
      <c r="O6" s="371"/>
      <c r="P6" s="375">
        <v>80168</v>
      </c>
      <c r="Q6" s="375">
        <f t="shared" si="0"/>
        <v>43334.054054054053</v>
      </c>
    </row>
    <row r="7" spans="1:17">
      <c r="A7" s="267"/>
      <c r="B7" s="372" t="s">
        <v>232</v>
      </c>
      <c r="C7" s="372" t="s">
        <v>233</v>
      </c>
      <c r="D7" s="372" t="s">
        <v>73</v>
      </c>
      <c r="E7" s="371"/>
      <c r="F7" s="371"/>
      <c r="G7" s="371"/>
      <c r="H7" s="371"/>
      <c r="I7" s="371"/>
      <c r="J7" s="372"/>
      <c r="K7" s="372"/>
      <c r="L7" s="372"/>
      <c r="M7" s="371"/>
      <c r="N7" s="371"/>
      <c r="O7" s="371"/>
      <c r="P7" s="375">
        <v>100949.9</v>
      </c>
      <c r="Q7" s="375">
        <f t="shared" si="0"/>
        <v>54567.513513513506</v>
      </c>
    </row>
    <row r="8" spans="1:17">
      <c r="A8" s="267"/>
      <c r="B8" s="372"/>
      <c r="C8" s="376"/>
      <c r="D8" s="376"/>
      <c r="E8" s="377"/>
      <c r="F8" s="377"/>
      <c r="G8" s="377"/>
      <c r="H8" s="377"/>
      <c r="I8" s="377"/>
      <c r="J8" s="376"/>
      <c r="K8" s="376"/>
      <c r="L8" s="376"/>
      <c r="M8" s="377"/>
      <c r="N8" s="377"/>
      <c r="O8" s="377"/>
    </row>
    <row r="9" spans="1:17">
      <c r="A9" s="267"/>
      <c r="B9" s="367">
        <v>2</v>
      </c>
      <c r="C9" s="367" t="s">
        <v>234</v>
      </c>
      <c r="D9" s="368"/>
      <c r="E9" s="369"/>
      <c r="F9" s="369"/>
      <c r="G9" s="369"/>
      <c r="H9" s="369"/>
      <c r="I9" s="369"/>
      <c r="J9" s="368"/>
      <c r="K9" s="368"/>
      <c r="L9" s="368"/>
      <c r="M9" s="369"/>
      <c r="N9" s="369"/>
      <c r="O9" s="370"/>
    </row>
    <row r="10" spans="1:17">
      <c r="B10" s="378">
        <v>2001</v>
      </c>
      <c r="C10" s="379" t="s">
        <v>235</v>
      </c>
      <c r="D10" s="379" t="s">
        <v>123</v>
      </c>
      <c r="E10" s="380">
        <v>83300</v>
      </c>
      <c r="F10" s="380"/>
      <c r="G10" s="380"/>
      <c r="H10" s="380"/>
      <c r="I10" s="380"/>
      <c r="J10" s="379"/>
      <c r="K10" s="379"/>
      <c r="L10" s="379"/>
      <c r="M10" s="381">
        <f>AVERAGE(E10:K10)</f>
        <v>83300</v>
      </c>
      <c r="N10" s="380">
        <f>40000/36</f>
        <v>1111.1111111111111</v>
      </c>
      <c r="O10" s="381">
        <f>M10</f>
        <v>83300</v>
      </c>
    </row>
    <row r="11" spans="1:17">
      <c r="B11" s="378">
        <v>2002</v>
      </c>
      <c r="C11" s="379" t="s">
        <v>236</v>
      </c>
      <c r="D11" s="379" t="s">
        <v>123</v>
      </c>
      <c r="E11" s="380">
        <v>77350</v>
      </c>
      <c r="F11" s="380"/>
      <c r="G11" s="380"/>
      <c r="H11" s="380"/>
      <c r="I11" s="380"/>
      <c r="J11" s="379"/>
      <c r="K11" s="379"/>
      <c r="L11" s="379"/>
      <c r="M11" s="381">
        <f>AVERAGE(E11:K11)</f>
        <v>77350</v>
      </c>
      <c r="N11" s="380"/>
      <c r="O11" s="381">
        <f t="shared" ref="O11:O22" si="1">M11</f>
        <v>77350</v>
      </c>
    </row>
    <row r="12" spans="1:17">
      <c r="B12" s="378">
        <v>2003</v>
      </c>
      <c r="C12" s="379" t="s">
        <v>237</v>
      </c>
      <c r="D12" s="379" t="s">
        <v>123</v>
      </c>
      <c r="E12" s="380">
        <v>83300</v>
      </c>
      <c r="F12" s="380"/>
      <c r="G12" s="380"/>
      <c r="H12" s="380"/>
      <c r="I12" s="380"/>
      <c r="J12" s="379"/>
      <c r="K12" s="379"/>
      <c r="L12" s="379"/>
      <c r="M12" s="381">
        <f>AVERAGE(E12:K12)</f>
        <v>83300</v>
      </c>
      <c r="N12" s="380"/>
      <c r="O12" s="381">
        <f t="shared" si="1"/>
        <v>83300</v>
      </c>
    </row>
    <row r="13" spans="1:17">
      <c r="B13" s="378">
        <v>2004</v>
      </c>
      <c r="C13" s="379" t="s">
        <v>238</v>
      </c>
      <c r="D13" s="379" t="s">
        <v>123</v>
      </c>
      <c r="E13" s="380">
        <v>107100</v>
      </c>
      <c r="F13" s="380"/>
      <c r="G13" s="380"/>
      <c r="H13" s="380"/>
      <c r="I13" s="380"/>
      <c r="J13" s="379"/>
      <c r="K13" s="379"/>
      <c r="L13" s="379"/>
      <c r="M13" s="381">
        <f t="shared" ref="M13:M22" si="2">AVERAGE(E13:K13)</f>
        <v>107100</v>
      </c>
      <c r="N13" s="380"/>
      <c r="O13" s="381">
        <f>M13</f>
        <v>107100</v>
      </c>
    </row>
    <row r="14" spans="1:17">
      <c r="B14" s="378">
        <v>2005</v>
      </c>
      <c r="C14" s="379" t="s">
        <v>239</v>
      </c>
      <c r="D14" s="379" t="s">
        <v>123</v>
      </c>
      <c r="E14" s="380">
        <v>77350</v>
      </c>
      <c r="F14" s="380"/>
      <c r="G14" s="380"/>
      <c r="H14" s="380"/>
      <c r="I14" s="380"/>
      <c r="J14" s="379"/>
      <c r="K14" s="379"/>
      <c r="L14" s="379"/>
      <c r="M14" s="381">
        <f t="shared" si="2"/>
        <v>77350</v>
      </c>
      <c r="N14" s="380"/>
      <c r="O14" s="381">
        <f t="shared" si="1"/>
        <v>77350</v>
      </c>
    </row>
    <row r="15" spans="1:17">
      <c r="B15" s="378">
        <v>2006</v>
      </c>
      <c r="C15" s="379" t="s">
        <v>240</v>
      </c>
      <c r="D15" s="379" t="s">
        <v>123</v>
      </c>
      <c r="E15" s="380">
        <v>80920</v>
      </c>
      <c r="F15" s="380"/>
      <c r="G15" s="380"/>
      <c r="H15" s="380"/>
      <c r="I15" s="380"/>
      <c r="J15" s="379"/>
      <c r="K15" s="379"/>
      <c r="L15" s="379"/>
      <c r="M15" s="380">
        <f t="shared" si="2"/>
        <v>80920</v>
      </c>
      <c r="N15" s="380"/>
      <c r="O15" s="380">
        <f t="shared" si="1"/>
        <v>80920</v>
      </c>
    </row>
    <row r="16" spans="1:17">
      <c r="B16" s="378">
        <v>2007</v>
      </c>
      <c r="C16" s="379" t="s">
        <v>241</v>
      </c>
      <c r="D16" s="379" t="s">
        <v>123</v>
      </c>
      <c r="E16" s="380">
        <v>77350</v>
      </c>
      <c r="F16" s="380"/>
      <c r="G16" s="380"/>
      <c r="H16" s="380"/>
      <c r="I16" s="380"/>
      <c r="J16" s="379"/>
      <c r="K16" s="379"/>
      <c r="L16" s="379"/>
      <c r="M16" s="380">
        <f t="shared" si="2"/>
        <v>77350</v>
      </c>
      <c r="N16" s="380"/>
      <c r="O16" s="380">
        <f t="shared" si="1"/>
        <v>77350</v>
      </c>
    </row>
    <row r="17" spans="2:15">
      <c r="B17" s="378">
        <v>2008</v>
      </c>
      <c r="C17" s="379" t="s">
        <v>242</v>
      </c>
      <c r="D17" s="379" t="s">
        <v>123</v>
      </c>
      <c r="E17" s="380"/>
      <c r="F17" s="380"/>
      <c r="G17" s="380"/>
      <c r="H17" s="380"/>
      <c r="I17" s="380"/>
      <c r="J17" s="379"/>
      <c r="K17" s="379"/>
      <c r="L17" s="379"/>
      <c r="M17" s="380">
        <v>60000</v>
      </c>
      <c r="N17" s="380"/>
      <c r="O17" s="380">
        <f t="shared" si="1"/>
        <v>60000</v>
      </c>
    </row>
    <row r="18" spans="2:15">
      <c r="B18" s="378">
        <v>2009</v>
      </c>
      <c r="C18" s="379" t="s">
        <v>243</v>
      </c>
      <c r="D18" s="379" t="s">
        <v>123</v>
      </c>
      <c r="E18" s="380">
        <v>59900</v>
      </c>
      <c r="F18" s="380"/>
      <c r="G18" s="380"/>
      <c r="H18" s="380"/>
      <c r="I18" s="380"/>
      <c r="J18" s="379"/>
      <c r="K18" s="379"/>
      <c r="L18" s="379"/>
      <c r="M18" s="380">
        <f t="shared" si="2"/>
        <v>59900</v>
      </c>
      <c r="N18" s="380"/>
      <c r="O18" s="380">
        <f t="shared" si="1"/>
        <v>59900</v>
      </c>
    </row>
    <row r="19" spans="2:15">
      <c r="B19" s="378">
        <v>2010</v>
      </c>
      <c r="C19" s="379" t="s">
        <v>244</v>
      </c>
      <c r="D19" s="379" t="s">
        <v>123</v>
      </c>
      <c r="E19" s="380">
        <v>65450</v>
      </c>
      <c r="F19" s="380"/>
      <c r="G19" s="380"/>
      <c r="H19" s="380"/>
      <c r="I19" s="380"/>
      <c r="J19" s="379"/>
      <c r="K19" s="379"/>
      <c r="L19" s="379"/>
      <c r="M19" s="380">
        <f t="shared" si="2"/>
        <v>65450</v>
      </c>
      <c r="N19" s="380"/>
      <c r="O19" s="380">
        <f t="shared" si="1"/>
        <v>65450</v>
      </c>
    </row>
    <row r="20" spans="2:15">
      <c r="B20" s="378">
        <v>2011</v>
      </c>
      <c r="C20" s="379" t="s">
        <v>245</v>
      </c>
      <c r="D20" s="379" t="s">
        <v>123</v>
      </c>
      <c r="E20" s="380">
        <v>71400</v>
      </c>
      <c r="F20" s="380"/>
      <c r="G20" s="380"/>
      <c r="H20" s="380"/>
      <c r="I20" s="380"/>
      <c r="J20" s="379"/>
      <c r="K20" s="379"/>
      <c r="L20" s="379"/>
      <c r="M20" s="380">
        <f t="shared" si="2"/>
        <v>71400</v>
      </c>
      <c r="N20" s="380"/>
      <c r="O20" s="380">
        <f t="shared" si="1"/>
        <v>71400</v>
      </c>
    </row>
    <row r="21" spans="2:15">
      <c r="B21" s="378">
        <v>2012</v>
      </c>
      <c r="C21" s="379" t="s">
        <v>246</v>
      </c>
      <c r="D21" s="379" t="s">
        <v>123</v>
      </c>
      <c r="E21" s="380">
        <v>65450</v>
      </c>
      <c r="F21" s="380"/>
      <c r="G21" s="380"/>
      <c r="H21" s="380"/>
      <c r="I21" s="380"/>
      <c r="J21" s="379"/>
      <c r="K21" s="379"/>
      <c r="L21" s="379"/>
      <c r="M21" s="380">
        <f t="shared" si="2"/>
        <v>65450</v>
      </c>
      <c r="N21" s="380"/>
      <c r="O21" s="380">
        <f t="shared" si="1"/>
        <v>65450</v>
      </c>
    </row>
    <row r="22" spans="2:15">
      <c r="B22" s="378">
        <v>2013</v>
      </c>
      <c r="C22" s="379" t="s">
        <v>247</v>
      </c>
      <c r="D22" s="379" t="s">
        <v>123</v>
      </c>
      <c r="E22" s="380">
        <v>101150</v>
      </c>
      <c r="F22" s="380"/>
      <c r="G22" s="380"/>
      <c r="H22" s="380"/>
      <c r="I22" s="380"/>
      <c r="J22" s="379"/>
      <c r="K22" s="379"/>
      <c r="L22" s="379"/>
      <c r="M22" s="380">
        <f t="shared" si="2"/>
        <v>101150</v>
      </c>
      <c r="N22" s="380"/>
      <c r="O22" s="380">
        <f t="shared" si="1"/>
        <v>101150</v>
      </c>
    </row>
    <row r="23" spans="2:15">
      <c r="B23" s="378">
        <v>2014</v>
      </c>
      <c r="C23" s="379" t="s">
        <v>248</v>
      </c>
      <c r="D23" s="379" t="s">
        <v>249</v>
      </c>
      <c r="E23" s="380"/>
      <c r="F23" s="380"/>
      <c r="G23" s="380"/>
      <c r="H23" s="380"/>
      <c r="I23" s="380"/>
      <c r="J23" s="379"/>
      <c r="K23" s="379"/>
      <c r="L23" s="379"/>
      <c r="M23" s="380">
        <f>+M24*50</f>
        <v>33394.775000000001</v>
      </c>
      <c r="N23" s="380"/>
      <c r="O23" s="380">
        <f>ROUND(M23,0)</f>
        <v>33395</v>
      </c>
    </row>
    <row r="24" spans="2:15">
      <c r="B24" s="378">
        <v>2015</v>
      </c>
      <c r="C24" s="379" t="s">
        <v>248</v>
      </c>
      <c r="D24" s="379" t="s">
        <v>206</v>
      </c>
      <c r="E24" s="380"/>
      <c r="F24" s="380"/>
      <c r="G24" s="380"/>
      <c r="H24" s="380"/>
      <c r="I24" s="380"/>
      <c r="J24" s="379"/>
      <c r="K24" s="379"/>
      <c r="L24" s="379"/>
      <c r="M24" s="380">
        <v>667.89549999999997</v>
      </c>
      <c r="N24" s="380"/>
      <c r="O24" s="380">
        <f t="shared" ref="O24:O26" si="3">ROUND(M24,0)</f>
        <v>668</v>
      </c>
    </row>
    <row r="25" spans="2:15">
      <c r="B25" s="378">
        <v>2016</v>
      </c>
      <c r="C25" s="379" t="s">
        <v>250</v>
      </c>
      <c r="D25" s="379" t="s">
        <v>123</v>
      </c>
      <c r="E25" s="380"/>
      <c r="F25" s="380"/>
      <c r="G25" s="380"/>
      <c r="H25" s="380"/>
      <c r="I25" s="380"/>
      <c r="J25" s="379"/>
      <c r="K25" s="379"/>
      <c r="L25" s="379"/>
      <c r="M25" s="380">
        <v>170</v>
      </c>
      <c r="N25" s="380"/>
      <c r="O25" s="380">
        <f t="shared" si="3"/>
        <v>170</v>
      </c>
    </row>
    <row r="26" spans="2:15">
      <c r="B26" s="378">
        <v>2017</v>
      </c>
      <c r="C26" s="379" t="s">
        <v>251</v>
      </c>
      <c r="D26" s="379" t="s">
        <v>123</v>
      </c>
      <c r="E26" s="380"/>
      <c r="F26" s="380"/>
      <c r="G26" s="380"/>
      <c r="H26" s="380"/>
      <c r="I26" s="380"/>
      <c r="J26" s="379"/>
      <c r="K26" s="379"/>
      <c r="L26" s="379"/>
      <c r="M26" s="380">
        <f>53300/0.99</f>
        <v>53838.383838383837</v>
      </c>
      <c r="N26" s="380"/>
      <c r="O26" s="380">
        <f t="shared" si="3"/>
        <v>53838</v>
      </c>
    </row>
    <row r="27" spans="2:15">
      <c r="B27" s="367">
        <v>2</v>
      </c>
      <c r="C27" s="367" t="s">
        <v>252</v>
      </c>
      <c r="D27" s="368"/>
      <c r="E27" s="369"/>
      <c r="F27" s="369"/>
      <c r="G27" s="369"/>
      <c r="H27" s="369"/>
      <c r="I27" s="369"/>
      <c r="J27" s="368"/>
      <c r="K27" s="368"/>
      <c r="L27" s="368"/>
      <c r="M27" s="369"/>
      <c r="N27" s="369"/>
      <c r="O27" s="382"/>
    </row>
    <row r="28" spans="2:15">
      <c r="B28" s="383">
        <v>2018</v>
      </c>
      <c r="C28" s="379" t="s">
        <v>253</v>
      </c>
      <c r="D28" s="379" t="s">
        <v>254</v>
      </c>
      <c r="E28" s="380"/>
      <c r="F28" s="380">
        <f>300000/6</f>
        <v>50000</v>
      </c>
      <c r="G28" s="380">
        <f>300000/6</f>
        <v>50000</v>
      </c>
      <c r="H28" s="380"/>
      <c r="I28" s="380"/>
      <c r="J28" s="380">
        <f>405900/6</f>
        <v>67650</v>
      </c>
      <c r="K28" s="379"/>
      <c r="L28" s="379"/>
      <c r="M28" s="380">
        <f>+AVERAGE(F28:K28)</f>
        <v>55883.333333333336</v>
      </c>
      <c r="N28" s="380"/>
      <c r="O28" s="384">
        <f t="shared" ref="O28:O53" si="4">ROUND(M28,0)</f>
        <v>55883</v>
      </c>
    </row>
    <row r="29" spans="2:15">
      <c r="B29" s="383"/>
      <c r="C29" s="379" t="s">
        <v>255</v>
      </c>
      <c r="D29" s="379" t="s">
        <v>254</v>
      </c>
      <c r="E29" s="380"/>
      <c r="F29" s="380"/>
      <c r="G29" s="380">
        <f>450000/6</f>
        <v>75000</v>
      </c>
      <c r="H29" s="380"/>
      <c r="I29" s="380"/>
      <c r="J29" s="380">
        <f>529000/6</f>
        <v>88166.666666666672</v>
      </c>
      <c r="K29" s="379"/>
      <c r="L29" s="379"/>
      <c r="M29" s="380">
        <f>+AVERAGE(F29:K29)</f>
        <v>81583.333333333343</v>
      </c>
      <c r="N29" s="380"/>
      <c r="O29" s="384">
        <f t="shared" si="4"/>
        <v>81583</v>
      </c>
    </row>
    <row r="30" spans="2:15">
      <c r="B30" s="383"/>
      <c r="C30" s="379" t="s">
        <v>256</v>
      </c>
      <c r="D30" s="379" t="s">
        <v>254</v>
      </c>
      <c r="E30" s="380"/>
      <c r="F30" s="380"/>
      <c r="G30" s="380">
        <f>145000/6</f>
        <v>24166.666666666668</v>
      </c>
      <c r="H30" s="380"/>
      <c r="I30" s="380">
        <f>282700/6</f>
        <v>47116.666666666664</v>
      </c>
      <c r="J30" s="380">
        <f>180900/6</f>
        <v>30150</v>
      </c>
      <c r="K30" s="379"/>
      <c r="L30" s="379"/>
      <c r="M30" s="380">
        <f t="shared" ref="M30:M38" si="5">+AVERAGE(E30:K30)</f>
        <v>33811.111111111109</v>
      </c>
      <c r="N30" s="380"/>
      <c r="O30" s="384">
        <f t="shared" si="4"/>
        <v>33811</v>
      </c>
    </row>
    <row r="31" spans="2:15">
      <c r="B31" s="383"/>
      <c r="C31" s="379" t="s">
        <v>257</v>
      </c>
      <c r="D31" s="379" t="s">
        <v>254</v>
      </c>
      <c r="E31" s="380"/>
      <c r="F31" s="380">
        <f>220000/6</f>
        <v>36666.666666666664</v>
      </c>
      <c r="G31" s="380">
        <f>215000/6</f>
        <v>35833.333333333336</v>
      </c>
      <c r="H31" s="380"/>
      <c r="I31" s="380"/>
      <c r="J31" s="380">
        <f>264900/6</f>
        <v>44150</v>
      </c>
      <c r="K31" s="379"/>
      <c r="L31" s="379"/>
      <c r="M31" s="380">
        <f t="shared" si="5"/>
        <v>38883.333333333336</v>
      </c>
      <c r="N31" s="380"/>
      <c r="O31" s="384">
        <f t="shared" si="4"/>
        <v>38883</v>
      </c>
    </row>
    <row r="32" spans="2:15">
      <c r="B32" s="383"/>
      <c r="C32" s="379" t="s">
        <v>258</v>
      </c>
      <c r="D32" s="379" t="s">
        <v>254</v>
      </c>
      <c r="E32" s="380"/>
      <c r="F32" s="380"/>
      <c r="G32" s="380">
        <f>860000/6</f>
        <v>143333.33333333334</v>
      </c>
      <c r="H32" s="380"/>
      <c r="I32" s="380"/>
      <c r="J32" s="380"/>
      <c r="K32" s="380">
        <f>852931.75/6</f>
        <v>142155.29166666666</v>
      </c>
      <c r="L32" s="380"/>
      <c r="M32" s="380">
        <f t="shared" si="5"/>
        <v>142744.3125</v>
      </c>
      <c r="N32" s="380"/>
      <c r="O32" s="384">
        <f t="shared" si="4"/>
        <v>142744</v>
      </c>
    </row>
    <row r="33" spans="2:15">
      <c r="B33" s="383"/>
      <c r="C33" s="379" t="s">
        <v>259</v>
      </c>
      <c r="D33" s="379" t="s">
        <v>254</v>
      </c>
      <c r="E33" s="380"/>
      <c r="F33" s="380"/>
      <c r="G33" s="380">
        <f>2000000/6.5</f>
        <v>307692.30769230769</v>
      </c>
      <c r="H33" s="380">
        <v>406753</v>
      </c>
      <c r="I33" s="380">
        <f>2617227/6.5</f>
        <v>402650.30769230769</v>
      </c>
      <c r="J33" s="380"/>
      <c r="K33" s="380"/>
      <c r="L33" s="380"/>
      <c r="M33" s="380">
        <f>+AVERAGE(E33:K33)</f>
        <v>372365.20512820518</v>
      </c>
      <c r="N33" s="380"/>
      <c r="O33" s="384">
        <f t="shared" si="4"/>
        <v>372365</v>
      </c>
    </row>
    <row r="34" spans="2:15">
      <c r="B34" s="383"/>
      <c r="C34" s="379" t="s">
        <v>260</v>
      </c>
      <c r="D34" s="379" t="s">
        <v>254</v>
      </c>
      <c r="E34" s="380"/>
      <c r="F34" s="380"/>
      <c r="G34" s="385">
        <f>685000/6</f>
        <v>114166.66666666667</v>
      </c>
      <c r="H34" s="380">
        <f>122500</f>
        <v>122500</v>
      </c>
      <c r="I34" s="380">
        <f>808655/6</f>
        <v>134775.83333333334</v>
      </c>
      <c r="J34" s="380"/>
      <c r="K34" s="380"/>
      <c r="L34" s="380"/>
      <c r="M34" s="380">
        <f t="shared" ref="M34" si="6">+AVERAGE(E34:K34)</f>
        <v>123814.16666666667</v>
      </c>
      <c r="N34" s="380"/>
      <c r="O34" s="384">
        <f t="shared" si="4"/>
        <v>123814</v>
      </c>
    </row>
    <row r="35" spans="2:15">
      <c r="B35" s="383"/>
      <c r="C35" s="379" t="s">
        <v>261</v>
      </c>
      <c r="D35" s="379" t="s">
        <v>254</v>
      </c>
      <c r="E35" s="380"/>
      <c r="F35" s="380">
        <f>105000/6</f>
        <v>17500</v>
      </c>
      <c r="G35" s="380">
        <f>95000/6</f>
        <v>15833.333333333334</v>
      </c>
      <c r="H35" s="380"/>
      <c r="I35" s="380"/>
      <c r="J35" s="380">
        <f>95700/6</f>
        <v>15950</v>
      </c>
      <c r="K35" s="379"/>
      <c r="L35" s="379"/>
      <c r="M35" s="380">
        <f t="shared" si="5"/>
        <v>16427.777777777777</v>
      </c>
      <c r="N35" s="380"/>
      <c r="O35" s="384">
        <f t="shared" si="4"/>
        <v>16428</v>
      </c>
    </row>
    <row r="36" spans="2:15">
      <c r="B36" s="383"/>
      <c r="C36" s="379" t="s">
        <v>262</v>
      </c>
      <c r="D36" s="379" t="s">
        <v>202</v>
      </c>
      <c r="E36" s="380"/>
      <c r="F36" s="380"/>
      <c r="G36" s="380">
        <v>180000</v>
      </c>
      <c r="H36" s="380"/>
      <c r="I36" s="380"/>
      <c r="J36" s="379"/>
      <c r="K36" s="379"/>
      <c r="L36" s="379"/>
      <c r="M36" s="380">
        <f t="shared" si="5"/>
        <v>180000</v>
      </c>
      <c r="N36" s="380"/>
      <c r="O36" s="384">
        <f t="shared" si="4"/>
        <v>180000</v>
      </c>
    </row>
    <row r="37" spans="2:15">
      <c r="B37" s="383"/>
      <c r="C37" s="379" t="s">
        <v>263</v>
      </c>
      <c r="D37" s="379" t="s">
        <v>202</v>
      </c>
      <c r="E37" s="380"/>
      <c r="F37" s="380"/>
      <c r="G37" s="380">
        <v>260000</v>
      </c>
      <c r="H37" s="380"/>
      <c r="I37" s="380"/>
      <c r="J37" s="379"/>
      <c r="K37" s="379"/>
      <c r="L37" s="379"/>
      <c r="M37" s="380">
        <f t="shared" si="5"/>
        <v>260000</v>
      </c>
      <c r="N37" s="380"/>
      <c r="O37" s="384">
        <f t="shared" si="4"/>
        <v>260000</v>
      </c>
    </row>
    <row r="38" spans="2:15">
      <c r="B38" s="383"/>
      <c r="C38" s="379" t="s">
        <v>264</v>
      </c>
      <c r="D38" s="379" t="s">
        <v>202</v>
      </c>
      <c r="E38" s="380"/>
      <c r="F38" s="380"/>
      <c r="G38" s="380">
        <v>155000</v>
      </c>
      <c r="H38" s="380"/>
      <c r="I38" s="380"/>
      <c r="J38" s="379"/>
      <c r="K38" s="379"/>
      <c r="L38" s="379"/>
      <c r="M38" s="380">
        <f t="shared" si="5"/>
        <v>155000</v>
      </c>
      <c r="N38" s="380"/>
      <c r="O38" s="384"/>
    </row>
    <row r="39" spans="2:15">
      <c r="B39" s="383"/>
      <c r="C39" s="379" t="s">
        <v>265</v>
      </c>
      <c r="D39" s="379" t="s">
        <v>202</v>
      </c>
      <c r="E39" s="380"/>
      <c r="F39" s="380"/>
      <c r="G39" s="380"/>
      <c r="H39" s="380"/>
      <c r="I39" s="380"/>
      <c r="J39" s="379"/>
      <c r="K39" s="379"/>
      <c r="L39" s="379"/>
      <c r="M39" s="380"/>
      <c r="N39" s="380"/>
      <c r="O39" s="384"/>
    </row>
    <row r="40" spans="2:15">
      <c r="B40" s="383"/>
      <c r="C40" s="379" t="s">
        <v>266</v>
      </c>
      <c r="D40" s="379" t="s">
        <v>202</v>
      </c>
      <c r="E40" s="380"/>
      <c r="F40" s="380"/>
      <c r="G40" s="380">
        <v>534310</v>
      </c>
      <c r="H40" s="380"/>
      <c r="I40" s="380"/>
      <c r="J40" s="379"/>
      <c r="K40" s="379"/>
      <c r="L40" s="379">
        <f>499400+40000</f>
        <v>539400</v>
      </c>
      <c r="M40" s="380">
        <f>+AVERAGE(G40:L40)</f>
        <v>536855</v>
      </c>
      <c r="N40" s="380"/>
      <c r="O40" s="384">
        <f t="shared" si="4"/>
        <v>536855</v>
      </c>
    </row>
    <row r="41" spans="2:15">
      <c r="B41" s="383"/>
      <c r="C41" s="379" t="s">
        <v>267</v>
      </c>
      <c r="D41" s="379" t="s">
        <v>206</v>
      </c>
      <c r="E41" s="380"/>
      <c r="F41" s="380"/>
      <c r="G41" s="380"/>
      <c r="H41" s="380"/>
      <c r="I41" s="380"/>
      <c r="J41" s="379"/>
      <c r="K41" s="379"/>
      <c r="L41" s="379"/>
      <c r="M41" s="380">
        <f>4758*0.99</f>
        <v>4710.42</v>
      </c>
      <c r="N41" s="380"/>
      <c r="O41" s="384">
        <f t="shared" si="4"/>
        <v>4710</v>
      </c>
    </row>
    <row r="42" spans="2:15">
      <c r="B42" s="383"/>
      <c r="C42" s="379" t="s">
        <v>340</v>
      </c>
      <c r="D42" s="379" t="s">
        <v>202</v>
      </c>
      <c r="E42" s="380"/>
      <c r="F42" s="380"/>
      <c r="G42" s="380"/>
      <c r="H42" s="380"/>
      <c r="I42" s="380"/>
      <c r="J42" s="379"/>
      <c r="K42" s="379"/>
      <c r="L42" s="379"/>
      <c r="M42" s="380">
        <f>1000/0.99</f>
        <v>1010.1010101010102</v>
      </c>
      <c r="N42" s="380"/>
      <c r="O42" s="384">
        <f t="shared" si="4"/>
        <v>1010</v>
      </c>
    </row>
    <row r="43" spans="2:15">
      <c r="B43" s="383"/>
      <c r="C43" s="379" t="s">
        <v>268</v>
      </c>
      <c r="D43" s="379" t="s">
        <v>269</v>
      </c>
      <c r="E43" s="380"/>
      <c r="F43" s="380"/>
      <c r="G43" s="380"/>
      <c r="H43" s="380"/>
      <c r="I43" s="380"/>
      <c r="J43" s="379"/>
      <c r="K43" s="379"/>
      <c r="L43" s="379"/>
      <c r="M43" s="380">
        <f>31900/0.99</f>
        <v>32222.222222222223</v>
      </c>
      <c r="N43" s="380"/>
      <c r="O43" s="384">
        <f t="shared" si="4"/>
        <v>32222</v>
      </c>
    </row>
    <row r="44" spans="2:15">
      <c r="B44" s="383"/>
      <c r="C44" s="379" t="s">
        <v>270</v>
      </c>
      <c r="D44" s="379" t="s">
        <v>202</v>
      </c>
      <c r="E44" s="380"/>
      <c r="F44" s="380"/>
      <c r="G44" s="380"/>
      <c r="H44" s="380"/>
      <c r="I44" s="380"/>
      <c r="J44" s="379" t="s">
        <v>89</v>
      </c>
      <c r="K44" s="379"/>
      <c r="L44" s="379"/>
      <c r="M44" s="380">
        <v>24900</v>
      </c>
      <c r="N44" s="380"/>
      <c r="O44" s="384">
        <f t="shared" si="4"/>
        <v>24900</v>
      </c>
    </row>
    <row r="45" spans="2:15">
      <c r="B45" s="383"/>
      <c r="C45" s="379"/>
      <c r="D45" s="379"/>
      <c r="E45" s="380"/>
      <c r="F45" s="380"/>
      <c r="G45" s="380"/>
      <c r="H45" s="380"/>
      <c r="I45" s="380"/>
      <c r="J45" s="379"/>
      <c r="K45" s="379"/>
      <c r="L45" s="379"/>
      <c r="M45" s="380"/>
      <c r="N45" s="380"/>
      <c r="O45" s="384"/>
    </row>
    <row r="46" spans="2:15">
      <c r="B46" s="383"/>
      <c r="C46" s="379" t="s">
        <v>271</v>
      </c>
      <c r="D46" s="379" t="s">
        <v>254</v>
      </c>
      <c r="E46" s="380"/>
      <c r="F46" s="380"/>
      <c r="G46" s="380"/>
      <c r="H46" s="380"/>
      <c r="I46" s="380"/>
      <c r="J46" s="379"/>
      <c r="K46" s="379"/>
      <c r="L46" s="379"/>
      <c r="M46" s="380">
        <v>2500</v>
      </c>
      <c r="N46" s="380"/>
      <c r="O46" s="384">
        <f t="shared" si="4"/>
        <v>2500</v>
      </c>
    </row>
    <row r="47" spans="2:15">
      <c r="B47" s="383"/>
      <c r="C47" s="379" t="s">
        <v>272</v>
      </c>
      <c r="D47" s="379" t="s">
        <v>202</v>
      </c>
      <c r="E47" s="380"/>
      <c r="F47" s="380"/>
      <c r="G47" s="380"/>
      <c r="H47" s="380"/>
      <c r="I47" s="380"/>
      <c r="J47" s="379"/>
      <c r="K47" s="379"/>
      <c r="L47" s="379"/>
      <c r="M47" s="380">
        <v>3200</v>
      </c>
      <c r="N47" s="380"/>
      <c r="O47" s="384">
        <f t="shared" si="4"/>
        <v>3200</v>
      </c>
    </row>
    <row r="48" spans="2:15">
      <c r="B48" s="383"/>
      <c r="C48" s="379" t="s">
        <v>273</v>
      </c>
      <c r="D48" s="379" t="s">
        <v>202</v>
      </c>
      <c r="E48" s="380"/>
      <c r="F48" s="380"/>
      <c r="G48" s="380"/>
      <c r="H48" s="380"/>
      <c r="I48" s="380"/>
      <c r="J48" s="379"/>
      <c r="K48" s="379"/>
      <c r="L48" s="379"/>
      <c r="M48" s="380">
        <v>19300</v>
      </c>
      <c r="N48" s="380"/>
      <c r="O48" s="384">
        <f t="shared" si="4"/>
        <v>19300</v>
      </c>
    </row>
    <row r="49" spans="2:18">
      <c r="B49" s="383"/>
      <c r="C49" s="379" t="s">
        <v>274</v>
      </c>
      <c r="D49" s="379" t="s">
        <v>202</v>
      </c>
      <c r="E49" s="380"/>
      <c r="F49" s="380"/>
      <c r="G49" s="380"/>
      <c r="H49" s="380"/>
      <c r="I49" s="380"/>
      <c r="J49" s="379"/>
      <c r="K49" s="379"/>
      <c r="L49" s="379"/>
      <c r="M49" s="380">
        <v>3200</v>
      </c>
      <c r="N49" s="380"/>
      <c r="O49" s="384">
        <f t="shared" si="4"/>
        <v>3200</v>
      </c>
    </row>
    <row r="50" spans="2:18">
      <c r="B50" s="383"/>
      <c r="C50" s="379" t="s">
        <v>275</v>
      </c>
      <c r="D50" s="379" t="s">
        <v>202</v>
      </c>
      <c r="E50" s="380"/>
      <c r="F50" s="380"/>
      <c r="G50" s="380"/>
      <c r="H50" s="380"/>
      <c r="I50" s="380"/>
      <c r="J50" s="379"/>
      <c r="K50" s="379"/>
      <c r="L50" s="379"/>
      <c r="M50" s="380">
        <v>16700</v>
      </c>
      <c r="N50" s="380"/>
      <c r="O50" s="384">
        <f t="shared" si="4"/>
        <v>16700</v>
      </c>
    </row>
    <row r="51" spans="2:18">
      <c r="B51" s="383"/>
      <c r="C51" s="379" t="s">
        <v>276</v>
      </c>
      <c r="D51" s="379" t="s">
        <v>202</v>
      </c>
      <c r="E51" s="380"/>
      <c r="F51" s="380"/>
      <c r="G51" s="380"/>
      <c r="H51" s="380"/>
      <c r="I51" s="380"/>
      <c r="J51" s="379"/>
      <c r="K51" s="379"/>
      <c r="L51" s="379"/>
      <c r="M51" s="380">
        <v>12600</v>
      </c>
      <c r="N51" s="380"/>
      <c r="O51" s="384">
        <f t="shared" si="4"/>
        <v>12600</v>
      </c>
    </row>
    <row r="52" spans="2:18">
      <c r="B52" s="383"/>
      <c r="C52" s="379" t="s">
        <v>277</v>
      </c>
      <c r="D52" s="379" t="s">
        <v>254</v>
      </c>
      <c r="E52" s="380"/>
      <c r="F52" s="380"/>
      <c r="G52" s="380"/>
      <c r="H52" s="380"/>
      <c r="I52" s="380"/>
      <c r="J52" s="379"/>
      <c r="K52" s="379"/>
      <c r="L52" s="379"/>
      <c r="M52" s="380">
        <f>158108/6</f>
        <v>26351.333333333332</v>
      </c>
      <c r="N52" s="380"/>
      <c r="O52" s="384">
        <f t="shared" si="4"/>
        <v>26351</v>
      </c>
    </row>
    <row r="53" spans="2:18">
      <c r="B53" s="383"/>
      <c r="C53" s="379" t="s">
        <v>278</v>
      </c>
      <c r="D53" s="379" t="s">
        <v>202</v>
      </c>
      <c r="E53" s="380"/>
      <c r="F53" s="380"/>
      <c r="G53" s="380"/>
      <c r="H53" s="380"/>
      <c r="I53" s="380"/>
      <c r="J53" s="379"/>
      <c r="K53" s="379"/>
      <c r="L53" s="379"/>
      <c r="M53" s="380">
        <v>299999</v>
      </c>
      <c r="N53" s="380"/>
      <c r="O53" s="384">
        <f t="shared" si="4"/>
        <v>299999</v>
      </c>
    </row>
    <row r="54" spans="2:18">
      <c r="B54" s="383"/>
      <c r="C54" s="379" t="s">
        <v>279</v>
      </c>
      <c r="D54" s="379" t="s">
        <v>202</v>
      </c>
      <c r="E54" s="380"/>
      <c r="F54" s="380"/>
      <c r="G54" s="380"/>
      <c r="H54" s="380">
        <v>190495</v>
      </c>
      <c r="I54" s="380"/>
      <c r="J54" s="379"/>
      <c r="K54" s="379"/>
      <c r="L54" s="379"/>
      <c r="M54" s="380">
        <f>+AVERAGE(E54:K54)</f>
        <v>190495</v>
      </c>
      <c r="N54" s="380"/>
      <c r="O54" s="384">
        <f>ROUND(M54,0)</f>
        <v>190495</v>
      </c>
    </row>
    <row r="55" spans="2:18" ht="30">
      <c r="B55" s="383"/>
      <c r="C55" s="386" t="s">
        <v>280</v>
      </c>
      <c r="D55" s="379" t="s">
        <v>202</v>
      </c>
      <c r="E55" s="380"/>
      <c r="F55" s="380"/>
      <c r="G55" s="380"/>
      <c r="H55" s="380"/>
      <c r="I55" s="380">
        <v>3119000</v>
      </c>
      <c r="J55" s="379"/>
      <c r="K55" s="379"/>
      <c r="L55" s="379"/>
      <c r="M55" s="380">
        <f>+AVERAGE(E55:K55)</f>
        <v>3119000</v>
      </c>
      <c r="N55" s="380"/>
      <c r="O55" s="384">
        <f>ROUND(M55,0)</f>
        <v>3119000</v>
      </c>
    </row>
    <row r="56" spans="2:18">
      <c r="B56" s="383"/>
      <c r="C56" s="379" t="s">
        <v>281</v>
      </c>
      <c r="D56" s="379" t="s">
        <v>202</v>
      </c>
      <c r="E56" s="380"/>
      <c r="F56" s="380"/>
      <c r="G56" s="380"/>
      <c r="H56" s="380"/>
      <c r="I56" s="387"/>
      <c r="J56" s="387"/>
      <c r="K56" s="387"/>
      <c r="L56" s="387"/>
      <c r="M56" s="380">
        <v>45325</v>
      </c>
      <c r="N56" s="387"/>
      <c r="O56" s="384">
        <f>ROUND(M56,0)</f>
        <v>45325</v>
      </c>
    </row>
    <row r="57" spans="2:18">
      <c r="B57" s="383"/>
      <c r="C57" s="379" t="s">
        <v>282</v>
      </c>
      <c r="D57" s="379" t="s">
        <v>202</v>
      </c>
      <c r="E57" s="380"/>
      <c r="F57" s="380"/>
      <c r="G57" s="380"/>
      <c r="H57" s="380"/>
      <c r="I57" s="380">
        <v>98170</v>
      </c>
      <c r="J57" s="379"/>
      <c r="K57" s="379"/>
      <c r="L57" s="379"/>
      <c r="M57" s="380">
        <f t="shared" ref="M57" si="7">+AVERAGE(E57:K57)</f>
        <v>98170</v>
      </c>
      <c r="N57" s="380"/>
      <c r="O57" s="384">
        <f>ROUND(M57,0)</f>
        <v>98170</v>
      </c>
    </row>
    <row r="58" spans="2:18">
      <c r="B58" s="383"/>
      <c r="C58" s="379" t="s">
        <v>344</v>
      </c>
      <c r="D58" s="379" t="s">
        <v>124</v>
      </c>
      <c r="E58" s="380"/>
      <c r="F58" s="380"/>
      <c r="G58" s="380"/>
      <c r="H58" s="380"/>
      <c r="I58" s="380"/>
      <c r="J58" s="379"/>
      <c r="K58" s="379"/>
      <c r="L58" s="379"/>
      <c r="M58" s="380"/>
      <c r="N58" s="380"/>
      <c r="O58" s="384">
        <f>53300/0.99</f>
        <v>53838.383838383837</v>
      </c>
    </row>
    <row r="59" spans="2:18">
      <c r="B59" s="383"/>
      <c r="C59" s="379" t="s">
        <v>283</v>
      </c>
      <c r="D59" s="379" t="s">
        <v>123</v>
      </c>
      <c r="E59" s="380"/>
      <c r="F59" s="380"/>
      <c r="G59" s="380"/>
      <c r="H59" s="380"/>
      <c r="I59" s="380"/>
      <c r="J59" s="379"/>
      <c r="K59" s="379"/>
      <c r="L59" s="379"/>
      <c r="M59" s="380"/>
      <c r="N59" s="380"/>
      <c r="O59" s="384">
        <f>+'[212]CON 14 MPA '!N56</f>
        <v>458217</v>
      </c>
    </row>
    <row r="60" spans="2:18">
      <c r="B60" s="383"/>
      <c r="C60" s="267"/>
      <c r="D60" s="267"/>
      <c r="E60" s="388"/>
      <c r="F60" s="388"/>
      <c r="G60" s="388"/>
      <c r="H60" s="388"/>
      <c r="I60" s="388"/>
      <c r="J60" s="267"/>
      <c r="K60" s="267"/>
      <c r="L60" s="267"/>
      <c r="M60" s="388"/>
      <c r="N60" s="388"/>
      <c r="O60" s="388"/>
    </row>
    <row r="61" spans="2:18">
      <c r="B61" s="367">
        <v>3</v>
      </c>
      <c r="C61" s="367" t="s">
        <v>284</v>
      </c>
      <c r="D61" s="368"/>
      <c r="E61" s="369"/>
      <c r="F61" s="369"/>
      <c r="G61" s="369"/>
      <c r="H61" s="369"/>
      <c r="I61" s="369"/>
      <c r="J61" s="368"/>
      <c r="K61" s="368"/>
      <c r="L61" s="368"/>
      <c r="M61" s="369"/>
      <c r="N61" s="369"/>
      <c r="O61" s="370"/>
      <c r="Q61" s="237" t="s">
        <v>285</v>
      </c>
      <c r="R61" s="237">
        <v>0.996</v>
      </c>
    </row>
    <row r="62" spans="2:18">
      <c r="B62" s="389">
        <v>3001</v>
      </c>
      <c r="C62" s="267"/>
      <c r="D62" s="267"/>
      <c r="E62" s="267"/>
      <c r="F62" s="267"/>
      <c r="G62" s="267"/>
      <c r="H62" s="267"/>
      <c r="I62" s="267"/>
      <c r="J62" s="267"/>
      <c r="K62" s="267"/>
      <c r="L62" s="267"/>
      <c r="M62" s="267"/>
      <c r="N62" s="267"/>
      <c r="O62" s="267"/>
    </row>
    <row r="63" spans="2:18">
      <c r="B63" s="389">
        <v>3002</v>
      </c>
      <c r="C63" s="267"/>
      <c r="D63" s="267"/>
      <c r="E63" s="267"/>
      <c r="F63" s="267"/>
      <c r="G63" s="267"/>
      <c r="H63" s="267"/>
      <c r="I63" s="267"/>
      <c r="J63" s="267"/>
      <c r="K63" s="267"/>
      <c r="L63" s="267"/>
      <c r="M63" s="267"/>
      <c r="N63" s="267"/>
      <c r="O63" s="267"/>
    </row>
    <row r="64" spans="2:18">
      <c r="B64" s="389">
        <v>3003</v>
      </c>
      <c r="C64" s="267"/>
      <c r="D64" s="267"/>
      <c r="E64" s="267"/>
      <c r="F64" s="267"/>
      <c r="G64" s="267"/>
      <c r="H64" s="267"/>
      <c r="I64" s="267"/>
      <c r="J64" s="267"/>
      <c r="K64" s="267"/>
      <c r="L64" s="267"/>
      <c r="M64" s="267"/>
      <c r="N64" s="267"/>
      <c r="O64" s="267"/>
    </row>
    <row r="65" spans="2:17">
      <c r="B65" s="267"/>
      <c r="C65" s="267"/>
      <c r="D65" s="267"/>
      <c r="E65" s="267"/>
      <c r="F65" s="267"/>
      <c r="G65" s="267"/>
      <c r="H65" s="267"/>
      <c r="I65" s="267"/>
      <c r="J65" s="267"/>
      <c r="K65" s="267"/>
      <c r="L65" s="267"/>
      <c r="M65" s="267"/>
      <c r="N65" s="267"/>
      <c r="O65" s="267"/>
    </row>
    <row r="66" spans="2:17">
      <c r="B66" s="267"/>
      <c r="C66" s="267"/>
      <c r="D66" s="267"/>
      <c r="E66" s="267"/>
      <c r="F66" s="267"/>
      <c r="G66" s="267"/>
      <c r="H66" s="267"/>
      <c r="I66" s="267"/>
      <c r="J66" s="267" t="s">
        <v>89</v>
      </c>
      <c r="K66" s="267"/>
      <c r="L66" s="267"/>
      <c r="M66" s="267"/>
      <c r="N66" s="267"/>
      <c r="O66" s="267"/>
      <c r="Q66" s="237" t="s">
        <v>89</v>
      </c>
    </row>
    <row r="67" spans="2:17">
      <c r="B67" s="267"/>
      <c r="C67" s="267"/>
      <c r="D67" s="267"/>
      <c r="E67" s="267"/>
      <c r="F67" s="267"/>
      <c r="G67" s="267"/>
      <c r="H67" s="267"/>
      <c r="I67" s="267"/>
      <c r="J67" s="267"/>
      <c r="K67" s="267"/>
      <c r="L67" s="267"/>
      <c r="M67" s="267"/>
      <c r="N67" s="267"/>
      <c r="O67" s="267" t="s">
        <v>89</v>
      </c>
    </row>
    <row r="68" spans="2:17">
      <c r="B68" s="267"/>
      <c r="C68" s="267"/>
      <c r="D68" s="267"/>
      <c r="E68" s="267"/>
      <c r="F68" s="267"/>
      <c r="G68" s="267"/>
      <c r="H68" s="267"/>
      <c r="I68" s="267"/>
      <c r="J68" s="267"/>
      <c r="K68" s="267"/>
      <c r="L68" s="267"/>
      <c r="M68" s="267"/>
      <c r="N68" s="267"/>
      <c r="O68" s="267"/>
    </row>
    <row r="69" spans="2:17">
      <c r="B69" s="267"/>
      <c r="C69" s="267"/>
      <c r="D69" s="267"/>
      <c r="E69" s="267"/>
      <c r="F69" s="267"/>
      <c r="G69" s="267"/>
      <c r="H69" s="267"/>
      <c r="I69" s="267"/>
      <c r="J69" s="267"/>
      <c r="K69" s="267"/>
      <c r="L69" s="267"/>
      <c r="M69" s="267"/>
      <c r="N69" s="267"/>
      <c r="O69" s="267"/>
    </row>
    <row r="70" spans="2:17">
      <c r="B70" s="267"/>
      <c r="C70" s="267"/>
      <c r="D70" s="267"/>
      <c r="E70" s="267"/>
      <c r="F70" s="267"/>
      <c r="G70" s="267"/>
      <c r="H70" s="267" t="s">
        <v>89</v>
      </c>
      <c r="I70" s="267"/>
      <c r="J70" s="267"/>
      <c r="K70" s="267"/>
      <c r="L70" s="267"/>
      <c r="M70" s="267"/>
      <c r="N70" s="267"/>
      <c r="O70" s="267"/>
    </row>
    <row r="71" spans="2:17">
      <c r="B71" s="267"/>
      <c r="C71" s="267"/>
      <c r="D71" s="267"/>
      <c r="E71" s="267"/>
      <c r="F71" s="267"/>
      <c r="G71" s="267"/>
      <c r="H71" s="267"/>
      <c r="I71" s="267"/>
      <c r="J71" s="267"/>
      <c r="K71" s="267"/>
      <c r="L71" s="267"/>
      <c r="M71" s="267"/>
      <c r="N71" s="267"/>
      <c r="O71" s="267"/>
    </row>
    <row r="72" spans="2:17">
      <c r="B72" s="267"/>
      <c r="C72" s="267"/>
      <c r="D72" s="267"/>
      <c r="E72" s="267"/>
      <c r="F72" s="267"/>
      <c r="G72" s="267"/>
      <c r="H72" s="267"/>
      <c r="I72" s="267"/>
      <c r="J72" s="267"/>
      <c r="K72" s="267"/>
      <c r="L72" s="267"/>
      <c r="M72" s="267" t="s">
        <v>89</v>
      </c>
      <c r="N72" s="267"/>
      <c r="O72" s="267"/>
    </row>
    <row r="73" spans="2:17">
      <c r="B73" s="267"/>
      <c r="D73" s="267"/>
      <c r="E73" s="267"/>
      <c r="F73" s="267"/>
      <c r="G73" s="267"/>
      <c r="H73" s="267"/>
      <c r="I73" s="267"/>
      <c r="J73" s="267"/>
      <c r="K73" s="267"/>
      <c r="L73" s="267"/>
      <c r="M73" s="267"/>
      <c r="N73" s="267"/>
      <c r="O73" s="267"/>
    </row>
    <row r="74" spans="2:17">
      <c r="B74" s="267"/>
      <c r="C74" s="267"/>
      <c r="D74" s="267"/>
      <c r="E74" s="267"/>
      <c r="F74" s="267"/>
      <c r="G74" s="267"/>
      <c r="H74" s="267"/>
      <c r="I74" s="267"/>
      <c r="J74" s="267"/>
      <c r="K74" s="267"/>
      <c r="L74" s="267"/>
      <c r="M74" s="267"/>
      <c r="N74" s="267"/>
      <c r="O74" s="267"/>
    </row>
    <row r="75" spans="2:17">
      <c r="B75" s="267"/>
      <c r="C75" s="267"/>
      <c r="D75" s="267"/>
      <c r="E75" s="267"/>
      <c r="F75" s="267"/>
      <c r="G75" s="267"/>
      <c r="H75" s="267"/>
      <c r="I75" s="267"/>
      <c r="J75" s="267"/>
      <c r="K75" s="267"/>
      <c r="L75" s="267"/>
      <c r="M75" s="267"/>
      <c r="N75" s="267"/>
      <c r="O75" s="267"/>
    </row>
  </sheetData>
  <sheetProtection formatCells="0" insertColumns="0" insertRows="0" insertHyperlinks="0" deleteColumns="0"/>
  <mergeCells count="1">
    <mergeCell ref="E1:K1"/>
  </mergeCells>
  <pageMargins left="0.7" right="0.7" top="0.75" bottom="0.75" header="0.3" footer="0.3"/>
  <pageSetup orientation="portrait" horizontalDpi="1200" verticalDpi="1200" r:id="rId1"/>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38741-B1B5-4CED-9D74-9FFC01ADD4F1}">
  <dimension ref="B1:R67"/>
  <sheetViews>
    <sheetView tabSelected="1" view="pageBreakPreview" topLeftCell="A10" zoomScale="60" zoomScaleNormal="75" workbookViewId="0">
      <selection activeCell="Q39" sqref="Q39"/>
    </sheetView>
  </sheetViews>
  <sheetFormatPr baseColWidth="10" defaultRowHeight="15"/>
  <cols>
    <col min="1" max="8" width="11.42578125" style="237"/>
    <col min="9" max="9" width="18.7109375" style="237" bestFit="1" customWidth="1"/>
    <col min="10" max="10" width="12.28515625" style="237" bestFit="1" customWidth="1"/>
    <col min="11" max="11" width="15.5703125" style="237" customWidth="1"/>
    <col min="12" max="13" width="11.42578125" style="237"/>
    <col min="14" max="14" width="15.5703125" style="237" bestFit="1" customWidth="1"/>
    <col min="15" max="15" width="11.42578125" style="237"/>
    <col min="16" max="16" width="13.140625" style="237" bestFit="1" customWidth="1"/>
    <col min="17" max="17" width="16" style="237" bestFit="1" customWidth="1"/>
    <col min="18" max="18" width="22.42578125" style="237" customWidth="1"/>
    <col min="19" max="16384" width="11.42578125" style="237"/>
  </cols>
  <sheetData>
    <row r="1" spans="2:18" ht="15.75" thickBot="1"/>
    <row r="2" spans="2:18">
      <c r="B2" s="1190"/>
      <c r="C2" s="1191"/>
      <c r="D2" s="1191"/>
      <c r="E2" s="1191"/>
      <c r="F2" s="1191"/>
      <c r="G2" s="1191"/>
      <c r="H2" s="1191"/>
      <c r="I2" s="1191"/>
      <c r="J2" s="1191"/>
      <c r="K2" s="1191"/>
      <c r="L2" s="1191"/>
      <c r="M2" s="1191"/>
      <c r="N2" s="1192"/>
    </row>
    <row r="3" spans="2:18" ht="15.75">
      <c r="B3" s="1193" t="s">
        <v>287</v>
      </c>
      <c r="C3" s="1194"/>
      <c r="D3" s="1194"/>
      <c r="E3" s="1194"/>
      <c r="F3" s="1194"/>
      <c r="G3" s="1194"/>
      <c r="H3" s="1194"/>
      <c r="I3" s="1194"/>
      <c r="J3" s="1194"/>
      <c r="K3" s="1194"/>
      <c r="L3" s="1194"/>
      <c r="M3" s="1194"/>
      <c r="N3" s="1195"/>
    </row>
    <row r="4" spans="2:18" ht="15.75">
      <c r="B4" s="1193" t="s">
        <v>288</v>
      </c>
      <c r="C4" s="1194"/>
      <c r="D4" s="1194"/>
      <c r="E4" s="1194"/>
      <c r="F4" s="1194"/>
      <c r="G4" s="1194"/>
      <c r="H4" s="1194"/>
      <c r="I4" s="1194"/>
      <c r="J4" s="1194"/>
      <c r="K4" s="1194"/>
      <c r="L4" s="1194"/>
      <c r="M4" s="1194"/>
      <c r="N4" s="1195"/>
    </row>
    <row r="5" spans="2:18" ht="16.5" thickBot="1">
      <c r="B5" s="1193" t="s">
        <v>289</v>
      </c>
      <c r="C5" s="1194"/>
      <c r="D5" s="1194"/>
      <c r="E5" s="1194"/>
      <c r="F5" s="1194"/>
      <c r="G5" s="1194"/>
      <c r="H5" s="1194"/>
      <c r="I5" s="1194"/>
      <c r="J5" s="1194"/>
      <c r="K5" s="1194"/>
      <c r="L5" s="1194"/>
      <c r="M5" s="1194"/>
      <c r="N5" s="1195"/>
    </row>
    <row r="6" spans="2:18" ht="27.75" customHeight="1" thickBot="1">
      <c r="B6" s="1196" t="str">
        <f>+'[212]PRESUPUESTO OBRA'!C8</f>
        <v>OPTIMIZACIÓN DEL COLECTOR DE LA RED DE ALCANTARILLADO SANITARIO UBICADO EN LA PARTE ALTA DE LA VEREDA EL GUASIMO DEL MUNICIPIO DE MÁLAGA, SANTANDER</v>
      </c>
      <c r="C6" s="1197"/>
      <c r="D6" s="1197"/>
      <c r="E6" s="1197"/>
      <c r="F6" s="1197"/>
      <c r="G6" s="1197"/>
      <c r="H6" s="1197"/>
      <c r="I6" s="1197"/>
      <c r="J6" s="1197"/>
      <c r="K6" s="1197"/>
      <c r="L6" s="1197"/>
      <c r="M6" s="1197"/>
      <c r="N6" s="1198"/>
    </row>
    <row r="7" spans="2:18">
      <c r="B7" s="390"/>
      <c r="C7" s="391"/>
      <c r="D7" s="391"/>
      <c r="E7" s="391"/>
      <c r="F7" s="391"/>
      <c r="G7" s="391"/>
      <c r="H7" s="392"/>
      <c r="I7" s="391"/>
      <c r="J7" s="391"/>
      <c r="K7" s="393" t="s">
        <v>47</v>
      </c>
      <c r="L7" s="394">
        <v>1</v>
      </c>
      <c r="M7" s="394">
        <v>3</v>
      </c>
      <c r="N7" s="395">
        <v>2024</v>
      </c>
    </row>
    <row r="8" spans="2:18">
      <c r="B8" s="396"/>
      <c r="C8" s="397"/>
      <c r="D8" s="397"/>
      <c r="E8" s="397"/>
      <c r="F8" s="397"/>
      <c r="G8" s="397"/>
      <c r="H8" s="398"/>
      <c r="I8" s="397"/>
      <c r="J8" s="397"/>
      <c r="K8" s="399"/>
      <c r="L8" s="400" t="s">
        <v>290</v>
      </c>
      <c r="M8" s="400" t="s">
        <v>291</v>
      </c>
      <c r="N8" s="401" t="s">
        <v>292</v>
      </c>
    </row>
    <row r="9" spans="2:18">
      <c r="B9" s="1187" t="s">
        <v>53</v>
      </c>
      <c r="C9" s="1188"/>
      <c r="D9" s="1188"/>
      <c r="E9" s="1188"/>
      <c r="F9" s="1188"/>
      <c r="G9" s="1188"/>
      <c r="H9" s="1188"/>
      <c r="I9" s="1188"/>
      <c r="J9" s="1188"/>
      <c r="K9" s="1188"/>
      <c r="L9" s="1188"/>
      <c r="M9" s="1188"/>
      <c r="N9" s="1189"/>
    </row>
    <row r="10" spans="2:18" ht="15.75" thickBot="1">
      <c r="B10" s="402"/>
      <c r="C10" s="403"/>
      <c r="D10" s="403"/>
      <c r="E10" s="403"/>
      <c r="F10" s="403"/>
      <c r="G10" s="403"/>
      <c r="H10" s="403"/>
      <c r="I10" s="403"/>
      <c r="J10" s="403"/>
      <c r="K10" s="403"/>
      <c r="L10" s="403"/>
      <c r="M10" s="403"/>
      <c r="N10" s="404"/>
      <c r="Q10" s="237" t="s">
        <v>293</v>
      </c>
      <c r="R10" s="237" t="s">
        <v>294</v>
      </c>
    </row>
    <row r="11" spans="2:18" ht="15.75" thickBot="1">
      <c r="B11" s="405" t="s">
        <v>210</v>
      </c>
      <c r="C11" s="1175" t="s">
        <v>10</v>
      </c>
      <c r="D11" s="1176"/>
      <c r="E11" s="1176"/>
      <c r="F11" s="1176"/>
      <c r="G11" s="1176"/>
      <c r="H11" s="1176"/>
      <c r="I11" s="1176"/>
      <c r="J11" s="406"/>
      <c r="K11" s="407"/>
      <c r="L11" s="1177" t="s">
        <v>55</v>
      </c>
      <c r="M11" s="1178"/>
      <c r="N11" s="405" t="s">
        <v>12</v>
      </c>
    </row>
    <row r="12" spans="2:18" ht="15.75" thickBot="1">
      <c r="B12" s="408"/>
      <c r="C12" s="409" t="s">
        <v>295</v>
      </c>
      <c r="D12" s="410"/>
      <c r="E12" s="410"/>
      <c r="F12" s="410"/>
      <c r="G12" s="410"/>
      <c r="H12" s="410"/>
      <c r="I12" s="410"/>
      <c r="J12" s="411"/>
      <c r="K12" s="412"/>
      <c r="L12" s="1179" t="s">
        <v>123</v>
      </c>
      <c r="M12" s="1180"/>
      <c r="N12" s="413"/>
    </row>
    <row r="13" spans="2:18">
      <c r="B13" s="414"/>
      <c r="C13" s="415"/>
      <c r="D13" s="415"/>
      <c r="E13" s="415"/>
      <c r="F13" s="415"/>
      <c r="G13" s="415"/>
      <c r="H13" s="415"/>
      <c r="I13" s="415"/>
      <c r="J13" s="415"/>
      <c r="K13" s="415"/>
      <c r="L13" s="415"/>
      <c r="M13" s="415"/>
      <c r="N13" s="416"/>
    </row>
    <row r="14" spans="2:18">
      <c r="B14" s="417" t="s">
        <v>56</v>
      </c>
      <c r="C14" s="418"/>
      <c r="D14" s="418"/>
      <c r="E14" s="418"/>
      <c r="F14" s="418"/>
      <c r="G14" s="418"/>
      <c r="H14" s="418"/>
      <c r="I14" s="418"/>
      <c r="J14" s="418"/>
      <c r="K14" s="418"/>
      <c r="L14" s="418"/>
      <c r="M14" s="418"/>
      <c r="N14" s="419"/>
    </row>
    <row r="15" spans="2:18" ht="15.75" thickBot="1">
      <c r="B15" s="420"/>
      <c r="C15" s="421"/>
      <c r="D15" s="421"/>
      <c r="E15" s="421"/>
      <c r="F15" s="421"/>
      <c r="G15" s="421"/>
      <c r="H15" s="421"/>
      <c r="I15" s="422"/>
      <c r="J15" s="422"/>
      <c r="K15" s="421"/>
      <c r="L15" s="421"/>
      <c r="M15" s="421"/>
      <c r="N15" s="423"/>
    </row>
    <row r="16" spans="2:18">
      <c r="B16" s="1181" t="s">
        <v>10</v>
      </c>
      <c r="C16" s="1182"/>
      <c r="D16" s="1182"/>
      <c r="E16" s="1182"/>
      <c r="F16" s="1182"/>
      <c r="G16" s="1182"/>
      <c r="H16" s="1183"/>
      <c r="I16" s="1184" t="s">
        <v>58</v>
      </c>
      <c r="J16" s="1185"/>
      <c r="K16" s="424" t="s">
        <v>59</v>
      </c>
      <c r="L16" s="1186" t="s">
        <v>60</v>
      </c>
      <c r="M16" s="1183"/>
      <c r="N16" s="425" t="s">
        <v>61</v>
      </c>
    </row>
    <row r="17" spans="2:17">
      <c r="B17" s="1134" t="s">
        <v>296</v>
      </c>
      <c r="C17" s="1135"/>
      <c r="D17" s="1135"/>
      <c r="E17" s="1135"/>
      <c r="F17" s="1135"/>
      <c r="G17" s="1135"/>
      <c r="H17" s="1136"/>
      <c r="I17" s="1173" t="s">
        <v>297</v>
      </c>
      <c r="J17" s="1174"/>
      <c r="K17" s="426"/>
      <c r="L17" s="1162">
        <v>0.05</v>
      </c>
      <c r="M17" s="1163"/>
      <c r="N17" s="427">
        <f>+N54*L17</f>
        <v>3335.7350000000001</v>
      </c>
    </row>
    <row r="18" spans="2:17">
      <c r="B18" s="1134" t="s">
        <v>298</v>
      </c>
      <c r="C18" s="1135"/>
      <c r="D18" s="1135"/>
      <c r="E18" s="1135"/>
      <c r="F18" s="1135"/>
      <c r="G18" s="1135"/>
      <c r="H18" s="1136"/>
      <c r="I18" s="1137" t="s">
        <v>286</v>
      </c>
      <c r="J18" s="1138"/>
      <c r="K18" s="428">
        <v>110000</v>
      </c>
      <c r="L18" s="1162">
        <v>0.20300000000000001</v>
      </c>
      <c r="M18" s="1163"/>
      <c r="N18" s="427">
        <f>K18*L18</f>
        <v>22330</v>
      </c>
      <c r="P18" s="237" t="s">
        <v>89</v>
      </c>
      <c r="Q18" s="322"/>
    </row>
    <row r="19" spans="2:17">
      <c r="B19" s="1134"/>
      <c r="C19" s="1135"/>
      <c r="D19" s="1135"/>
      <c r="E19" s="1135"/>
      <c r="F19" s="1135"/>
      <c r="G19" s="1135"/>
      <c r="H19" s="1136"/>
      <c r="I19" s="1137"/>
      <c r="J19" s="1138"/>
      <c r="K19" s="429"/>
      <c r="L19" s="1162"/>
      <c r="M19" s="1163"/>
      <c r="N19" s="430"/>
    </row>
    <row r="20" spans="2:17">
      <c r="B20" s="1134"/>
      <c r="C20" s="1135"/>
      <c r="D20" s="1135"/>
      <c r="E20" s="1135"/>
      <c r="F20" s="1135"/>
      <c r="G20" s="1135"/>
      <c r="H20" s="1136"/>
      <c r="I20" s="1137"/>
      <c r="J20" s="1138"/>
      <c r="K20" s="429"/>
      <c r="L20" s="1162"/>
      <c r="M20" s="1163"/>
      <c r="N20" s="430"/>
    </row>
    <row r="21" spans="2:17">
      <c r="B21" s="1160"/>
      <c r="C21" s="1161"/>
      <c r="D21" s="1161"/>
      <c r="E21" s="431"/>
      <c r="F21" s="432"/>
      <c r="G21" s="432"/>
      <c r="H21" s="433"/>
      <c r="I21" s="1137"/>
      <c r="J21" s="1138"/>
      <c r="K21" s="429"/>
      <c r="L21" s="1162"/>
      <c r="M21" s="1163"/>
      <c r="N21" s="430"/>
    </row>
    <row r="22" spans="2:17" ht="15.75" thickBot="1">
      <c r="B22" s="1164"/>
      <c r="C22" s="1165"/>
      <c r="D22" s="1165"/>
      <c r="E22" s="1165"/>
      <c r="F22" s="1165"/>
      <c r="G22" s="1165"/>
      <c r="H22" s="1166"/>
      <c r="I22" s="1167"/>
      <c r="J22" s="1167"/>
      <c r="K22" s="434"/>
      <c r="L22" s="1168"/>
      <c r="M22" s="1168"/>
      <c r="N22" s="435"/>
    </row>
    <row r="23" spans="2:17" ht="15.75" thickBot="1">
      <c r="B23" s="1122" t="s">
        <v>62</v>
      </c>
      <c r="C23" s="1123"/>
      <c r="D23" s="1123"/>
      <c r="E23" s="1123"/>
      <c r="F23" s="1123"/>
      <c r="G23" s="1123"/>
      <c r="H23" s="1123"/>
      <c r="I23" s="1123"/>
      <c r="J23" s="1123"/>
      <c r="K23" s="1123"/>
      <c r="L23" s="1123"/>
      <c r="M23" s="1124"/>
      <c r="N23" s="436">
        <f>SUM(N17:N22)</f>
        <v>25665.735000000001</v>
      </c>
    </row>
    <row r="24" spans="2:17">
      <c r="B24" s="437"/>
      <c r="C24" s="403"/>
      <c r="D24" s="403"/>
      <c r="E24" s="403"/>
      <c r="F24" s="403"/>
      <c r="G24" s="403"/>
      <c r="H24" s="403"/>
      <c r="I24" s="403"/>
      <c r="J24" s="403"/>
      <c r="K24" s="403"/>
      <c r="L24" s="403"/>
      <c r="M24" s="403"/>
      <c r="N24" s="404"/>
    </row>
    <row r="25" spans="2:17">
      <c r="B25" s="438" t="s">
        <v>63</v>
      </c>
      <c r="C25" s="439"/>
      <c r="D25" s="439"/>
      <c r="E25" s="439"/>
      <c r="F25" s="439"/>
      <c r="G25" s="439"/>
      <c r="H25" s="439"/>
      <c r="I25" s="439"/>
      <c r="J25" s="439"/>
      <c r="K25" s="439"/>
      <c r="L25" s="439"/>
      <c r="M25" s="439"/>
      <c r="N25" s="440"/>
    </row>
    <row r="26" spans="2:17" ht="15.75" thickBot="1">
      <c r="B26" s="441"/>
      <c r="C26" s="422"/>
      <c r="D26" s="422"/>
      <c r="E26" s="422"/>
      <c r="F26" s="422"/>
      <c r="G26" s="422"/>
      <c r="H26" s="422"/>
      <c r="I26" s="422"/>
      <c r="J26" s="421"/>
      <c r="K26" s="421"/>
      <c r="L26" s="421"/>
      <c r="M26" s="421"/>
      <c r="N26" s="423"/>
    </row>
    <row r="27" spans="2:17">
      <c r="B27" s="1169" t="s">
        <v>10</v>
      </c>
      <c r="C27" s="1170"/>
      <c r="D27" s="1170"/>
      <c r="E27" s="1170"/>
      <c r="F27" s="1170"/>
      <c r="G27" s="1170"/>
      <c r="H27" s="1170"/>
      <c r="I27" s="1171"/>
      <c r="J27" s="442" t="s">
        <v>55</v>
      </c>
      <c r="K27" s="443" t="s">
        <v>12</v>
      </c>
      <c r="L27" s="1172" t="s">
        <v>64</v>
      </c>
      <c r="M27" s="1171"/>
      <c r="N27" s="444" t="s">
        <v>61</v>
      </c>
    </row>
    <row r="28" spans="2:17">
      <c r="B28" s="1148" t="s">
        <v>250</v>
      </c>
      <c r="C28" s="1149"/>
      <c r="D28" s="1149"/>
      <c r="E28" s="1149"/>
      <c r="F28" s="1149"/>
      <c r="G28" s="1149"/>
      <c r="H28" s="1149"/>
      <c r="I28" s="1150"/>
      <c r="J28" s="445" t="s">
        <v>299</v>
      </c>
      <c r="K28" s="446">
        <v>170</v>
      </c>
      <c r="L28" s="1111">
        <v>103</v>
      </c>
      <c r="M28" s="1112"/>
      <c r="N28" s="447">
        <f t="shared" ref="N28:N31" si="0">K28*L28</f>
        <v>17510</v>
      </c>
    </row>
    <row r="29" spans="2:17">
      <c r="B29" s="1148" t="s">
        <v>237</v>
      </c>
      <c r="C29" s="1149"/>
      <c r="D29" s="1149"/>
      <c r="E29" s="1149"/>
      <c r="F29" s="1149"/>
      <c r="G29" s="1149"/>
      <c r="H29" s="1149"/>
      <c r="I29" s="1150"/>
      <c r="J29" s="445" t="s">
        <v>123</v>
      </c>
      <c r="K29" s="446">
        <v>0.52</v>
      </c>
      <c r="L29" s="1111">
        <f>+[212]INSUMOS!O12</f>
        <v>83300</v>
      </c>
      <c r="M29" s="1112"/>
      <c r="N29" s="447">
        <f t="shared" si="0"/>
        <v>43316</v>
      </c>
    </row>
    <row r="30" spans="2:17">
      <c r="B30" s="1148" t="s">
        <v>300</v>
      </c>
      <c r="C30" s="1149"/>
      <c r="D30" s="1149"/>
      <c r="E30" s="1149"/>
      <c r="F30" s="1149"/>
      <c r="G30" s="1149"/>
      <c r="H30" s="1149"/>
      <c r="I30" s="1150"/>
      <c r="J30" s="445" t="s">
        <v>123</v>
      </c>
      <c r="K30" s="446">
        <v>0.9</v>
      </c>
      <c r="L30" s="1111">
        <f>+[212]INSUMOS!O11</f>
        <v>77350</v>
      </c>
      <c r="M30" s="1112"/>
      <c r="N30" s="447">
        <f t="shared" si="0"/>
        <v>69615</v>
      </c>
    </row>
    <row r="31" spans="2:17">
      <c r="B31" s="1148" t="s">
        <v>301</v>
      </c>
      <c r="C31" s="1149"/>
      <c r="D31" s="1149"/>
      <c r="E31" s="1149"/>
      <c r="F31" s="1149"/>
      <c r="G31" s="1149"/>
      <c r="H31" s="1149"/>
      <c r="I31" s="1150"/>
      <c r="J31" s="445" t="s">
        <v>206</v>
      </c>
      <c r="K31" s="446">
        <v>320</v>
      </c>
      <c r="L31" s="1111">
        <f>+'[214]MERCADO '!M5</f>
        <v>667.89550000000008</v>
      </c>
      <c r="M31" s="1112"/>
      <c r="N31" s="447">
        <f t="shared" si="0"/>
        <v>213726.56000000003</v>
      </c>
    </row>
    <row r="32" spans="2:17">
      <c r="B32" s="1148"/>
      <c r="C32" s="1149"/>
      <c r="D32" s="1149"/>
      <c r="E32" s="1149"/>
      <c r="F32" s="1149"/>
      <c r="G32" s="1149"/>
      <c r="H32" s="1149"/>
      <c r="I32" s="1150"/>
      <c r="J32" s="445"/>
      <c r="K32" s="446"/>
      <c r="L32" s="1111"/>
      <c r="M32" s="1112"/>
      <c r="N32" s="447"/>
      <c r="Q32" s="448"/>
    </row>
    <row r="33" spans="2:16" ht="15.75" thickBot="1">
      <c r="B33" s="1151"/>
      <c r="C33" s="1152"/>
      <c r="D33" s="1152"/>
      <c r="E33" s="1152"/>
      <c r="F33" s="1152"/>
      <c r="G33" s="1152"/>
      <c r="H33" s="1152"/>
      <c r="I33" s="1153"/>
      <c r="J33" s="431"/>
      <c r="K33" s="449"/>
      <c r="L33" s="1154"/>
      <c r="M33" s="1155"/>
      <c r="N33" s="450"/>
    </row>
    <row r="34" spans="2:16" ht="15.75" thickBot="1">
      <c r="B34" s="1122" t="s">
        <v>62</v>
      </c>
      <c r="C34" s="1123"/>
      <c r="D34" s="1123"/>
      <c r="E34" s="1123"/>
      <c r="F34" s="1123"/>
      <c r="G34" s="1123"/>
      <c r="H34" s="1123"/>
      <c r="I34" s="1123"/>
      <c r="J34" s="1123"/>
      <c r="K34" s="1123"/>
      <c r="L34" s="1123"/>
      <c r="M34" s="1124"/>
      <c r="N34" s="451">
        <f xml:space="preserve"> SUM(N28:N33)</f>
        <v>344167.56000000006</v>
      </c>
      <c r="P34" s="452"/>
    </row>
    <row r="35" spans="2:16">
      <c r="B35" s="402"/>
      <c r="C35" s="403"/>
      <c r="D35" s="403"/>
      <c r="E35" s="403"/>
      <c r="F35" s="403"/>
      <c r="G35" s="403"/>
      <c r="H35" s="403"/>
      <c r="I35" s="403"/>
      <c r="J35" s="403"/>
      <c r="K35" s="403"/>
      <c r="L35" s="403"/>
      <c r="M35" s="403"/>
      <c r="N35" s="404"/>
    </row>
    <row r="36" spans="2:16">
      <c r="B36" s="438" t="s">
        <v>65</v>
      </c>
      <c r="C36" s="439"/>
      <c r="D36" s="439"/>
      <c r="E36" s="439"/>
      <c r="F36" s="439"/>
      <c r="G36" s="439"/>
      <c r="H36" s="439"/>
      <c r="I36" s="439"/>
      <c r="J36" s="439"/>
      <c r="K36" s="439"/>
      <c r="L36" s="439"/>
      <c r="M36" s="439"/>
      <c r="N36" s="440"/>
    </row>
    <row r="37" spans="2:16" ht="15.75" thickBot="1">
      <c r="B37" s="453"/>
      <c r="C37" s="421"/>
      <c r="D37" s="421"/>
      <c r="E37" s="421"/>
      <c r="F37" s="421"/>
      <c r="G37" s="421"/>
      <c r="H37" s="421"/>
      <c r="I37" s="421"/>
      <c r="J37" s="421"/>
      <c r="K37" s="421"/>
      <c r="L37" s="421"/>
      <c r="M37" s="421"/>
      <c r="N37" s="423"/>
    </row>
    <row r="38" spans="2:16" ht="25.5">
      <c r="B38" s="1156" t="s">
        <v>10</v>
      </c>
      <c r="C38" s="1157"/>
      <c r="D38" s="1157"/>
      <c r="E38" s="1157"/>
      <c r="F38" s="1157"/>
      <c r="G38" s="1158"/>
      <c r="H38" s="454" t="s">
        <v>55</v>
      </c>
      <c r="I38" s="455" t="s">
        <v>302</v>
      </c>
      <c r="J38" s="456" t="s">
        <v>303</v>
      </c>
      <c r="K38" s="454" t="s">
        <v>304</v>
      </c>
      <c r="L38" s="1159" t="s">
        <v>70</v>
      </c>
      <c r="M38" s="1158"/>
      <c r="N38" s="457" t="s">
        <v>61</v>
      </c>
    </row>
    <row r="39" spans="2:16">
      <c r="B39" s="1145" t="s">
        <v>237</v>
      </c>
      <c r="C39" s="1146"/>
      <c r="D39" s="1146"/>
      <c r="E39" s="1146"/>
      <c r="F39" s="1146"/>
      <c r="G39" s="1147"/>
      <c r="H39" s="458"/>
      <c r="I39" s="459">
        <v>1</v>
      </c>
      <c r="J39" s="459">
        <v>36</v>
      </c>
      <c r="K39" s="459">
        <f>+J39*I39</f>
        <v>36</v>
      </c>
      <c r="L39" s="1111">
        <f>+[212]INSUMOS!N10</f>
        <v>1111.1111111111111</v>
      </c>
      <c r="M39" s="1112"/>
      <c r="N39" s="460">
        <f>K39*L39</f>
        <v>40000</v>
      </c>
    </row>
    <row r="40" spans="2:16">
      <c r="B40" s="461" t="s">
        <v>305</v>
      </c>
      <c r="C40" s="462"/>
      <c r="D40" s="462"/>
      <c r="E40" s="462"/>
      <c r="F40" s="462"/>
      <c r="G40" s="462"/>
      <c r="H40" s="458"/>
      <c r="I40" s="459">
        <v>1</v>
      </c>
      <c r="J40" s="459">
        <v>36</v>
      </c>
      <c r="K40" s="459">
        <f>+J40*I40</f>
        <v>36</v>
      </c>
      <c r="L40" s="1111">
        <f>+L39</f>
        <v>1111.1111111111111</v>
      </c>
      <c r="M40" s="1112"/>
      <c r="N40" s="460">
        <f>K40*L40</f>
        <v>40000</v>
      </c>
    </row>
    <row r="41" spans="2:16">
      <c r="B41" s="461"/>
      <c r="C41" s="462"/>
      <c r="D41" s="462"/>
      <c r="E41" s="462"/>
      <c r="F41" s="462"/>
      <c r="G41" s="462"/>
      <c r="H41" s="458"/>
      <c r="I41" s="463"/>
      <c r="J41" s="463"/>
      <c r="K41" s="463"/>
      <c r="L41" s="464"/>
      <c r="M41" s="465"/>
      <c r="N41" s="466"/>
    </row>
    <row r="42" spans="2:16">
      <c r="B42" s="461"/>
      <c r="C42" s="462"/>
      <c r="D42" s="462"/>
      <c r="E42" s="462"/>
      <c r="F42" s="462"/>
      <c r="G42" s="462"/>
      <c r="H42" s="458"/>
      <c r="I42" s="463"/>
      <c r="J42" s="463"/>
      <c r="K42" s="463"/>
      <c r="L42" s="464"/>
      <c r="M42" s="465"/>
      <c r="N42" s="466"/>
    </row>
    <row r="43" spans="2:16" ht="15.75" thickBot="1">
      <c r="B43" s="467"/>
      <c r="C43" s="468"/>
      <c r="D43" s="468"/>
      <c r="E43" s="468"/>
      <c r="F43" s="468"/>
      <c r="G43" s="468"/>
      <c r="H43" s="469"/>
      <c r="I43" s="469"/>
      <c r="J43" s="469"/>
      <c r="K43" s="469"/>
      <c r="L43" s="1125"/>
      <c r="M43" s="1126"/>
      <c r="N43" s="470"/>
    </row>
    <row r="44" spans="2:16" ht="15.75" thickBot="1">
      <c r="B44" s="1127"/>
      <c r="C44" s="1128"/>
      <c r="D44" s="1128"/>
      <c r="E44" s="1128"/>
      <c r="F44" s="1128"/>
      <c r="G44" s="1128"/>
      <c r="H44" s="1128"/>
      <c r="I44" s="1128"/>
      <c r="J44" s="1128"/>
      <c r="K44" s="1128"/>
      <c r="L44" s="1128"/>
      <c r="M44" s="1129"/>
      <c r="N44" s="471">
        <f>N39+N40</f>
        <v>80000</v>
      </c>
    </row>
    <row r="45" spans="2:16">
      <c r="B45" s="402"/>
      <c r="C45" s="403"/>
      <c r="D45" s="403"/>
      <c r="E45" s="403"/>
      <c r="F45" s="403"/>
      <c r="G45" s="403"/>
      <c r="H45" s="403"/>
      <c r="I45" s="403"/>
      <c r="J45" s="403"/>
      <c r="K45" s="403"/>
      <c r="L45" s="403"/>
      <c r="M45" s="403"/>
      <c r="N45" s="404"/>
    </row>
    <row r="46" spans="2:16">
      <c r="B46" s="438" t="s">
        <v>71</v>
      </c>
      <c r="C46" s="439"/>
      <c r="D46" s="439"/>
      <c r="E46" s="439"/>
      <c r="F46" s="439"/>
      <c r="G46" s="439"/>
      <c r="H46" s="439"/>
      <c r="I46" s="439"/>
      <c r="J46" s="439"/>
      <c r="K46" s="439"/>
      <c r="L46" s="439"/>
      <c r="M46" s="439"/>
      <c r="N46" s="440"/>
    </row>
    <row r="47" spans="2:16" ht="15.75" thickBot="1">
      <c r="B47" s="453"/>
      <c r="C47" s="421"/>
      <c r="D47" s="421"/>
      <c r="E47" s="421"/>
      <c r="F47" s="421"/>
      <c r="G47" s="421"/>
      <c r="H47" s="421"/>
      <c r="I47" s="421"/>
      <c r="J47" s="421"/>
      <c r="K47" s="421"/>
      <c r="L47" s="421"/>
      <c r="M47" s="421"/>
      <c r="N47" s="423"/>
    </row>
    <row r="48" spans="2:16" ht="25.5">
      <c r="B48" s="1130" t="s">
        <v>72</v>
      </c>
      <c r="C48" s="1131"/>
      <c r="D48" s="1131"/>
      <c r="E48" s="1131"/>
      <c r="F48" s="1131"/>
      <c r="G48" s="1131"/>
      <c r="H48" s="1131"/>
      <c r="I48" s="454" t="s">
        <v>73</v>
      </c>
      <c r="J48" s="456" t="s">
        <v>306</v>
      </c>
      <c r="K48" s="455" t="s">
        <v>75</v>
      </c>
      <c r="L48" s="1132" t="s">
        <v>60</v>
      </c>
      <c r="M48" s="1133"/>
      <c r="N48" s="472" t="s">
        <v>61</v>
      </c>
    </row>
    <row r="49" spans="2:16">
      <c r="B49" s="1134" t="s">
        <v>307</v>
      </c>
      <c r="C49" s="1135"/>
      <c r="D49" s="1135"/>
      <c r="E49" s="1135"/>
      <c r="F49" s="1135"/>
      <c r="G49" s="1135"/>
      <c r="H49" s="1136"/>
      <c r="I49" s="473">
        <f>+[212]INSUMOS!Q4</f>
        <v>80665.027027027012</v>
      </c>
      <c r="J49" s="474">
        <v>1.85</v>
      </c>
      <c r="K49" s="475">
        <f>+J49*I49</f>
        <v>149230.29999999999</v>
      </c>
      <c r="L49" s="1137">
        <v>5</v>
      </c>
      <c r="M49" s="1138"/>
      <c r="N49" s="476">
        <f>K49/L49</f>
        <v>29846.059999999998</v>
      </c>
    </row>
    <row r="50" spans="2:16">
      <c r="B50" s="1139" t="s">
        <v>308</v>
      </c>
      <c r="C50" s="1140"/>
      <c r="D50" s="1140"/>
      <c r="E50" s="1140"/>
      <c r="F50" s="1140"/>
      <c r="G50" s="1140"/>
      <c r="H50" s="1141"/>
      <c r="I50" s="477">
        <f>+[212]INSUMOS!Q5*2</f>
        <v>99644.972972972973</v>
      </c>
      <c r="J50" s="474">
        <v>1.85</v>
      </c>
      <c r="K50" s="475">
        <f>+J50*I50</f>
        <v>184343.2</v>
      </c>
      <c r="L50" s="1137">
        <v>5</v>
      </c>
      <c r="M50" s="1138"/>
      <c r="N50" s="476">
        <f>K50/L50</f>
        <v>36868.639999999999</v>
      </c>
    </row>
    <row r="51" spans="2:16">
      <c r="B51" s="478"/>
      <c r="C51" s="462"/>
      <c r="D51" s="462"/>
      <c r="E51" s="462"/>
      <c r="F51" s="462"/>
      <c r="G51" s="462"/>
      <c r="H51" s="462"/>
      <c r="I51" s="473"/>
      <c r="J51" s="474"/>
      <c r="K51" s="475"/>
      <c r="L51" s="479"/>
      <c r="M51" s="480"/>
      <c r="N51" s="476"/>
    </row>
    <row r="52" spans="2:16">
      <c r="B52" s="478"/>
      <c r="C52" s="462"/>
      <c r="D52" s="462"/>
      <c r="E52" s="462"/>
      <c r="F52" s="462"/>
      <c r="G52" s="462"/>
      <c r="H52" s="462"/>
      <c r="I52" s="473"/>
      <c r="J52" s="474"/>
      <c r="K52" s="481"/>
      <c r="L52" s="479"/>
      <c r="M52" s="480"/>
      <c r="N52" s="476"/>
    </row>
    <row r="53" spans="2:16" ht="15.75" thickBot="1">
      <c r="B53" s="1142"/>
      <c r="C53" s="1143"/>
      <c r="D53" s="1143"/>
      <c r="E53" s="1143"/>
      <c r="F53" s="1143"/>
      <c r="G53" s="1143"/>
      <c r="H53" s="1143"/>
      <c r="I53" s="469"/>
      <c r="J53" s="469"/>
      <c r="K53" s="469"/>
      <c r="L53" s="1144"/>
      <c r="M53" s="1144"/>
      <c r="N53" s="450"/>
    </row>
    <row r="54" spans="2:16" ht="15.75" thickBot="1">
      <c r="B54" s="1127" t="s">
        <v>62</v>
      </c>
      <c r="C54" s="1128"/>
      <c r="D54" s="1128"/>
      <c r="E54" s="1128"/>
      <c r="F54" s="1128"/>
      <c r="G54" s="1128"/>
      <c r="H54" s="1128"/>
      <c r="I54" s="1128"/>
      <c r="J54" s="1128"/>
      <c r="K54" s="1128"/>
      <c r="L54" s="1128"/>
      <c r="M54" s="1129"/>
      <c r="N54" s="482">
        <f>N49+N50+N51+N52</f>
        <v>66714.7</v>
      </c>
    </row>
    <row r="55" spans="2:16" ht="15.75" thickBot="1">
      <c r="B55" s="402"/>
      <c r="C55" s="403"/>
      <c r="D55" s="403"/>
      <c r="E55" s="403"/>
      <c r="F55" s="403"/>
      <c r="G55" s="403"/>
      <c r="H55" s="403"/>
      <c r="I55" s="403"/>
      <c r="J55" s="403"/>
      <c r="K55" s="403"/>
      <c r="L55" s="403"/>
      <c r="M55" s="403"/>
      <c r="N55" s="404"/>
    </row>
    <row r="56" spans="2:16" ht="15.75" thickBot="1">
      <c r="B56" s="1122" t="s">
        <v>76</v>
      </c>
      <c r="C56" s="1123"/>
      <c r="D56" s="1123"/>
      <c r="E56" s="1123"/>
      <c r="F56" s="1123"/>
      <c r="G56" s="1123"/>
      <c r="H56" s="1123"/>
      <c r="I56" s="1123"/>
      <c r="J56" s="1123"/>
      <c r="K56" s="1123"/>
      <c r="L56" s="1123"/>
      <c r="M56" s="1124"/>
      <c r="N56" s="436">
        <f>ROUND(N23+N34+N44+N54,0)</f>
        <v>516548</v>
      </c>
      <c r="P56" s="321"/>
    </row>
    <row r="57" spans="2:16">
      <c r="B57" s="704"/>
      <c r="C57" s="705"/>
      <c r="D57" s="705"/>
      <c r="E57" s="705"/>
      <c r="F57" s="705"/>
      <c r="G57" s="705"/>
      <c r="H57" s="705"/>
      <c r="I57" s="705"/>
      <c r="J57" s="705"/>
      <c r="K57" s="705"/>
      <c r="L57" s="705"/>
      <c r="M57" s="705"/>
      <c r="N57" s="706"/>
    </row>
    <row r="58" spans="2:16">
      <c r="B58" s="707"/>
      <c r="C58" s="708"/>
      <c r="D58" s="708"/>
      <c r="E58" s="708"/>
      <c r="F58" s="708"/>
      <c r="G58" s="708"/>
      <c r="H58" s="708"/>
      <c r="I58" s="708"/>
      <c r="J58" s="708"/>
      <c r="K58" s="708"/>
      <c r="L58" s="708"/>
      <c r="M58" s="708"/>
      <c r="N58" s="709"/>
    </row>
    <row r="59" spans="2:16">
      <c r="B59" s="707"/>
      <c r="C59" s="708"/>
      <c r="D59" s="708"/>
      <c r="E59" s="708"/>
      <c r="F59" s="708"/>
      <c r="G59" s="708"/>
      <c r="H59" s="708"/>
      <c r="I59" s="708"/>
      <c r="J59" s="708"/>
      <c r="K59" s="708"/>
      <c r="L59" s="708"/>
      <c r="M59" s="708"/>
      <c r="N59" s="709"/>
    </row>
    <row r="60" spans="2:16" ht="21">
      <c r="B60" s="707"/>
      <c r="C60" s="708"/>
      <c r="D60" s="708"/>
      <c r="E60" s="708"/>
      <c r="F60" s="708"/>
      <c r="G60" s="708"/>
      <c r="H60" s="708"/>
      <c r="I60" s="710"/>
      <c r="J60" s="708"/>
      <c r="K60" s="708"/>
      <c r="L60" s="708"/>
      <c r="M60" s="708"/>
      <c r="N60" s="709"/>
    </row>
    <row r="61" spans="2:16">
      <c r="B61" s="707"/>
      <c r="C61" s="708"/>
      <c r="D61" s="708"/>
      <c r="E61" s="708"/>
      <c r="F61" s="708"/>
      <c r="G61" s="708"/>
      <c r="H61" s="708"/>
      <c r="I61" s="708"/>
      <c r="J61" s="708"/>
      <c r="K61" s="708"/>
      <c r="L61" s="708"/>
      <c r="M61" s="708"/>
      <c r="N61" s="709"/>
    </row>
    <row r="62" spans="2:16">
      <c r="B62" s="707"/>
      <c r="C62" s="708"/>
      <c r="D62" s="708"/>
      <c r="E62" s="708"/>
      <c r="F62" s="708"/>
      <c r="G62" s="708"/>
      <c r="H62" s="708"/>
      <c r="I62" s="708"/>
      <c r="J62" s="708"/>
      <c r="K62" s="708"/>
      <c r="L62" s="708"/>
      <c r="M62" s="708"/>
      <c r="N62" s="709"/>
    </row>
    <row r="63" spans="2:16">
      <c r="B63" s="707"/>
      <c r="C63" s="708"/>
      <c r="D63" s="708"/>
      <c r="E63" s="708"/>
      <c r="F63" s="708"/>
      <c r="G63" s="708"/>
      <c r="H63" s="708"/>
      <c r="I63" s="708"/>
      <c r="J63" s="708"/>
      <c r="K63" s="708"/>
      <c r="L63" s="708"/>
      <c r="M63" s="708"/>
      <c r="N63" s="709"/>
    </row>
    <row r="64" spans="2:16">
      <c r="B64" s="707"/>
      <c r="C64" s="708"/>
      <c r="D64" s="708"/>
      <c r="E64" s="708"/>
      <c r="F64" s="708"/>
      <c r="G64" s="708"/>
      <c r="H64" s="708"/>
      <c r="I64" s="708"/>
      <c r="J64" s="708"/>
      <c r="K64" s="708"/>
      <c r="L64" s="708"/>
      <c r="M64" s="708"/>
      <c r="N64" s="709"/>
    </row>
    <row r="65" spans="2:14">
      <c r="B65" s="707"/>
      <c r="C65" s="708"/>
      <c r="D65" s="708"/>
      <c r="E65" s="708"/>
      <c r="F65" s="708"/>
      <c r="G65" s="708"/>
      <c r="H65" s="708"/>
      <c r="I65" s="708"/>
      <c r="J65" s="708"/>
      <c r="K65" s="708"/>
      <c r="L65" s="708"/>
      <c r="M65" s="708"/>
      <c r="N65" s="709"/>
    </row>
    <row r="66" spans="2:14">
      <c r="B66" s="707"/>
      <c r="C66" s="708"/>
      <c r="D66" s="708"/>
      <c r="E66" s="708"/>
      <c r="F66" s="708"/>
      <c r="G66" s="708"/>
      <c r="H66" s="708"/>
      <c r="I66" s="708"/>
      <c r="J66" s="708"/>
      <c r="K66" s="708"/>
      <c r="L66" s="708"/>
      <c r="M66" s="708"/>
      <c r="N66" s="709"/>
    </row>
    <row r="67" spans="2:14" ht="15.75" thickBot="1">
      <c r="B67" s="711"/>
      <c r="C67" s="712"/>
      <c r="D67" s="712"/>
      <c r="E67" s="712"/>
      <c r="F67" s="712"/>
      <c r="G67" s="712"/>
      <c r="H67" s="712"/>
      <c r="I67" s="712"/>
      <c r="J67" s="712"/>
      <c r="K67" s="712"/>
      <c r="L67" s="712"/>
      <c r="M67" s="712"/>
      <c r="N67" s="713"/>
    </row>
  </sheetData>
  <mergeCells count="63">
    <mergeCell ref="B9:N9"/>
    <mergeCell ref="B2:N2"/>
    <mergeCell ref="B3:N3"/>
    <mergeCell ref="B4:N4"/>
    <mergeCell ref="B5:N5"/>
    <mergeCell ref="B6:N6"/>
    <mergeCell ref="C11:I11"/>
    <mergeCell ref="L11:M11"/>
    <mergeCell ref="L12:M12"/>
    <mergeCell ref="B16:H16"/>
    <mergeCell ref="I16:J16"/>
    <mergeCell ref="L16:M16"/>
    <mergeCell ref="B17:H17"/>
    <mergeCell ref="I17:J17"/>
    <mergeCell ref="L17:M17"/>
    <mergeCell ref="B18:H18"/>
    <mergeCell ref="I18:J18"/>
    <mergeCell ref="L18:M18"/>
    <mergeCell ref="B19:H19"/>
    <mergeCell ref="I19:J19"/>
    <mergeCell ref="L19:M19"/>
    <mergeCell ref="B20:H20"/>
    <mergeCell ref="I20:J20"/>
    <mergeCell ref="L20:M20"/>
    <mergeCell ref="B29:I29"/>
    <mergeCell ref="L29:M29"/>
    <mergeCell ref="B21:D21"/>
    <mergeCell ref="I21:J21"/>
    <mergeCell ref="L21:M21"/>
    <mergeCell ref="B22:H22"/>
    <mergeCell ref="I22:J22"/>
    <mergeCell ref="L22:M22"/>
    <mergeCell ref="B23:M23"/>
    <mergeCell ref="B27:I27"/>
    <mergeCell ref="L27:M27"/>
    <mergeCell ref="B28:I28"/>
    <mergeCell ref="L28:M28"/>
    <mergeCell ref="B39:G39"/>
    <mergeCell ref="L39:M39"/>
    <mergeCell ref="B30:I30"/>
    <mergeCell ref="L30:M30"/>
    <mergeCell ref="B31:I31"/>
    <mergeCell ref="L31:M31"/>
    <mergeCell ref="B32:I32"/>
    <mergeCell ref="L32:M32"/>
    <mergeCell ref="B33:I33"/>
    <mergeCell ref="L33:M33"/>
    <mergeCell ref="B34:M34"/>
    <mergeCell ref="B38:G38"/>
    <mergeCell ref="L38:M38"/>
    <mergeCell ref="B56:M56"/>
    <mergeCell ref="L40:M40"/>
    <mergeCell ref="L43:M43"/>
    <mergeCell ref="B44:M44"/>
    <mergeCell ref="B48:H48"/>
    <mergeCell ref="L48:M48"/>
    <mergeCell ref="B49:H49"/>
    <mergeCell ref="L49:M49"/>
    <mergeCell ref="B50:H50"/>
    <mergeCell ref="L50:M50"/>
    <mergeCell ref="B53:H53"/>
    <mergeCell ref="L53:M53"/>
    <mergeCell ref="B54:M54"/>
  </mergeCells>
  <pageMargins left="0.7" right="0.7" top="0.75" bottom="0.75" header="0.3" footer="0.3"/>
  <pageSetup scale="52" orientation="portrait" horizontalDpi="4294967295" verticalDpi="4294967295"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D3940-6226-485E-B385-76D2CDC93BF6}">
  <dimension ref="B1:R60"/>
  <sheetViews>
    <sheetView view="pageBreakPreview" topLeftCell="A48" zoomScale="60" zoomScaleNormal="75" workbookViewId="0">
      <selection activeCell="Q67" sqref="Q67"/>
    </sheetView>
  </sheetViews>
  <sheetFormatPr baseColWidth="10" defaultRowHeight="15"/>
  <cols>
    <col min="1" max="8" width="11.42578125" style="237"/>
    <col min="9" max="9" width="18.7109375" style="237" bestFit="1" customWidth="1"/>
    <col min="10" max="10" width="12.28515625" style="237" bestFit="1" customWidth="1"/>
    <col min="11" max="11" width="15.5703125" style="237" customWidth="1"/>
    <col min="12" max="13" width="11.42578125" style="237"/>
    <col min="14" max="14" width="15.5703125" style="237" bestFit="1" customWidth="1"/>
    <col min="15" max="15" width="11.42578125" style="237"/>
    <col min="16" max="16" width="13.140625" style="237" bestFit="1" customWidth="1"/>
    <col min="17" max="17" width="16" style="237" bestFit="1" customWidth="1"/>
    <col min="18" max="18" width="22.42578125" style="237" customWidth="1"/>
    <col min="19" max="16384" width="11.42578125" style="237"/>
  </cols>
  <sheetData>
    <row r="1" spans="2:18" ht="15.75" thickBot="1"/>
    <row r="2" spans="2:18">
      <c r="B2" s="1190"/>
      <c r="C2" s="1191"/>
      <c r="D2" s="1191"/>
      <c r="E2" s="1191"/>
      <c r="F2" s="1191"/>
      <c r="G2" s="1191"/>
      <c r="H2" s="1191"/>
      <c r="I2" s="1191"/>
      <c r="J2" s="1191"/>
      <c r="K2" s="1191"/>
      <c r="L2" s="1191"/>
      <c r="M2" s="1191"/>
      <c r="N2" s="1192"/>
    </row>
    <row r="3" spans="2:18" ht="15.75">
      <c r="B3" s="1193" t="s">
        <v>287</v>
      </c>
      <c r="C3" s="1194"/>
      <c r="D3" s="1194"/>
      <c r="E3" s="1194"/>
      <c r="F3" s="1194"/>
      <c r="G3" s="1194"/>
      <c r="H3" s="1194"/>
      <c r="I3" s="1194"/>
      <c r="J3" s="1194"/>
      <c r="K3" s="1194"/>
      <c r="L3" s="1194"/>
      <c r="M3" s="1194"/>
      <c r="N3" s="1195"/>
    </row>
    <row r="4" spans="2:18" ht="15.75">
      <c r="B4" s="1193" t="s">
        <v>288</v>
      </c>
      <c r="C4" s="1194"/>
      <c r="D4" s="1194"/>
      <c r="E4" s="1194"/>
      <c r="F4" s="1194"/>
      <c r="G4" s="1194"/>
      <c r="H4" s="1194"/>
      <c r="I4" s="1194"/>
      <c r="J4" s="1194"/>
      <c r="K4" s="1194"/>
      <c r="L4" s="1194"/>
      <c r="M4" s="1194"/>
      <c r="N4" s="1195"/>
    </row>
    <row r="5" spans="2:18" ht="16.5" thickBot="1">
      <c r="B5" s="1193" t="s">
        <v>289</v>
      </c>
      <c r="C5" s="1194"/>
      <c r="D5" s="1194"/>
      <c r="E5" s="1194"/>
      <c r="F5" s="1194"/>
      <c r="G5" s="1194"/>
      <c r="H5" s="1194"/>
      <c r="I5" s="1194"/>
      <c r="J5" s="1194"/>
      <c r="K5" s="1194"/>
      <c r="L5" s="1194"/>
      <c r="M5" s="1194"/>
      <c r="N5" s="1195"/>
    </row>
    <row r="6" spans="2:18" ht="27.75" customHeight="1" thickBot="1">
      <c r="B6" s="1196" t="str">
        <f>+'[212]PRESUPUESTO OBRA'!C8</f>
        <v>OPTIMIZACIÓN DEL COLECTOR DE LA RED DE ALCANTARILLADO SANITARIO UBICADO EN LA PARTE ALTA DE LA VEREDA EL GUASIMO DEL MUNICIPIO DE MÁLAGA, SANTANDER</v>
      </c>
      <c r="C6" s="1197"/>
      <c r="D6" s="1197"/>
      <c r="E6" s="1197"/>
      <c r="F6" s="1197"/>
      <c r="G6" s="1197"/>
      <c r="H6" s="1197"/>
      <c r="I6" s="1197"/>
      <c r="J6" s="1197"/>
      <c r="K6" s="1197"/>
      <c r="L6" s="1197"/>
      <c r="M6" s="1197"/>
      <c r="N6" s="1198"/>
    </row>
    <row r="7" spans="2:18">
      <c r="B7" s="390"/>
      <c r="C7" s="391"/>
      <c r="D7" s="391"/>
      <c r="E7" s="391"/>
      <c r="F7" s="391"/>
      <c r="G7" s="391"/>
      <c r="H7" s="392"/>
      <c r="I7" s="391"/>
      <c r="J7" s="391"/>
      <c r="K7" s="393" t="s">
        <v>47</v>
      </c>
      <c r="L7" s="394">
        <v>1</v>
      </c>
      <c r="M7" s="394">
        <v>3</v>
      </c>
      <c r="N7" s="395">
        <v>2024</v>
      </c>
    </row>
    <row r="8" spans="2:18">
      <c r="B8" s="396"/>
      <c r="C8" s="397"/>
      <c r="D8" s="397"/>
      <c r="E8" s="397"/>
      <c r="F8" s="397"/>
      <c r="G8" s="397"/>
      <c r="H8" s="398"/>
      <c r="I8" s="397"/>
      <c r="J8" s="397"/>
      <c r="K8" s="399"/>
      <c r="L8" s="400" t="s">
        <v>290</v>
      </c>
      <c r="M8" s="400" t="s">
        <v>291</v>
      </c>
      <c r="N8" s="401" t="s">
        <v>292</v>
      </c>
    </row>
    <row r="9" spans="2:18">
      <c r="B9" s="1187" t="s">
        <v>53</v>
      </c>
      <c r="C9" s="1188"/>
      <c r="D9" s="1188"/>
      <c r="E9" s="1188"/>
      <c r="F9" s="1188"/>
      <c r="G9" s="1188"/>
      <c r="H9" s="1188"/>
      <c r="I9" s="1188"/>
      <c r="J9" s="1188"/>
      <c r="K9" s="1188"/>
      <c r="L9" s="1188"/>
      <c r="M9" s="1188"/>
      <c r="N9" s="1189"/>
    </row>
    <row r="10" spans="2:18" ht="15.75" thickBot="1">
      <c r="B10" s="402"/>
      <c r="C10" s="403"/>
      <c r="D10" s="403"/>
      <c r="E10" s="403"/>
      <c r="F10" s="403"/>
      <c r="G10" s="403"/>
      <c r="H10" s="403"/>
      <c r="I10" s="403"/>
      <c r="J10" s="403"/>
      <c r="K10" s="403"/>
      <c r="L10" s="403"/>
      <c r="M10" s="403"/>
      <c r="N10" s="404"/>
      <c r="Q10" s="237" t="s">
        <v>293</v>
      </c>
      <c r="R10" s="237" t="s">
        <v>294</v>
      </c>
    </row>
    <row r="11" spans="2:18" ht="15.75" thickBot="1">
      <c r="B11" s="405" t="s">
        <v>210</v>
      </c>
      <c r="C11" s="1175" t="s">
        <v>10</v>
      </c>
      <c r="D11" s="1176"/>
      <c r="E11" s="1176"/>
      <c r="F11" s="1176"/>
      <c r="G11" s="1176"/>
      <c r="H11" s="1176"/>
      <c r="I11" s="1176"/>
      <c r="J11" s="406"/>
      <c r="K11" s="407"/>
      <c r="L11" s="1177" t="s">
        <v>55</v>
      </c>
      <c r="M11" s="1178"/>
      <c r="N11" s="405" t="s">
        <v>12</v>
      </c>
    </row>
    <row r="12" spans="2:18" ht="15.75" thickBot="1">
      <c r="B12" s="408"/>
      <c r="C12" s="409" t="s">
        <v>295</v>
      </c>
      <c r="D12" s="410"/>
      <c r="E12" s="410"/>
      <c r="F12" s="410"/>
      <c r="G12" s="410"/>
      <c r="H12" s="410"/>
      <c r="I12" s="410"/>
      <c r="J12" s="411"/>
      <c r="K12" s="412"/>
      <c r="L12" s="1179" t="s">
        <v>123</v>
      </c>
      <c r="M12" s="1180"/>
      <c r="N12" s="413"/>
    </row>
    <row r="13" spans="2:18">
      <c r="B13" s="414"/>
      <c r="C13" s="415"/>
      <c r="D13" s="415"/>
      <c r="E13" s="415"/>
      <c r="F13" s="415"/>
      <c r="G13" s="415"/>
      <c r="H13" s="415"/>
      <c r="I13" s="415"/>
      <c r="J13" s="415"/>
      <c r="K13" s="415"/>
      <c r="L13" s="415"/>
      <c r="M13" s="415"/>
      <c r="N13" s="416"/>
    </row>
    <row r="14" spans="2:18">
      <c r="B14" s="417" t="s">
        <v>56</v>
      </c>
      <c r="C14" s="418"/>
      <c r="D14" s="418"/>
      <c r="E14" s="418"/>
      <c r="F14" s="418"/>
      <c r="G14" s="418"/>
      <c r="H14" s="418"/>
      <c r="I14" s="418"/>
      <c r="J14" s="418"/>
      <c r="K14" s="418"/>
      <c r="L14" s="418"/>
      <c r="M14" s="418"/>
      <c r="N14" s="419"/>
    </row>
    <row r="15" spans="2:18" ht="15.75" thickBot="1">
      <c r="B15" s="420"/>
      <c r="C15" s="421"/>
      <c r="D15" s="421"/>
      <c r="E15" s="421"/>
      <c r="F15" s="421"/>
      <c r="G15" s="421"/>
      <c r="H15" s="421"/>
      <c r="I15" s="422"/>
      <c r="J15" s="422"/>
      <c r="K15" s="421"/>
      <c r="L15" s="421"/>
      <c r="M15" s="421"/>
      <c r="N15" s="423"/>
    </row>
    <row r="16" spans="2:18">
      <c r="B16" s="1181" t="s">
        <v>10</v>
      </c>
      <c r="C16" s="1182"/>
      <c r="D16" s="1182"/>
      <c r="E16" s="1182"/>
      <c r="F16" s="1182"/>
      <c r="G16" s="1182"/>
      <c r="H16" s="1183"/>
      <c r="I16" s="1184" t="s">
        <v>58</v>
      </c>
      <c r="J16" s="1185"/>
      <c r="K16" s="424" t="s">
        <v>59</v>
      </c>
      <c r="L16" s="1186" t="s">
        <v>60</v>
      </c>
      <c r="M16" s="1183"/>
      <c r="N16" s="425" t="s">
        <v>61</v>
      </c>
    </row>
    <row r="17" spans="2:17">
      <c r="B17" s="1134" t="s">
        <v>296</v>
      </c>
      <c r="C17" s="1135"/>
      <c r="D17" s="1135"/>
      <c r="E17" s="1135"/>
      <c r="F17" s="1135"/>
      <c r="G17" s="1135"/>
      <c r="H17" s="1136"/>
      <c r="I17" s="1173" t="s">
        <v>297</v>
      </c>
      <c r="J17" s="1174"/>
      <c r="K17" s="426"/>
      <c r="L17" s="1162">
        <v>0.05</v>
      </c>
      <c r="M17" s="1163"/>
      <c r="N17" s="427">
        <f>+N54*L17</f>
        <v>3335.7350000000001</v>
      </c>
      <c r="Q17" s="237">
        <f>1/L49</f>
        <v>0.2</v>
      </c>
    </row>
    <row r="18" spans="2:17">
      <c r="B18" s="1134" t="s">
        <v>298</v>
      </c>
      <c r="C18" s="1135"/>
      <c r="D18" s="1135"/>
      <c r="E18" s="1135"/>
      <c r="F18" s="1135"/>
      <c r="G18" s="1135"/>
      <c r="H18" s="1136"/>
      <c r="I18" s="1137" t="s">
        <v>286</v>
      </c>
      <c r="J18" s="1138"/>
      <c r="K18" s="428">
        <v>110000</v>
      </c>
      <c r="L18" s="1162">
        <v>0.20300000000000001</v>
      </c>
      <c r="M18" s="1163"/>
      <c r="N18" s="427">
        <f>K18*L18</f>
        <v>22330</v>
      </c>
      <c r="P18" s="237" t="s">
        <v>89</v>
      </c>
      <c r="Q18" s="322"/>
    </row>
    <row r="19" spans="2:17">
      <c r="B19" s="1134"/>
      <c r="C19" s="1135"/>
      <c r="D19" s="1135"/>
      <c r="E19" s="1135"/>
      <c r="F19" s="1135"/>
      <c r="G19" s="1135"/>
      <c r="H19" s="1136"/>
      <c r="I19" s="1137"/>
      <c r="J19" s="1138"/>
      <c r="K19" s="429"/>
      <c r="L19" s="1162"/>
      <c r="M19" s="1163"/>
      <c r="N19" s="430"/>
    </row>
    <row r="20" spans="2:17">
      <c r="B20" s="1134"/>
      <c r="C20" s="1135"/>
      <c r="D20" s="1135"/>
      <c r="E20" s="1135"/>
      <c r="F20" s="1135"/>
      <c r="G20" s="1135"/>
      <c r="H20" s="1136"/>
      <c r="I20" s="1137"/>
      <c r="J20" s="1138"/>
      <c r="K20" s="429"/>
      <c r="L20" s="1162"/>
      <c r="M20" s="1163"/>
      <c r="N20" s="430"/>
    </row>
    <row r="21" spans="2:17">
      <c r="B21" s="1160"/>
      <c r="C21" s="1161"/>
      <c r="D21" s="1161"/>
      <c r="E21" s="431"/>
      <c r="F21" s="432"/>
      <c r="G21" s="432"/>
      <c r="H21" s="433"/>
      <c r="I21" s="1137"/>
      <c r="J21" s="1138"/>
      <c r="K21" s="429"/>
      <c r="L21" s="1162"/>
      <c r="M21" s="1163"/>
      <c r="N21" s="430"/>
    </row>
    <row r="22" spans="2:17" ht="15.75" thickBot="1">
      <c r="B22" s="1164"/>
      <c r="C22" s="1165"/>
      <c r="D22" s="1165"/>
      <c r="E22" s="1165"/>
      <c r="F22" s="1165"/>
      <c r="G22" s="1165"/>
      <c r="H22" s="1166"/>
      <c r="I22" s="1167"/>
      <c r="J22" s="1167"/>
      <c r="K22" s="434"/>
      <c r="L22" s="1168"/>
      <c r="M22" s="1168"/>
      <c r="N22" s="435"/>
    </row>
    <row r="23" spans="2:17" ht="15.75" thickBot="1">
      <c r="B23" s="1122" t="s">
        <v>62</v>
      </c>
      <c r="C23" s="1123"/>
      <c r="D23" s="1123"/>
      <c r="E23" s="1123"/>
      <c r="F23" s="1123"/>
      <c r="G23" s="1123"/>
      <c r="H23" s="1123"/>
      <c r="I23" s="1123"/>
      <c r="J23" s="1123"/>
      <c r="K23" s="1123"/>
      <c r="L23" s="1123"/>
      <c r="M23" s="1124"/>
      <c r="N23" s="436">
        <f>SUM(N17:N22)</f>
        <v>25665.735000000001</v>
      </c>
    </row>
    <row r="24" spans="2:17">
      <c r="B24" s="437"/>
      <c r="C24" s="403"/>
      <c r="D24" s="403"/>
      <c r="E24" s="403"/>
      <c r="F24" s="403"/>
      <c r="G24" s="403"/>
      <c r="H24" s="403"/>
      <c r="I24" s="403"/>
      <c r="J24" s="403"/>
      <c r="K24" s="403"/>
      <c r="L24" s="403"/>
      <c r="M24" s="403"/>
      <c r="N24" s="404"/>
    </row>
    <row r="25" spans="2:17">
      <c r="B25" s="438" t="s">
        <v>63</v>
      </c>
      <c r="C25" s="439"/>
      <c r="D25" s="439"/>
      <c r="E25" s="439"/>
      <c r="F25" s="439"/>
      <c r="G25" s="439"/>
      <c r="H25" s="439"/>
      <c r="I25" s="439"/>
      <c r="J25" s="439"/>
      <c r="K25" s="439"/>
      <c r="L25" s="439"/>
      <c r="M25" s="439"/>
      <c r="N25" s="440"/>
    </row>
    <row r="26" spans="2:17" ht="15.75" thickBot="1">
      <c r="B26" s="441"/>
      <c r="C26" s="422"/>
      <c r="D26" s="422"/>
      <c r="E26" s="422"/>
      <c r="F26" s="422"/>
      <c r="G26" s="422"/>
      <c r="H26" s="422"/>
      <c r="I26" s="422"/>
      <c r="J26" s="421"/>
      <c r="K26" s="421"/>
      <c r="L26" s="421"/>
      <c r="M26" s="421"/>
      <c r="N26" s="423"/>
    </row>
    <row r="27" spans="2:17">
      <c r="B27" s="1169" t="s">
        <v>10</v>
      </c>
      <c r="C27" s="1170"/>
      <c r="D27" s="1170"/>
      <c r="E27" s="1170"/>
      <c r="F27" s="1170"/>
      <c r="G27" s="1170"/>
      <c r="H27" s="1170"/>
      <c r="I27" s="1171"/>
      <c r="J27" s="442" t="s">
        <v>55</v>
      </c>
      <c r="K27" s="443" t="s">
        <v>12</v>
      </c>
      <c r="L27" s="1172" t="s">
        <v>64</v>
      </c>
      <c r="M27" s="1171"/>
      <c r="N27" s="444" t="s">
        <v>61</v>
      </c>
    </row>
    <row r="28" spans="2:17">
      <c r="B28" s="1148" t="s">
        <v>250</v>
      </c>
      <c r="C28" s="1149"/>
      <c r="D28" s="1149"/>
      <c r="E28" s="1149"/>
      <c r="F28" s="1149"/>
      <c r="G28" s="1149"/>
      <c r="H28" s="1149"/>
      <c r="I28" s="1150"/>
      <c r="J28" s="445" t="s">
        <v>299</v>
      </c>
      <c r="K28" s="484">
        <v>148</v>
      </c>
      <c r="L28" s="1111">
        <v>103</v>
      </c>
      <c r="M28" s="1112"/>
      <c r="N28" s="447">
        <f t="shared" ref="N28:N31" si="0">K28*L28</f>
        <v>15244</v>
      </c>
    </row>
    <row r="29" spans="2:17">
      <c r="B29" s="1148" t="s">
        <v>237</v>
      </c>
      <c r="C29" s="1149"/>
      <c r="D29" s="1149"/>
      <c r="E29" s="1149"/>
      <c r="F29" s="1149"/>
      <c r="G29" s="1149"/>
      <c r="H29" s="1149"/>
      <c r="I29" s="1150"/>
      <c r="J29" s="445" t="s">
        <v>123</v>
      </c>
      <c r="K29" s="485">
        <v>0.55000000000000004</v>
      </c>
      <c r="L29" s="1111">
        <f>+[212]INSUMOS!O12</f>
        <v>83300</v>
      </c>
      <c r="M29" s="1112"/>
      <c r="N29" s="447">
        <f t="shared" si="0"/>
        <v>45815.000000000007</v>
      </c>
    </row>
    <row r="30" spans="2:17">
      <c r="B30" s="1148" t="s">
        <v>300</v>
      </c>
      <c r="C30" s="1149"/>
      <c r="D30" s="1149"/>
      <c r="E30" s="1149"/>
      <c r="F30" s="1149"/>
      <c r="G30" s="1149"/>
      <c r="H30" s="1149"/>
      <c r="I30" s="1150"/>
      <c r="J30" s="445" t="s">
        <v>123</v>
      </c>
      <c r="K30" s="446">
        <v>0.92</v>
      </c>
      <c r="L30" s="1111">
        <f>+[212]INSUMOS!O11</f>
        <v>77350</v>
      </c>
      <c r="M30" s="1112"/>
      <c r="N30" s="447">
        <f t="shared" si="0"/>
        <v>71162</v>
      </c>
    </row>
    <row r="31" spans="2:17">
      <c r="B31" s="1148" t="s">
        <v>301</v>
      </c>
      <c r="C31" s="1149"/>
      <c r="D31" s="1149"/>
      <c r="E31" s="1149"/>
      <c r="F31" s="1149"/>
      <c r="G31" s="1149"/>
      <c r="H31" s="1149"/>
      <c r="I31" s="1150"/>
      <c r="J31" s="445" t="s">
        <v>206</v>
      </c>
      <c r="K31" s="484">
        <v>230</v>
      </c>
      <c r="L31" s="1111">
        <f>+'[214]MERCADO '!M5</f>
        <v>667.89550000000008</v>
      </c>
      <c r="M31" s="1112"/>
      <c r="N31" s="447">
        <f t="shared" si="0"/>
        <v>153615.96500000003</v>
      </c>
    </row>
    <row r="32" spans="2:17">
      <c r="B32" s="1148"/>
      <c r="C32" s="1149"/>
      <c r="D32" s="1149"/>
      <c r="E32" s="1149"/>
      <c r="F32" s="1149"/>
      <c r="G32" s="1149"/>
      <c r="H32" s="1149"/>
      <c r="I32" s="1150"/>
      <c r="J32" s="445"/>
      <c r="K32" s="446"/>
      <c r="L32" s="1111"/>
      <c r="M32" s="1112"/>
      <c r="N32" s="447"/>
      <c r="Q32" s="448"/>
    </row>
    <row r="33" spans="2:16" ht="15.75" thickBot="1">
      <c r="B33" s="1151"/>
      <c r="C33" s="1152"/>
      <c r="D33" s="1152"/>
      <c r="E33" s="1152"/>
      <c r="F33" s="1152"/>
      <c r="G33" s="1152"/>
      <c r="H33" s="1152"/>
      <c r="I33" s="1153"/>
      <c r="J33" s="431"/>
      <c r="K33" s="449"/>
      <c r="L33" s="1154"/>
      <c r="M33" s="1155"/>
      <c r="N33" s="450"/>
    </row>
    <row r="34" spans="2:16" ht="15.75" thickBot="1">
      <c r="B34" s="1122" t="s">
        <v>62</v>
      </c>
      <c r="C34" s="1123"/>
      <c r="D34" s="1123"/>
      <c r="E34" s="1123"/>
      <c r="F34" s="1123"/>
      <c r="G34" s="1123"/>
      <c r="H34" s="1123"/>
      <c r="I34" s="1123"/>
      <c r="J34" s="1123"/>
      <c r="K34" s="1123"/>
      <c r="L34" s="1123"/>
      <c r="M34" s="1124"/>
      <c r="N34" s="451">
        <f xml:space="preserve"> SUM(N28:N33)</f>
        <v>285836.96500000003</v>
      </c>
      <c r="P34" s="452"/>
    </row>
    <row r="35" spans="2:16">
      <c r="B35" s="402"/>
      <c r="C35" s="403"/>
      <c r="D35" s="403"/>
      <c r="E35" s="403"/>
      <c r="F35" s="403"/>
      <c r="G35" s="403"/>
      <c r="H35" s="403"/>
      <c r="I35" s="403"/>
      <c r="J35" s="403"/>
      <c r="K35" s="403"/>
      <c r="L35" s="403"/>
      <c r="M35" s="403"/>
      <c r="N35" s="404"/>
    </row>
    <row r="36" spans="2:16">
      <c r="B36" s="438" t="s">
        <v>65</v>
      </c>
      <c r="C36" s="439"/>
      <c r="D36" s="439"/>
      <c r="E36" s="439"/>
      <c r="F36" s="439"/>
      <c r="G36" s="439"/>
      <c r="H36" s="439"/>
      <c r="I36" s="439"/>
      <c r="J36" s="439"/>
      <c r="K36" s="439"/>
      <c r="L36" s="439"/>
      <c r="M36" s="439"/>
      <c r="N36" s="440"/>
    </row>
    <row r="37" spans="2:16" ht="15.75" thickBot="1">
      <c r="B37" s="453"/>
      <c r="C37" s="421"/>
      <c r="D37" s="421"/>
      <c r="E37" s="421"/>
      <c r="F37" s="421"/>
      <c r="G37" s="421"/>
      <c r="H37" s="421"/>
      <c r="I37" s="421"/>
      <c r="J37" s="421"/>
      <c r="K37" s="421"/>
      <c r="L37" s="421"/>
      <c r="M37" s="421"/>
      <c r="N37" s="423"/>
    </row>
    <row r="38" spans="2:16" ht="25.5">
      <c r="B38" s="1156" t="s">
        <v>10</v>
      </c>
      <c r="C38" s="1157"/>
      <c r="D38" s="1157"/>
      <c r="E38" s="1157"/>
      <c r="F38" s="1157"/>
      <c r="G38" s="1158"/>
      <c r="H38" s="454" t="s">
        <v>55</v>
      </c>
      <c r="I38" s="455" t="s">
        <v>302</v>
      </c>
      <c r="J38" s="456" t="s">
        <v>303</v>
      </c>
      <c r="K38" s="454" t="s">
        <v>304</v>
      </c>
      <c r="L38" s="1159" t="s">
        <v>70</v>
      </c>
      <c r="M38" s="1158"/>
      <c r="N38" s="457" t="s">
        <v>61</v>
      </c>
    </row>
    <row r="39" spans="2:16">
      <c r="B39" s="1145" t="s">
        <v>237</v>
      </c>
      <c r="C39" s="1146"/>
      <c r="D39" s="1146"/>
      <c r="E39" s="1146"/>
      <c r="F39" s="1146"/>
      <c r="G39" s="1147"/>
      <c r="H39" s="458"/>
      <c r="I39" s="459">
        <v>1</v>
      </c>
      <c r="J39" s="459">
        <v>15</v>
      </c>
      <c r="K39" s="459">
        <v>36</v>
      </c>
      <c r="L39" s="1111">
        <f>+[212]INSUMOS!N10</f>
        <v>1111.1111111111111</v>
      </c>
      <c r="M39" s="1112"/>
      <c r="N39" s="460">
        <f>K39*L39</f>
        <v>40000</v>
      </c>
    </row>
    <row r="40" spans="2:16">
      <c r="B40" s="461" t="s">
        <v>305</v>
      </c>
      <c r="C40" s="462"/>
      <c r="D40" s="462"/>
      <c r="E40" s="462"/>
      <c r="F40" s="462"/>
      <c r="G40" s="462"/>
      <c r="H40" s="458"/>
      <c r="I40" s="459">
        <v>1</v>
      </c>
      <c r="J40" s="459">
        <v>15</v>
      </c>
      <c r="K40" s="459">
        <v>36</v>
      </c>
      <c r="L40" s="1111">
        <f>+L39</f>
        <v>1111.1111111111111</v>
      </c>
      <c r="M40" s="1112"/>
      <c r="N40" s="460">
        <f>K40*L40</f>
        <v>40000</v>
      </c>
    </row>
    <row r="41" spans="2:16">
      <c r="B41" s="461"/>
      <c r="C41" s="462"/>
      <c r="D41" s="462"/>
      <c r="E41" s="462"/>
      <c r="F41" s="462"/>
      <c r="G41" s="462"/>
      <c r="H41" s="458"/>
      <c r="I41" s="463"/>
      <c r="J41" s="463"/>
      <c r="K41" s="463"/>
      <c r="L41" s="464"/>
      <c r="M41" s="465"/>
      <c r="N41" s="466"/>
    </row>
    <row r="42" spans="2:16">
      <c r="B42" s="461"/>
      <c r="C42" s="462"/>
      <c r="D42" s="462"/>
      <c r="E42" s="462"/>
      <c r="F42" s="462"/>
      <c r="G42" s="462"/>
      <c r="H42" s="458"/>
      <c r="I42" s="463"/>
      <c r="J42" s="463"/>
      <c r="K42" s="463"/>
      <c r="L42" s="464"/>
      <c r="M42" s="465"/>
      <c r="N42" s="466"/>
    </row>
    <row r="43" spans="2:16" ht="15.75" thickBot="1">
      <c r="B43" s="467"/>
      <c r="C43" s="468"/>
      <c r="D43" s="468"/>
      <c r="E43" s="468"/>
      <c r="F43" s="468"/>
      <c r="G43" s="468"/>
      <c r="H43" s="469"/>
      <c r="I43" s="469"/>
      <c r="J43" s="469"/>
      <c r="K43" s="469"/>
      <c r="L43" s="1125"/>
      <c r="M43" s="1126"/>
      <c r="N43" s="470"/>
    </row>
    <row r="44" spans="2:16" ht="15.75" thickBot="1">
      <c r="B44" s="1127"/>
      <c r="C44" s="1128"/>
      <c r="D44" s="1128"/>
      <c r="E44" s="1128"/>
      <c r="F44" s="1128"/>
      <c r="G44" s="1128"/>
      <c r="H44" s="1128"/>
      <c r="I44" s="1128"/>
      <c r="J44" s="1128"/>
      <c r="K44" s="1128"/>
      <c r="L44" s="1128"/>
      <c r="M44" s="1129"/>
      <c r="N44" s="471">
        <f>N39+N40</f>
        <v>80000</v>
      </c>
    </row>
    <row r="45" spans="2:16">
      <c r="B45" s="402"/>
      <c r="C45" s="403"/>
      <c r="D45" s="403"/>
      <c r="E45" s="403"/>
      <c r="F45" s="403"/>
      <c r="G45" s="403"/>
      <c r="H45" s="403"/>
      <c r="I45" s="403"/>
      <c r="J45" s="403"/>
      <c r="K45" s="403"/>
      <c r="L45" s="403"/>
      <c r="M45" s="403"/>
      <c r="N45" s="404"/>
    </row>
    <row r="46" spans="2:16">
      <c r="B46" s="438" t="s">
        <v>71</v>
      </c>
      <c r="C46" s="439"/>
      <c r="D46" s="439"/>
      <c r="E46" s="439"/>
      <c r="F46" s="439"/>
      <c r="G46" s="439"/>
      <c r="H46" s="439"/>
      <c r="I46" s="439"/>
      <c r="J46" s="439"/>
      <c r="K46" s="439"/>
      <c r="L46" s="439"/>
      <c r="M46" s="439"/>
      <c r="N46" s="440"/>
    </row>
    <row r="47" spans="2:16" ht="15.75" thickBot="1">
      <c r="B47" s="453"/>
      <c r="C47" s="421"/>
      <c r="D47" s="421"/>
      <c r="E47" s="421"/>
      <c r="F47" s="421"/>
      <c r="G47" s="421"/>
      <c r="H47" s="421"/>
      <c r="I47" s="421"/>
      <c r="J47" s="421"/>
      <c r="K47" s="421"/>
      <c r="L47" s="421"/>
      <c r="M47" s="421"/>
      <c r="N47" s="423"/>
    </row>
    <row r="48" spans="2:16" ht="25.5">
      <c r="B48" s="1130" t="s">
        <v>72</v>
      </c>
      <c r="C48" s="1131"/>
      <c r="D48" s="1131"/>
      <c r="E48" s="1131"/>
      <c r="F48" s="1131"/>
      <c r="G48" s="1131"/>
      <c r="H48" s="1131"/>
      <c r="I48" s="454" t="s">
        <v>73</v>
      </c>
      <c r="J48" s="456" t="s">
        <v>306</v>
      </c>
      <c r="K48" s="455" t="s">
        <v>75</v>
      </c>
      <c r="L48" s="1132" t="s">
        <v>60</v>
      </c>
      <c r="M48" s="1133"/>
      <c r="N48" s="472" t="s">
        <v>61</v>
      </c>
    </row>
    <row r="49" spans="2:16">
      <c r="B49" s="1134" t="s">
        <v>307</v>
      </c>
      <c r="C49" s="1135"/>
      <c r="D49" s="1135"/>
      <c r="E49" s="1135"/>
      <c r="F49" s="1135"/>
      <c r="G49" s="1135"/>
      <c r="H49" s="1136"/>
      <c r="I49" s="473">
        <f>+[212]INSUMOS!Q4</f>
        <v>80665.027027027012</v>
      </c>
      <c r="J49" s="474">
        <v>1.85</v>
      </c>
      <c r="K49" s="475">
        <f>+J49*I49</f>
        <v>149230.29999999999</v>
      </c>
      <c r="L49" s="1137">
        <v>5</v>
      </c>
      <c r="M49" s="1138"/>
      <c r="N49" s="476">
        <f>K49/L49</f>
        <v>29846.059999999998</v>
      </c>
      <c r="P49" s="237">
        <f>+K49/1.85</f>
        <v>80665.027027027012</v>
      </c>
    </row>
    <row r="50" spans="2:16">
      <c r="B50" s="1139" t="s">
        <v>308</v>
      </c>
      <c r="C50" s="1140"/>
      <c r="D50" s="1140"/>
      <c r="E50" s="1140"/>
      <c r="F50" s="1140"/>
      <c r="G50" s="1140"/>
      <c r="H50" s="1141"/>
      <c r="I50" s="477">
        <f>+[212]INSUMOS!Q5*2</f>
        <v>99644.972972972973</v>
      </c>
      <c r="J50" s="474">
        <v>1.85</v>
      </c>
      <c r="K50" s="475">
        <f>+J50*I50</f>
        <v>184343.2</v>
      </c>
      <c r="L50" s="1137">
        <v>5</v>
      </c>
      <c r="M50" s="1138"/>
      <c r="N50" s="476">
        <f>K50/L50</f>
        <v>36868.639999999999</v>
      </c>
    </row>
    <row r="51" spans="2:16">
      <c r="B51" s="478"/>
      <c r="C51" s="462"/>
      <c r="D51" s="462"/>
      <c r="E51" s="462"/>
      <c r="F51" s="462"/>
      <c r="G51" s="462"/>
      <c r="H51" s="462"/>
      <c r="I51" s="473"/>
      <c r="J51" s="474"/>
      <c r="K51" s="475"/>
      <c r="L51" s="479"/>
      <c r="M51" s="480"/>
      <c r="N51" s="476"/>
    </row>
    <row r="52" spans="2:16">
      <c r="B52" s="478"/>
      <c r="C52" s="462"/>
      <c r="D52" s="462"/>
      <c r="E52" s="462"/>
      <c r="F52" s="462"/>
      <c r="G52" s="462"/>
      <c r="H52" s="462"/>
      <c r="I52" s="473"/>
      <c r="J52" s="474"/>
      <c r="K52" s="481"/>
      <c r="L52" s="479"/>
      <c r="M52" s="480"/>
      <c r="N52" s="476"/>
    </row>
    <row r="53" spans="2:16" ht="15.75" thickBot="1">
      <c r="B53" s="1142"/>
      <c r="C53" s="1143"/>
      <c r="D53" s="1143"/>
      <c r="E53" s="1143"/>
      <c r="F53" s="1143"/>
      <c r="G53" s="1143"/>
      <c r="H53" s="1143"/>
      <c r="I53" s="469"/>
      <c r="J53" s="469"/>
      <c r="K53" s="469"/>
      <c r="L53" s="1144"/>
      <c r="M53" s="1144"/>
      <c r="N53" s="450"/>
    </row>
    <row r="54" spans="2:16" ht="15.75" thickBot="1">
      <c r="B54" s="1127" t="s">
        <v>62</v>
      </c>
      <c r="C54" s="1128"/>
      <c r="D54" s="1128"/>
      <c r="E54" s="1128"/>
      <c r="F54" s="1128"/>
      <c r="G54" s="1128"/>
      <c r="H54" s="1128"/>
      <c r="I54" s="1128"/>
      <c r="J54" s="1128"/>
      <c r="K54" s="1128"/>
      <c r="L54" s="1128"/>
      <c r="M54" s="1129"/>
      <c r="N54" s="482">
        <f>N49+N50+N51+N52</f>
        <v>66714.7</v>
      </c>
    </row>
    <row r="55" spans="2:16" ht="15.75" thickBot="1">
      <c r="B55" s="402"/>
      <c r="C55" s="403"/>
      <c r="D55" s="403"/>
      <c r="E55" s="403"/>
      <c r="F55" s="403"/>
      <c r="G55" s="403"/>
      <c r="H55" s="403"/>
      <c r="I55" s="403"/>
      <c r="J55" s="403"/>
      <c r="K55" s="403"/>
      <c r="L55" s="403"/>
      <c r="M55" s="403"/>
      <c r="N55" s="404"/>
    </row>
    <row r="56" spans="2:16" ht="15.75" thickBot="1">
      <c r="B56" s="1122" t="s">
        <v>76</v>
      </c>
      <c r="C56" s="1123"/>
      <c r="D56" s="1123"/>
      <c r="E56" s="1123"/>
      <c r="F56" s="1123"/>
      <c r="G56" s="1123"/>
      <c r="H56" s="1123"/>
      <c r="I56" s="1123"/>
      <c r="J56" s="1123"/>
      <c r="K56" s="1123"/>
      <c r="L56" s="1123"/>
      <c r="M56" s="1124"/>
      <c r="N56" s="436">
        <f>ROUND(N23+N34+N44+N54,0)</f>
        <v>458217</v>
      </c>
      <c r="P56" s="321"/>
    </row>
    <row r="60" spans="2:16" ht="21">
      <c r="I60" s="483"/>
    </row>
  </sheetData>
  <mergeCells count="63">
    <mergeCell ref="B9:N9"/>
    <mergeCell ref="B2:N2"/>
    <mergeCell ref="B3:N3"/>
    <mergeCell ref="B4:N4"/>
    <mergeCell ref="B5:N5"/>
    <mergeCell ref="B6:N6"/>
    <mergeCell ref="C11:I11"/>
    <mergeCell ref="L11:M11"/>
    <mergeCell ref="L12:M12"/>
    <mergeCell ref="B16:H16"/>
    <mergeCell ref="I16:J16"/>
    <mergeCell ref="L16:M16"/>
    <mergeCell ref="B17:H17"/>
    <mergeCell ref="I17:J17"/>
    <mergeCell ref="L17:M17"/>
    <mergeCell ref="B18:H18"/>
    <mergeCell ref="I18:J18"/>
    <mergeCell ref="L18:M18"/>
    <mergeCell ref="B19:H19"/>
    <mergeCell ref="I19:J19"/>
    <mergeCell ref="L19:M19"/>
    <mergeCell ref="B20:H20"/>
    <mergeCell ref="I20:J20"/>
    <mergeCell ref="L20:M20"/>
    <mergeCell ref="B29:I29"/>
    <mergeCell ref="L29:M29"/>
    <mergeCell ref="B21:D21"/>
    <mergeCell ref="I21:J21"/>
    <mergeCell ref="L21:M21"/>
    <mergeCell ref="B22:H22"/>
    <mergeCell ref="I22:J22"/>
    <mergeCell ref="L22:M22"/>
    <mergeCell ref="B23:M23"/>
    <mergeCell ref="B27:I27"/>
    <mergeCell ref="L27:M27"/>
    <mergeCell ref="B28:I28"/>
    <mergeCell ref="L28:M28"/>
    <mergeCell ref="B39:G39"/>
    <mergeCell ref="L39:M39"/>
    <mergeCell ref="B30:I30"/>
    <mergeCell ref="L30:M30"/>
    <mergeCell ref="B31:I31"/>
    <mergeCell ref="L31:M31"/>
    <mergeCell ref="B32:I32"/>
    <mergeCell ref="L32:M32"/>
    <mergeCell ref="B33:I33"/>
    <mergeCell ref="L33:M33"/>
    <mergeCell ref="B34:M34"/>
    <mergeCell ref="B38:G38"/>
    <mergeCell ref="L38:M38"/>
    <mergeCell ref="B56:M56"/>
    <mergeCell ref="L40:M40"/>
    <mergeCell ref="L43:M43"/>
    <mergeCell ref="B44:M44"/>
    <mergeCell ref="B48:H48"/>
    <mergeCell ref="L48:M48"/>
    <mergeCell ref="B49:H49"/>
    <mergeCell ref="L49:M49"/>
    <mergeCell ref="B50:H50"/>
    <mergeCell ref="L50:M50"/>
    <mergeCell ref="B53:H53"/>
    <mergeCell ref="L53:M53"/>
    <mergeCell ref="B54:M54"/>
  </mergeCells>
  <pageMargins left="0.7" right="0.7" top="0.75" bottom="0.75" header="0.3" footer="0.3"/>
  <pageSetup scale="52" orientation="portrait" horizontalDpi="4294967295" verticalDpi="4294967295" r:id="rId1"/>
  <colBreaks count="1" manualBreakCount="1">
    <brk id="14" max="59"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C3058-6413-42D3-835B-A8C8525BDF4D}">
  <dimension ref="B1:Q66"/>
  <sheetViews>
    <sheetView view="pageBreakPreview" topLeftCell="A42" zoomScale="60" zoomScaleNormal="75" workbookViewId="0">
      <selection activeCell="V64" sqref="V64"/>
    </sheetView>
  </sheetViews>
  <sheetFormatPr baseColWidth="10" defaultRowHeight="15"/>
  <cols>
    <col min="1" max="8" width="11.42578125" style="237"/>
    <col min="9" max="9" width="18.7109375" style="237" bestFit="1" customWidth="1"/>
    <col min="10" max="10" width="12.28515625" style="237" bestFit="1" customWidth="1"/>
    <col min="11" max="11" width="15.5703125" style="237" customWidth="1"/>
    <col min="12" max="13" width="11.42578125" style="237"/>
    <col min="14" max="14" width="15.5703125" style="237" bestFit="1" customWidth="1"/>
    <col min="15" max="15" width="11.42578125" style="237"/>
    <col min="16" max="16" width="13.140625" style="237" bestFit="1" customWidth="1"/>
    <col min="17" max="17" width="16" style="237" bestFit="1" customWidth="1"/>
    <col min="18" max="16384" width="11.42578125" style="237"/>
  </cols>
  <sheetData>
    <row r="1" spans="2:14" ht="15.75" thickBot="1"/>
    <row r="2" spans="2:14">
      <c r="B2" s="1190"/>
      <c r="C2" s="1191"/>
      <c r="D2" s="1191"/>
      <c r="E2" s="1191"/>
      <c r="F2" s="1191"/>
      <c r="G2" s="1191"/>
      <c r="H2" s="1191"/>
      <c r="I2" s="1191"/>
      <c r="J2" s="1191"/>
      <c r="K2" s="1191"/>
      <c r="L2" s="1191"/>
      <c r="M2" s="1191"/>
      <c r="N2" s="1192"/>
    </row>
    <row r="3" spans="2:14" ht="15.75">
      <c r="B3" s="1193" t="s">
        <v>287</v>
      </c>
      <c r="C3" s="1194"/>
      <c r="D3" s="1194"/>
      <c r="E3" s="1194"/>
      <c r="F3" s="1194"/>
      <c r="G3" s="1194"/>
      <c r="H3" s="1194"/>
      <c r="I3" s="1194"/>
      <c r="J3" s="1194"/>
      <c r="K3" s="1194"/>
      <c r="L3" s="1194"/>
      <c r="M3" s="1194"/>
      <c r="N3" s="1195"/>
    </row>
    <row r="4" spans="2:14" ht="15.75">
      <c r="B4" s="1193" t="s">
        <v>288</v>
      </c>
      <c r="C4" s="1194"/>
      <c r="D4" s="1194"/>
      <c r="E4" s="1194"/>
      <c r="F4" s="1194"/>
      <c r="G4" s="1194"/>
      <c r="H4" s="1194"/>
      <c r="I4" s="1194"/>
      <c r="J4" s="1194"/>
      <c r="K4" s="1194"/>
      <c r="L4" s="1194"/>
      <c r="M4" s="1194"/>
      <c r="N4" s="1195"/>
    </row>
    <row r="5" spans="2:14" ht="16.5" thickBot="1">
      <c r="B5" s="1193" t="s">
        <v>289</v>
      </c>
      <c r="C5" s="1194"/>
      <c r="D5" s="1194"/>
      <c r="E5" s="1194"/>
      <c r="F5" s="1194"/>
      <c r="G5" s="1194"/>
      <c r="H5" s="1194"/>
      <c r="I5" s="1194"/>
      <c r="J5" s="1194"/>
      <c r="K5" s="1194"/>
      <c r="L5" s="1194"/>
      <c r="M5" s="1194"/>
      <c r="N5" s="1195"/>
    </row>
    <row r="6" spans="2:14" ht="27.75" customHeight="1" thickBot="1">
      <c r="B6" s="1196" t="str">
        <f>+'[212]PRESUPUESTO OBRA'!C8</f>
        <v>OPTIMIZACIÓN DEL COLECTOR DE LA RED DE ALCANTARILLADO SANITARIO UBICADO EN LA PARTE ALTA DE LA VEREDA EL GUASIMO DEL MUNICIPIO DE MÁLAGA, SANTANDER</v>
      </c>
      <c r="C6" s="1197"/>
      <c r="D6" s="1197"/>
      <c r="E6" s="1197"/>
      <c r="F6" s="1197"/>
      <c r="G6" s="1197"/>
      <c r="H6" s="1197"/>
      <c r="I6" s="1197"/>
      <c r="J6" s="1197"/>
      <c r="K6" s="1197"/>
      <c r="L6" s="1197"/>
      <c r="M6" s="1197"/>
      <c r="N6" s="1198"/>
    </row>
    <row r="7" spans="2:14">
      <c r="B7" s="390"/>
      <c r="C7" s="391"/>
      <c r="D7" s="391"/>
      <c r="E7" s="391"/>
      <c r="F7" s="391"/>
      <c r="G7" s="391"/>
      <c r="H7" s="392"/>
      <c r="I7" s="391"/>
      <c r="J7" s="391"/>
      <c r="K7" s="393" t="s">
        <v>47</v>
      </c>
      <c r="L7" s="394">
        <v>1</v>
      </c>
      <c r="M7" s="394">
        <v>3</v>
      </c>
      <c r="N7" s="395">
        <v>2024</v>
      </c>
    </row>
    <row r="8" spans="2:14">
      <c r="B8" s="396"/>
      <c r="C8" s="397"/>
      <c r="D8" s="397"/>
      <c r="E8" s="397"/>
      <c r="F8" s="397"/>
      <c r="G8" s="397"/>
      <c r="H8" s="398"/>
      <c r="I8" s="397"/>
      <c r="J8" s="397"/>
      <c r="K8" s="399"/>
      <c r="L8" s="400" t="s">
        <v>290</v>
      </c>
      <c r="M8" s="400" t="s">
        <v>291</v>
      </c>
      <c r="N8" s="401" t="s">
        <v>292</v>
      </c>
    </row>
    <row r="9" spans="2:14">
      <c r="B9" s="1187" t="s">
        <v>53</v>
      </c>
      <c r="C9" s="1188"/>
      <c r="D9" s="1188"/>
      <c r="E9" s="1188"/>
      <c r="F9" s="1188"/>
      <c r="G9" s="1188"/>
      <c r="H9" s="1188"/>
      <c r="I9" s="1188"/>
      <c r="J9" s="1188"/>
      <c r="K9" s="1188"/>
      <c r="L9" s="1188"/>
      <c r="M9" s="1188"/>
      <c r="N9" s="1189"/>
    </row>
    <row r="10" spans="2:14" ht="15.75" thickBot="1">
      <c r="B10" s="402"/>
      <c r="C10" s="403"/>
      <c r="D10" s="403"/>
      <c r="E10" s="403"/>
      <c r="F10" s="403"/>
      <c r="G10" s="403"/>
      <c r="H10" s="403"/>
      <c r="I10" s="403"/>
      <c r="J10" s="403"/>
      <c r="K10" s="403"/>
      <c r="L10" s="403"/>
      <c r="M10" s="403"/>
      <c r="N10" s="404"/>
    </row>
    <row r="11" spans="2:14" ht="15.75" thickBot="1">
      <c r="B11" s="405" t="s">
        <v>210</v>
      </c>
      <c r="C11" s="1175" t="s">
        <v>10</v>
      </c>
      <c r="D11" s="1176"/>
      <c r="E11" s="1176"/>
      <c r="F11" s="1176"/>
      <c r="G11" s="1176"/>
      <c r="H11" s="1176"/>
      <c r="I11" s="1176"/>
      <c r="J11" s="406"/>
      <c r="K11" s="407"/>
      <c r="L11" s="1177" t="s">
        <v>55</v>
      </c>
      <c r="M11" s="1178"/>
      <c r="N11" s="405" t="s">
        <v>12</v>
      </c>
    </row>
    <row r="12" spans="2:14" ht="15.75" thickBot="1">
      <c r="B12" s="408"/>
      <c r="C12" s="409" t="s">
        <v>295</v>
      </c>
      <c r="D12" s="410"/>
      <c r="E12" s="410"/>
      <c r="F12" s="410"/>
      <c r="G12" s="410"/>
      <c r="H12" s="410"/>
      <c r="I12" s="410"/>
      <c r="J12" s="411"/>
      <c r="K12" s="412"/>
      <c r="L12" s="1179" t="s">
        <v>123</v>
      </c>
      <c r="M12" s="1180"/>
      <c r="N12" s="413"/>
    </row>
    <row r="13" spans="2:14">
      <c r="B13" s="414"/>
      <c r="C13" s="415"/>
      <c r="D13" s="415"/>
      <c r="E13" s="415"/>
      <c r="F13" s="415"/>
      <c r="G13" s="415"/>
      <c r="H13" s="415"/>
      <c r="I13" s="415"/>
      <c r="J13" s="415"/>
      <c r="K13" s="415"/>
      <c r="L13" s="415"/>
      <c r="M13" s="415"/>
      <c r="N13" s="416"/>
    </row>
    <row r="14" spans="2:14">
      <c r="B14" s="417" t="s">
        <v>56</v>
      </c>
      <c r="C14" s="418"/>
      <c r="D14" s="418"/>
      <c r="E14" s="418"/>
      <c r="F14" s="418"/>
      <c r="G14" s="418"/>
      <c r="H14" s="418"/>
      <c r="I14" s="418"/>
      <c r="J14" s="418"/>
      <c r="K14" s="418"/>
      <c r="L14" s="418"/>
      <c r="M14" s="418"/>
      <c r="N14" s="419"/>
    </row>
    <row r="15" spans="2:14" ht="15.75" thickBot="1">
      <c r="B15" s="420"/>
      <c r="C15" s="421"/>
      <c r="D15" s="421"/>
      <c r="E15" s="421"/>
      <c r="F15" s="421"/>
      <c r="G15" s="421"/>
      <c r="H15" s="421"/>
      <c r="I15" s="422"/>
      <c r="J15" s="422"/>
      <c r="K15" s="421"/>
      <c r="L15" s="421"/>
      <c r="M15" s="421"/>
      <c r="N15" s="423"/>
    </row>
    <row r="16" spans="2:14">
      <c r="B16" s="1181" t="s">
        <v>10</v>
      </c>
      <c r="C16" s="1182"/>
      <c r="D16" s="1182"/>
      <c r="E16" s="1182"/>
      <c r="F16" s="1182"/>
      <c r="G16" s="1182"/>
      <c r="H16" s="1183"/>
      <c r="I16" s="1184" t="s">
        <v>58</v>
      </c>
      <c r="J16" s="1185"/>
      <c r="K16" s="424" t="s">
        <v>59</v>
      </c>
      <c r="L16" s="1186" t="s">
        <v>60</v>
      </c>
      <c r="M16" s="1183"/>
      <c r="N16" s="425" t="s">
        <v>61</v>
      </c>
    </row>
    <row r="17" spans="2:17">
      <c r="B17" s="1134" t="s">
        <v>296</v>
      </c>
      <c r="C17" s="1135"/>
      <c r="D17" s="1135"/>
      <c r="E17" s="1135"/>
      <c r="F17" s="1135"/>
      <c r="G17" s="1135"/>
      <c r="H17" s="1136"/>
      <c r="I17" s="1173" t="s">
        <v>297</v>
      </c>
      <c r="J17" s="1174"/>
      <c r="K17" s="426"/>
      <c r="L17" s="1162">
        <v>0.05</v>
      </c>
      <c r="M17" s="1163"/>
      <c r="N17" s="427">
        <f>+N51*L17</f>
        <v>4257.451</v>
      </c>
    </row>
    <row r="18" spans="2:17">
      <c r="B18" s="1134" t="s">
        <v>298</v>
      </c>
      <c r="C18" s="1135"/>
      <c r="D18" s="1135"/>
      <c r="E18" s="1135"/>
      <c r="F18" s="1135"/>
      <c r="G18" s="1135"/>
      <c r="H18" s="1136"/>
      <c r="I18" s="1137" t="s">
        <v>286</v>
      </c>
      <c r="J18" s="1138"/>
      <c r="K18" s="428">
        <v>80000</v>
      </c>
      <c r="L18" s="1162">
        <v>0.20300000000000001</v>
      </c>
      <c r="M18" s="1163"/>
      <c r="N18" s="427">
        <f>K18*L18</f>
        <v>16240.000000000002</v>
      </c>
      <c r="Q18" s="322"/>
    </row>
    <row r="19" spans="2:17">
      <c r="B19" s="1134"/>
      <c r="C19" s="1135"/>
      <c r="D19" s="1135"/>
      <c r="E19" s="1135"/>
      <c r="F19" s="1135"/>
      <c r="G19" s="1135"/>
      <c r="H19" s="1136"/>
      <c r="I19" s="1137"/>
      <c r="J19" s="1138"/>
      <c r="K19" s="429"/>
      <c r="L19" s="1162"/>
      <c r="M19" s="1163"/>
      <c r="N19" s="430"/>
    </row>
    <row r="20" spans="2:17">
      <c r="B20" s="1134"/>
      <c r="C20" s="1135"/>
      <c r="D20" s="1135"/>
      <c r="E20" s="1135"/>
      <c r="F20" s="1135"/>
      <c r="G20" s="1135"/>
      <c r="H20" s="1136"/>
      <c r="I20" s="1137"/>
      <c r="J20" s="1138"/>
      <c r="K20" s="429"/>
      <c r="L20" s="1162"/>
      <c r="M20" s="1163"/>
      <c r="N20" s="430"/>
    </row>
    <row r="21" spans="2:17">
      <c r="B21" s="1160"/>
      <c r="C21" s="1161"/>
      <c r="D21" s="1161"/>
      <c r="E21" s="431"/>
      <c r="F21" s="432"/>
      <c r="G21" s="432"/>
      <c r="H21" s="433"/>
      <c r="I21" s="1137"/>
      <c r="J21" s="1138"/>
      <c r="K21" s="429"/>
      <c r="L21" s="1162"/>
      <c r="M21" s="1163"/>
      <c r="N21" s="430"/>
    </row>
    <row r="22" spans="2:17" ht="15.75" thickBot="1">
      <c r="B22" s="1164"/>
      <c r="C22" s="1165"/>
      <c r="D22" s="1165"/>
      <c r="E22" s="1165"/>
      <c r="F22" s="1165"/>
      <c r="G22" s="1165"/>
      <c r="H22" s="1166"/>
      <c r="I22" s="1167"/>
      <c r="J22" s="1167"/>
      <c r="K22" s="434"/>
      <c r="L22" s="1168"/>
      <c r="M22" s="1168"/>
      <c r="N22" s="435"/>
    </row>
    <row r="23" spans="2:17" ht="15.75" thickBot="1">
      <c r="B23" s="1122" t="s">
        <v>62</v>
      </c>
      <c r="C23" s="1123"/>
      <c r="D23" s="1123"/>
      <c r="E23" s="1123"/>
      <c r="F23" s="1123"/>
      <c r="G23" s="1123"/>
      <c r="H23" s="1123"/>
      <c r="I23" s="1123"/>
      <c r="J23" s="1123"/>
      <c r="K23" s="1123"/>
      <c r="L23" s="1123"/>
      <c r="M23" s="1124"/>
      <c r="N23" s="436">
        <f>SUM(N17:N22)</f>
        <v>20497.451000000001</v>
      </c>
    </row>
    <row r="24" spans="2:17">
      <c r="B24" s="437"/>
      <c r="C24" s="403"/>
      <c r="D24" s="403"/>
      <c r="E24" s="403"/>
      <c r="F24" s="403"/>
      <c r="G24" s="403"/>
      <c r="H24" s="403"/>
      <c r="I24" s="403"/>
      <c r="J24" s="403"/>
      <c r="K24" s="403"/>
      <c r="L24" s="403"/>
      <c r="M24" s="403"/>
      <c r="N24" s="404"/>
    </row>
    <row r="25" spans="2:17">
      <c r="B25" s="438" t="s">
        <v>63</v>
      </c>
      <c r="C25" s="439"/>
      <c r="D25" s="439"/>
      <c r="E25" s="439"/>
      <c r="F25" s="439"/>
      <c r="G25" s="439"/>
      <c r="H25" s="439"/>
      <c r="I25" s="439"/>
      <c r="J25" s="439"/>
      <c r="K25" s="439"/>
      <c r="L25" s="439"/>
      <c r="M25" s="439"/>
      <c r="N25" s="440"/>
    </row>
    <row r="26" spans="2:17" ht="15.75" thickBot="1">
      <c r="B26" s="441"/>
      <c r="C26" s="422"/>
      <c r="D26" s="422"/>
      <c r="E26" s="422"/>
      <c r="F26" s="422"/>
      <c r="G26" s="422"/>
      <c r="H26" s="422"/>
      <c r="I26" s="422"/>
      <c r="J26" s="421"/>
      <c r="K26" s="421"/>
      <c r="L26" s="421"/>
      <c r="M26" s="421"/>
      <c r="N26" s="423"/>
    </row>
    <row r="27" spans="2:17">
      <c r="B27" s="1169" t="s">
        <v>10</v>
      </c>
      <c r="C27" s="1170"/>
      <c r="D27" s="1170"/>
      <c r="E27" s="1170"/>
      <c r="F27" s="1170"/>
      <c r="G27" s="1170"/>
      <c r="H27" s="1170"/>
      <c r="I27" s="1171"/>
      <c r="J27" s="442" t="s">
        <v>55</v>
      </c>
      <c r="K27" s="443" t="s">
        <v>12</v>
      </c>
      <c r="L27" s="1172" t="s">
        <v>64</v>
      </c>
      <c r="M27" s="1171"/>
      <c r="N27" s="444" t="s">
        <v>61</v>
      </c>
    </row>
    <row r="28" spans="2:17">
      <c r="B28" s="1148" t="s">
        <v>250</v>
      </c>
      <c r="C28" s="1149"/>
      <c r="D28" s="1149"/>
      <c r="E28" s="1149"/>
      <c r="F28" s="1149"/>
      <c r="G28" s="1149"/>
      <c r="H28" s="1149"/>
      <c r="I28" s="1150"/>
      <c r="J28" s="445" t="s">
        <v>299</v>
      </c>
      <c r="K28" s="446">
        <v>250</v>
      </c>
      <c r="L28" s="1111">
        <v>102.78</v>
      </c>
      <c r="M28" s="1112"/>
      <c r="N28" s="447">
        <f t="shared" ref="N28:N30" si="0">K28*L28</f>
        <v>25695</v>
      </c>
    </row>
    <row r="29" spans="2:17">
      <c r="B29" s="1148" t="s">
        <v>309</v>
      </c>
      <c r="C29" s="1149"/>
      <c r="D29" s="1149"/>
      <c r="E29" s="1149"/>
      <c r="F29" s="1149"/>
      <c r="G29" s="1149"/>
      <c r="H29" s="1149"/>
      <c r="I29" s="1150"/>
      <c r="J29" s="445" t="s">
        <v>123</v>
      </c>
      <c r="K29" s="446">
        <v>1.1000000000000001</v>
      </c>
      <c r="L29" s="1111">
        <v>71400</v>
      </c>
      <c r="M29" s="1112"/>
      <c r="N29" s="447">
        <f t="shared" si="0"/>
        <v>78540</v>
      </c>
    </row>
    <row r="30" spans="2:17">
      <c r="B30" s="1148" t="s">
        <v>301</v>
      </c>
      <c r="C30" s="1149"/>
      <c r="D30" s="1149"/>
      <c r="E30" s="1149"/>
      <c r="F30" s="1149"/>
      <c r="G30" s="1149"/>
      <c r="H30" s="1149"/>
      <c r="I30" s="1150"/>
      <c r="J30" s="445" t="s">
        <v>206</v>
      </c>
      <c r="K30" s="446">
        <v>454</v>
      </c>
      <c r="L30" s="1111">
        <f>+'[214]MERCADO '!M5</f>
        <v>667.89550000000008</v>
      </c>
      <c r="M30" s="1112"/>
      <c r="N30" s="447">
        <f t="shared" si="0"/>
        <v>303224.55700000003</v>
      </c>
    </row>
    <row r="31" spans="2:17">
      <c r="B31" s="1148"/>
      <c r="C31" s="1149"/>
      <c r="D31" s="1149"/>
      <c r="E31" s="1149"/>
      <c r="F31" s="1149"/>
      <c r="G31" s="1149"/>
      <c r="H31" s="1149"/>
      <c r="I31" s="1150"/>
      <c r="J31" s="445"/>
      <c r="K31" s="446"/>
      <c r="L31" s="1111"/>
      <c r="M31" s="1112"/>
      <c r="N31" s="447"/>
    </row>
    <row r="32" spans="2:17" ht="15.75" thickBot="1">
      <c r="B32" s="1151"/>
      <c r="C32" s="1152"/>
      <c r="D32" s="1152"/>
      <c r="E32" s="1152"/>
      <c r="F32" s="1152"/>
      <c r="G32" s="1152"/>
      <c r="H32" s="1152"/>
      <c r="I32" s="1153"/>
      <c r="J32" s="431"/>
      <c r="K32" s="449"/>
      <c r="L32" s="1154"/>
      <c r="M32" s="1155"/>
      <c r="N32" s="450"/>
    </row>
    <row r="33" spans="2:16" ht="15.75" thickBot="1">
      <c r="B33" s="1122" t="s">
        <v>62</v>
      </c>
      <c r="C33" s="1123"/>
      <c r="D33" s="1123"/>
      <c r="E33" s="1123"/>
      <c r="F33" s="1123"/>
      <c r="G33" s="1123"/>
      <c r="H33" s="1123"/>
      <c r="I33" s="1123"/>
      <c r="J33" s="1123"/>
      <c r="K33" s="1123"/>
      <c r="L33" s="1123"/>
      <c r="M33" s="1124"/>
      <c r="N33" s="451">
        <f xml:space="preserve"> SUM(N28:N32)</f>
        <v>407459.55700000003</v>
      </c>
      <c r="P33" s="452"/>
    </row>
    <row r="34" spans="2:16">
      <c r="B34" s="402"/>
      <c r="C34" s="403"/>
      <c r="D34" s="403"/>
      <c r="E34" s="403"/>
      <c r="F34" s="403"/>
      <c r="G34" s="403"/>
      <c r="H34" s="403"/>
      <c r="I34" s="403"/>
      <c r="J34" s="403"/>
      <c r="K34" s="403"/>
      <c r="L34" s="403"/>
      <c r="M34" s="403"/>
      <c r="N34" s="404"/>
    </row>
    <row r="35" spans="2:16">
      <c r="B35" s="438" t="s">
        <v>65</v>
      </c>
      <c r="C35" s="439"/>
      <c r="D35" s="439"/>
      <c r="E35" s="439"/>
      <c r="F35" s="439"/>
      <c r="G35" s="439"/>
      <c r="H35" s="439"/>
      <c r="I35" s="439"/>
      <c r="J35" s="439"/>
      <c r="K35" s="439"/>
      <c r="L35" s="439"/>
      <c r="M35" s="439"/>
      <c r="N35" s="440"/>
    </row>
    <row r="36" spans="2:16" ht="15.75" thickBot="1">
      <c r="B36" s="453"/>
      <c r="C36" s="421"/>
      <c r="D36" s="421"/>
      <c r="E36" s="421"/>
      <c r="F36" s="421"/>
      <c r="G36" s="421"/>
      <c r="H36" s="421"/>
      <c r="I36" s="421"/>
      <c r="J36" s="421"/>
      <c r="K36" s="421"/>
      <c r="L36" s="421"/>
      <c r="M36" s="421"/>
      <c r="N36" s="423"/>
    </row>
    <row r="37" spans="2:16" ht="25.5">
      <c r="B37" s="1156" t="s">
        <v>10</v>
      </c>
      <c r="C37" s="1157"/>
      <c r="D37" s="1157"/>
      <c r="E37" s="1157"/>
      <c r="F37" s="1157"/>
      <c r="G37" s="1158"/>
      <c r="H37" s="454" t="s">
        <v>55</v>
      </c>
      <c r="I37" s="455" t="s">
        <v>302</v>
      </c>
      <c r="J37" s="456" t="s">
        <v>303</v>
      </c>
      <c r="K37" s="454" t="s">
        <v>304</v>
      </c>
      <c r="L37" s="1159" t="s">
        <v>70</v>
      </c>
      <c r="M37" s="1158"/>
      <c r="N37" s="457" t="s">
        <v>61</v>
      </c>
    </row>
    <row r="38" spans="2:16">
      <c r="B38" s="1145" t="s">
        <v>237</v>
      </c>
      <c r="C38" s="1146"/>
      <c r="D38" s="1146"/>
      <c r="E38" s="1146"/>
      <c r="F38" s="1146"/>
      <c r="G38" s="1147"/>
      <c r="H38" s="458"/>
      <c r="I38" s="459">
        <v>1</v>
      </c>
      <c r="J38" s="459">
        <v>15</v>
      </c>
      <c r="K38" s="459">
        <f>+J38*I38</f>
        <v>15</v>
      </c>
      <c r="L38" s="1111">
        <v>1000</v>
      </c>
      <c r="M38" s="1112"/>
      <c r="N38" s="460">
        <f>K38*L38</f>
        <v>15000</v>
      </c>
    </row>
    <row r="39" spans="2:16">
      <c r="B39" s="461"/>
      <c r="C39" s="462"/>
      <c r="D39" s="462"/>
      <c r="E39" s="462"/>
      <c r="F39" s="462"/>
      <c r="G39" s="462"/>
      <c r="H39" s="458"/>
      <c r="I39" s="463"/>
      <c r="J39" s="463"/>
      <c r="K39" s="463"/>
      <c r="L39" s="464"/>
      <c r="M39" s="465"/>
      <c r="N39" s="466"/>
    </row>
    <row r="40" spans="2:16">
      <c r="B40" s="461"/>
      <c r="C40" s="462"/>
      <c r="D40" s="462"/>
      <c r="E40" s="462"/>
      <c r="F40" s="462"/>
      <c r="G40" s="462"/>
      <c r="H40" s="458"/>
      <c r="I40" s="463"/>
      <c r="J40" s="463"/>
      <c r="K40" s="463"/>
      <c r="L40" s="464"/>
      <c r="M40" s="465"/>
      <c r="N40" s="466"/>
    </row>
    <row r="41" spans="2:16" ht="15.75" thickBot="1">
      <c r="B41" s="467"/>
      <c r="C41" s="468"/>
      <c r="D41" s="468"/>
      <c r="E41" s="468"/>
      <c r="F41" s="468"/>
      <c r="G41" s="468"/>
      <c r="H41" s="469"/>
      <c r="I41" s="469"/>
      <c r="J41" s="469"/>
      <c r="K41" s="469"/>
      <c r="L41" s="1125"/>
      <c r="M41" s="1126"/>
      <c r="N41" s="470"/>
    </row>
    <row r="42" spans="2:16" ht="15.75" thickBot="1">
      <c r="B42" s="1127"/>
      <c r="C42" s="1128"/>
      <c r="D42" s="1128"/>
      <c r="E42" s="1128"/>
      <c r="F42" s="1128"/>
      <c r="G42" s="1128"/>
      <c r="H42" s="1128"/>
      <c r="I42" s="1128"/>
      <c r="J42" s="1128"/>
      <c r="K42" s="1128"/>
      <c r="L42" s="1128"/>
      <c r="M42" s="1129"/>
      <c r="N42" s="471">
        <f>N38</f>
        <v>15000</v>
      </c>
    </row>
    <row r="43" spans="2:16">
      <c r="B43" s="402"/>
      <c r="C43" s="403"/>
      <c r="D43" s="403"/>
      <c r="E43" s="403"/>
      <c r="F43" s="403"/>
      <c r="G43" s="403"/>
      <c r="H43" s="403"/>
      <c r="I43" s="403"/>
      <c r="J43" s="403"/>
      <c r="K43" s="403"/>
      <c r="L43" s="403"/>
      <c r="M43" s="403"/>
      <c r="N43" s="404"/>
    </row>
    <row r="44" spans="2:16">
      <c r="B44" s="438" t="s">
        <v>71</v>
      </c>
      <c r="C44" s="439"/>
      <c r="D44" s="439"/>
      <c r="E44" s="439"/>
      <c r="F44" s="439"/>
      <c r="G44" s="439"/>
      <c r="H44" s="439"/>
      <c r="I44" s="439"/>
      <c r="J44" s="439"/>
      <c r="K44" s="439"/>
      <c r="L44" s="439"/>
      <c r="M44" s="439"/>
      <c r="N44" s="440"/>
    </row>
    <row r="45" spans="2:16" ht="15.75" thickBot="1">
      <c r="B45" s="453"/>
      <c r="C45" s="421"/>
      <c r="D45" s="421"/>
      <c r="E45" s="421"/>
      <c r="F45" s="421"/>
      <c r="G45" s="421"/>
      <c r="H45" s="421"/>
      <c r="I45" s="421"/>
      <c r="J45" s="421"/>
      <c r="K45" s="421"/>
      <c r="L45" s="421"/>
      <c r="M45" s="421"/>
      <c r="N45" s="423"/>
    </row>
    <row r="46" spans="2:16" ht="25.5">
      <c r="B46" s="1130" t="s">
        <v>72</v>
      </c>
      <c r="C46" s="1131"/>
      <c r="D46" s="1131"/>
      <c r="E46" s="1131"/>
      <c r="F46" s="1131"/>
      <c r="G46" s="1131"/>
      <c r="H46" s="1131"/>
      <c r="I46" s="454" t="s">
        <v>73</v>
      </c>
      <c r="J46" s="456" t="s">
        <v>306</v>
      </c>
      <c r="K46" s="455" t="s">
        <v>75</v>
      </c>
      <c r="L46" s="1132" t="s">
        <v>60</v>
      </c>
      <c r="M46" s="1133"/>
      <c r="N46" s="472" t="s">
        <v>61</v>
      </c>
    </row>
    <row r="47" spans="2:16" ht="15" customHeight="1">
      <c r="B47" s="1134" t="s">
        <v>307</v>
      </c>
      <c r="C47" s="1135"/>
      <c r="D47" s="1135"/>
      <c r="E47" s="1135"/>
      <c r="F47" s="1135"/>
      <c r="G47" s="1135"/>
      <c r="H47" s="1136"/>
      <c r="I47" s="473">
        <f>+[212]INSUMOS!Q4</f>
        <v>80665.027027027012</v>
      </c>
      <c r="J47" s="474">
        <v>1.85</v>
      </c>
      <c r="K47" s="475">
        <f>+J47*I47</f>
        <v>149230.29999999999</v>
      </c>
      <c r="L47" s="1137">
        <v>5</v>
      </c>
      <c r="M47" s="1138"/>
      <c r="N47" s="476">
        <f>K47/L47</f>
        <v>29846.059999999998</v>
      </c>
    </row>
    <row r="48" spans="2:16">
      <c r="B48" s="1139" t="s">
        <v>310</v>
      </c>
      <c r="C48" s="1140"/>
      <c r="D48" s="1140"/>
      <c r="E48" s="1140"/>
      <c r="F48" s="1140"/>
      <c r="G48" s="1140"/>
      <c r="H48" s="1141"/>
      <c r="I48" s="477">
        <f>+[212]INSUMOS!Q5*3</f>
        <v>149467.45945945947</v>
      </c>
      <c r="J48" s="474">
        <v>1.85</v>
      </c>
      <c r="K48" s="475">
        <f>+J48*I48</f>
        <v>276514.80000000005</v>
      </c>
      <c r="L48" s="1137">
        <v>5</v>
      </c>
      <c r="M48" s="1138"/>
      <c r="N48" s="476">
        <f>K48/L48</f>
        <v>55302.960000000006</v>
      </c>
    </row>
    <row r="49" spans="2:16">
      <c r="B49" s="478"/>
      <c r="C49" s="462"/>
      <c r="D49" s="462"/>
      <c r="E49" s="462"/>
      <c r="F49" s="462"/>
      <c r="G49" s="462"/>
      <c r="H49" s="462"/>
      <c r="I49" s="473"/>
      <c r="J49" s="474"/>
      <c r="K49" s="481"/>
      <c r="L49" s="479"/>
      <c r="M49" s="480"/>
      <c r="N49" s="476"/>
    </row>
    <row r="50" spans="2:16" ht="15.75" thickBot="1">
      <c r="B50" s="1142"/>
      <c r="C50" s="1143"/>
      <c r="D50" s="1143"/>
      <c r="E50" s="1143"/>
      <c r="F50" s="1143"/>
      <c r="G50" s="1143"/>
      <c r="H50" s="1143"/>
      <c r="I50" s="469"/>
      <c r="J50" s="469"/>
      <c r="K50" s="469"/>
      <c r="L50" s="1144"/>
      <c r="M50" s="1144"/>
      <c r="N50" s="450"/>
    </row>
    <row r="51" spans="2:16" ht="15.75" thickBot="1">
      <c r="B51" s="1127" t="s">
        <v>62</v>
      </c>
      <c r="C51" s="1128"/>
      <c r="D51" s="1128"/>
      <c r="E51" s="1128"/>
      <c r="F51" s="1128"/>
      <c r="G51" s="1128"/>
      <c r="H51" s="1128"/>
      <c r="I51" s="1128"/>
      <c r="J51" s="1128"/>
      <c r="K51" s="1128"/>
      <c r="L51" s="1128"/>
      <c r="M51" s="1129"/>
      <c r="N51" s="482">
        <f>SUM(N47:N50)</f>
        <v>85149.02</v>
      </c>
    </row>
    <row r="52" spans="2:16" ht="15.75" thickBot="1">
      <c r="B52" s="402"/>
      <c r="C52" s="403"/>
      <c r="D52" s="403"/>
      <c r="E52" s="403"/>
      <c r="F52" s="403"/>
      <c r="G52" s="403"/>
      <c r="H52" s="403"/>
      <c r="I52" s="403"/>
      <c r="J52" s="403"/>
      <c r="K52" s="403"/>
      <c r="L52" s="403"/>
      <c r="M52" s="403"/>
      <c r="N52" s="404"/>
    </row>
    <row r="53" spans="2:16" ht="15.75" thickBot="1">
      <c r="B53" s="1122" t="s">
        <v>76</v>
      </c>
      <c r="C53" s="1123"/>
      <c r="D53" s="1123"/>
      <c r="E53" s="1123"/>
      <c r="F53" s="1123"/>
      <c r="G53" s="1123"/>
      <c r="H53" s="1123"/>
      <c r="I53" s="1123"/>
      <c r="J53" s="1123"/>
      <c r="K53" s="1123"/>
      <c r="L53" s="1123"/>
      <c r="M53" s="1124"/>
      <c r="N53" s="436">
        <f>ROUND(N23+N33+N42+N51,0)</f>
        <v>528106</v>
      </c>
      <c r="P53" s="321"/>
    </row>
    <row r="54" spans="2:16">
      <c r="B54" s="704"/>
      <c r="C54" s="705"/>
      <c r="D54" s="705"/>
      <c r="E54" s="705"/>
      <c r="F54" s="705"/>
      <c r="G54" s="705"/>
      <c r="H54" s="705"/>
      <c r="I54" s="705"/>
      <c r="J54" s="705"/>
      <c r="K54" s="705"/>
      <c r="L54" s="705"/>
      <c r="M54" s="705"/>
      <c r="N54" s="706"/>
    </row>
    <row r="55" spans="2:16">
      <c r="B55" s="707"/>
      <c r="C55" s="708"/>
      <c r="D55" s="708"/>
      <c r="E55" s="708"/>
      <c r="F55" s="708"/>
      <c r="G55" s="708"/>
      <c r="H55" s="708"/>
      <c r="I55" s="708"/>
      <c r="J55" s="708"/>
      <c r="K55" s="708"/>
      <c r="L55" s="708"/>
      <c r="M55" s="708"/>
      <c r="N55" s="714"/>
    </row>
    <row r="56" spans="2:16">
      <c r="B56" s="707"/>
      <c r="C56" s="708"/>
      <c r="D56" s="708"/>
      <c r="E56" s="708"/>
      <c r="F56" s="708"/>
      <c r="G56" s="708"/>
      <c r="H56" s="708"/>
      <c r="I56" s="708"/>
      <c r="J56" s="708"/>
      <c r="K56" s="708"/>
      <c r="L56" s="708"/>
      <c r="M56" s="708"/>
      <c r="N56" s="709"/>
    </row>
    <row r="57" spans="2:16" ht="21">
      <c r="B57" s="707"/>
      <c r="C57" s="708"/>
      <c r="D57" s="708"/>
      <c r="E57" s="708"/>
      <c r="F57" s="708"/>
      <c r="G57" s="708"/>
      <c r="H57" s="708"/>
      <c r="I57" s="710"/>
      <c r="J57" s="708"/>
      <c r="K57" s="708"/>
      <c r="L57" s="708"/>
      <c r="M57" s="708"/>
      <c r="N57" s="709"/>
    </row>
    <row r="58" spans="2:16">
      <c r="B58" s="707"/>
      <c r="C58" s="708"/>
      <c r="D58" s="708"/>
      <c r="E58" s="708"/>
      <c r="F58" s="708"/>
      <c r="G58" s="708"/>
      <c r="H58" s="708"/>
      <c r="I58" s="708"/>
      <c r="J58" s="708"/>
      <c r="K58" s="708"/>
      <c r="L58" s="708"/>
      <c r="M58" s="708"/>
      <c r="N58" s="709"/>
    </row>
    <row r="59" spans="2:16">
      <c r="B59" s="707"/>
      <c r="C59" s="708"/>
      <c r="D59" s="708"/>
      <c r="E59" s="708"/>
      <c r="F59" s="708"/>
      <c r="G59" s="708"/>
      <c r="H59" s="708"/>
      <c r="I59" s="708"/>
      <c r="J59" s="708"/>
      <c r="K59" s="708"/>
      <c r="L59" s="708"/>
      <c r="M59" s="708"/>
      <c r="N59" s="709"/>
    </row>
    <row r="60" spans="2:16">
      <c r="B60" s="707"/>
      <c r="C60" s="708"/>
      <c r="D60" s="708"/>
      <c r="E60" s="708"/>
      <c r="F60" s="708"/>
      <c r="G60" s="708"/>
      <c r="H60" s="708"/>
      <c r="I60" s="708"/>
      <c r="J60" s="708"/>
      <c r="K60" s="708"/>
      <c r="L60" s="708"/>
      <c r="M60" s="708"/>
      <c r="N60" s="709"/>
    </row>
    <row r="61" spans="2:16">
      <c r="B61" s="707"/>
      <c r="C61" s="708"/>
      <c r="D61" s="708"/>
      <c r="E61" s="708"/>
      <c r="F61" s="708"/>
      <c r="G61" s="708"/>
      <c r="H61" s="708"/>
      <c r="I61" s="708"/>
      <c r="J61" s="708"/>
      <c r="K61" s="708"/>
      <c r="L61" s="708"/>
      <c r="M61" s="708"/>
      <c r="N61" s="709"/>
    </row>
    <row r="62" spans="2:16">
      <c r="B62" s="707"/>
      <c r="C62" s="708"/>
      <c r="D62" s="708"/>
      <c r="E62" s="708"/>
      <c r="F62" s="708"/>
      <c r="G62" s="708"/>
      <c r="H62" s="708"/>
      <c r="I62" s="708"/>
      <c r="J62" s="708"/>
      <c r="K62" s="708"/>
      <c r="L62" s="708"/>
      <c r="M62" s="708"/>
      <c r="N62" s="709"/>
    </row>
    <row r="63" spans="2:16">
      <c r="B63" s="707"/>
      <c r="C63" s="708"/>
      <c r="D63" s="708"/>
      <c r="E63" s="708"/>
      <c r="F63" s="708"/>
      <c r="G63" s="708"/>
      <c r="H63" s="708"/>
      <c r="I63" s="708"/>
      <c r="J63" s="708"/>
      <c r="K63" s="708"/>
      <c r="L63" s="708"/>
      <c r="M63" s="708"/>
      <c r="N63" s="709"/>
    </row>
    <row r="64" spans="2:16">
      <c r="B64" s="707"/>
      <c r="C64" s="708"/>
      <c r="D64" s="708"/>
      <c r="E64" s="708"/>
      <c r="F64" s="708"/>
      <c r="G64" s="708"/>
      <c r="H64" s="708"/>
      <c r="I64" s="708"/>
      <c r="J64" s="708"/>
      <c r="K64" s="708"/>
      <c r="L64" s="708"/>
      <c r="M64" s="708"/>
      <c r="N64" s="709"/>
    </row>
    <row r="65" spans="2:14">
      <c r="B65" s="707"/>
      <c r="C65" s="708"/>
      <c r="D65" s="708"/>
      <c r="E65" s="708"/>
      <c r="F65" s="708"/>
      <c r="G65" s="708"/>
      <c r="H65" s="708"/>
      <c r="I65" s="708"/>
      <c r="J65" s="708"/>
      <c r="K65" s="708"/>
      <c r="L65" s="708"/>
      <c r="M65" s="708"/>
      <c r="N65" s="709"/>
    </row>
    <row r="66" spans="2:14" ht="15.75" thickBot="1">
      <c r="B66" s="711"/>
      <c r="C66" s="712"/>
      <c r="D66" s="712"/>
      <c r="E66" s="712"/>
      <c r="F66" s="712"/>
      <c r="G66" s="712"/>
      <c r="H66" s="712"/>
      <c r="I66" s="712"/>
      <c r="J66" s="712"/>
      <c r="K66" s="712"/>
      <c r="L66" s="712"/>
      <c r="M66" s="712"/>
      <c r="N66" s="713"/>
    </row>
  </sheetData>
  <mergeCells count="60">
    <mergeCell ref="B9:N9"/>
    <mergeCell ref="B2:N2"/>
    <mergeCell ref="B3:N3"/>
    <mergeCell ref="B4:N4"/>
    <mergeCell ref="B5:N5"/>
    <mergeCell ref="B6:N6"/>
    <mergeCell ref="C11:I11"/>
    <mergeCell ref="L11:M11"/>
    <mergeCell ref="L12:M12"/>
    <mergeCell ref="B16:H16"/>
    <mergeCell ref="I16:J16"/>
    <mergeCell ref="L16:M16"/>
    <mergeCell ref="B17:H17"/>
    <mergeCell ref="I17:J17"/>
    <mergeCell ref="L17:M17"/>
    <mergeCell ref="B18:H18"/>
    <mergeCell ref="I18:J18"/>
    <mergeCell ref="L18:M18"/>
    <mergeCell ref="B19:H19"/>
    <mergeCell ref="I19:J19"/>
    <mergeCell ref="L19:M19"/>
    <mergeCell ref="B20:H20"/>
    <mergeCell ref="I20:J20"/>
    <mergeCell ref="L20:M20"/>
    <mergeCell ref="B29:I29"/>
    <mergeCell ref="L29:M29"/>
    <mergeCell ref="B21:D21"/>
    <mergeCell ref="I21:J21"/>
    <mergeCell ref="L21:M21"/>
    <mergeCell ref="B22:H22"/>
    <mergeCell ref="I22:J22"/>
    <mergeCell ref="L22:M22"/>
    <mergeCell ref="B23:M23"/>
    <mergeCell ref="B27:I27"/>
    <mergeCell ref="L27:M27"/>
    <mergeCell ref="B28:I28"/>
    <mergeCell ref="L28:M28"/>
    <mergeCell ref="L41:M41"/>
    <mergeCell ref="B30:I30"/>
    <mergeCell ref="L30:M30"/>
    <mergeCell ref="B31:I31"/>
    <mergeCell ref="L31:M31"/>
    <mergeCell ref="B32:I32"/>
    <mergeCell ref="L32:M32"/>
    <mergeCell ref="B33:M33"/>
    <mergeCell ref="B37:G37"/>
    <mergeCell ref="L37:M37"/>
    <mergeCell ref="B38:G38"/>
    <mergeCell ref="L38:M38"/>
    <mergeCell ref="B50:H50"/>
    <mergeCell ref="L50:M50"/>
    <mergeCell ref="B51:M51"/>
    <mergeCell ref="B53:M53"/>
    <mergeCell ref="B42:M42"/>
    <mergeCell ref="B46:H46"/>
    <mergeCell ref="L46:M46"/>
    <mergeCell ref="B47:H47"/>
    <mergeCell ref="L47:M47"/>
    <mergeCell ref="B48:H48"/>
    <mergeCell ref="L48:M48"/>
  </mergeCells>
  <pageMargins left="0.7" right="0.7" top="0.75" bottom="0.75" header="0.3" footer="0.3"/>
  <pageSetup scale="52" orientation="portrait" horizontalDpi="4294967295" verticalDpi="4294967295"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BC077-3498-48AA-8718-CA519B0B6DEE}">
  <dimension ref="B1:Q68"/>
  <sheetViews>
    <sheetView view="pageBreakPreview" topLeftCell="A45" zoomScale="60" zoomScaleNormal="75" workbookViewId="0">
      <selection activeCell="T71" sqref="T71"/>
    </sheetView>
  </sheetViews>
  <sheetFormatPr baseColWidth="10" defaultRowHeight="15"/>
  <cols>
    <col min="1" max="8" width="11.42578125" style="237"/>
    <col min="9" max="9" width="18.7109375" style="237" bestFit="1" customWidth="1"/>
    <col min="10" max="10" width="12.28515625" style="237" bestFit="1" customWidth="1"/>
    <col min="11" max="11" width="15.5703125" style="237" customWidth="1"/>
    <col min="12" max="13" width="11.42578125" style="237"/>
    <col min="14" max="14" width="15.5703125" style="237" bestFit="1" customWidth="1"/>
    <col min="15" max="15" width="11.42578125" style="237"/>
    <col min="16" max="16" width="13.140625" style="237" bestFit="1" customWidth="1"/>
    <col min="17" max="17" width="16" style="237" bestFit="1" customWidth="1"/>
    <col min="18" max="16384" width="11.42578125" style="237"/>
  </cols>
  <sheetData>
    <row r="1" spans="2:14" ht="15.75" thickBot="1"/>
    <row r="2" spans="2:14">
      <c r="B2" s="1190"/>
      <c r="C2" s="1191"/>
      <c r="D2" s="1191"/>
      <c r="E2" s="1191"/>
      <c r="F2" s="1191"/>
      <c r="G2" s="1191"/>
      <c r="H2" s="1191"/>
      <c r="I2" s="1191"/>
      <c r="J2" s="1191"/>
      <c r="K2" s="1191"/>
      <c r="L2" s="1191"/>
      <c r="M2" s="1191"/>
      <c r="N2" s="1192"/>
    </row>
    <row r="3" spans="2:14" ht="15.75">
      <c r="B3" s="1193" t="s">
        <v>287</v>
      </c>
      <c r="C3" s="1194"/>
      <c r="D3" s="1194"/>
      <c r="E3" s="1194"/>
      <c r="F3" s="1194"/>
      <c r="G3" s="1194"/>
      <c r="H3" s="1194"/>
      <c r="I3" s="1194"/>
      <c r="J3" s="1194"/>
      <c r="K3" s="1194"/>
      <c r="L3" s="1194"/>
      <c r="M3" s="1194"/>
      <c r="N3" s="1195"/>
    </row>
    <row r="4" spans="2:14" ht="15.75">
      <c r="B4" s="1193" t="s">
        <v>288</v>
      </c>
      <c r="C4" s="1194"/>
      <c r="D4" s="1194"/>
      <c r="E4" s="1194"/>
      <c r="F4" s="1194"/>
      <c r="G4" s="1194"/>
      <c r="H4" s="1194"/>
      <c r="I4" s="1194"/>
      <c r="J4" s="1194"/>
      <c r="K4" s="1194"/>
      <c r="L4" s="1194"/>
      <c r="M4" s="1194"/>
      <c r="N4" s="1195"/>
    </row>
    <row r="5" spans="2:14" ht="16.5" thickBot="1">
      <c r="B5" s="1193" t="s">
        <v>289</v>
      </c>
      <c r="C5" s="1194"/>
      <c r="D5" s="1194"/>
      <c r="E5" s="1194"/>
      <c r="F5" s="1194"/>
      <c r="G5" s="1194"/>
      <c r="H5" s="1194"/>
      <c r="I5" s="1194"/>
      <c r="J5" s="1194"/>
      <c r="K5" s="1194"/>
      <c r="L5" s="1194"/>
      <c r="M5" s="1194"/>
      <c r="N5" s="1195"/>
    </row>
    <row r="6" spans="2:14" ht="27.75" customHeight="1" thickBot="1">
      <c r="B6" s="1196" t="str">
        <f>+'[212]PRESUPUESTO OBRA'!C8</f>
        <v>OPTIMIZACIÓN DEL COLECTOR DE LA RED DE ALCANTARILLADO SANITARIO UBICADO EN LA PARTE ALTA DE LA VEREDA EL GUASIMO DEL MUNICIPIO DE MÁLAGA, SANTANDER</v>
      </c>
      <c r="C6" s="1197"/>
      <c r="D6" s="1197"/>
      <c r="E6" s="1197"/>
      <c r="F6" s="1197"/>
      <c r="G6" s="1197"/>
      <c r="H6" s="1197"/>
      <c r="I6" s="1197"/>
      <c r="J6" s="1197"/>
      <c r="K6" s="1197"/>
      <c r="L6" s="1197"/>
      <c r="M6" s="1197"/>
      <c r="N6" s="1198"/>
    </row>
    <row r="7" spans="2:14">
      <c r="B7" s="390"/>
      <c r="C7" s="391"/>
      <c r="D7" s="391"/>
      <c r="E7" s="391"/>
      <c r="F7" s="391"/>
      <c r="G7" s="391"/>
      <c r="H7" s="392"/>
      <c r="I7" s="391"/>
      <c r="J7" s="391"/>
      <c r="K7" s="393" t="s">
        <v>47</v>
      </c>
      <c r="L7" s="394">
        <v>1</v>
      </c>
      <c r="M7" s="394">
        <v>3</v>
      </c>
      <c r="N7" s="395">
        <v>2024</v>
      </c>
    </row>
    <row r="8" spans="2:14">
      <c r="B8" s="396"/>
      <c r="C8" s="397"/>
      <c r="D8" s="397"/>
      <c r="E8" s="397"/>
      <c r="F8" s="397"/>
      <c r="G8" s="397"/>
      <c r="H8" s="398"/>
      <c r="I8" s="397"/>
      <c r="J8" s="397"/>
      <c r="K8" s="399"/>
      <c r="L8" s="400" t="s">
        <v>290</v>
      </c>
      <c r="M8" s="400" t="s">
        <v>291</v>
      </c>
      <c r="N8" s="401" t="s">
        <v>292</v>
      </c>
    </row>
    <row r="9" spans="2:14">
      <c r="B9" s="1187" t="s">
        <v>53</v>
      </c>
      <c r="C9" s="1188"/>
      <c r="D9" s="1188"/>
      <c r="E9" s="1188"/>
      <c r="F9" s="1188"/>
      <c r="G9" s="1188"/>
      <c r="H9" s="1188"/>
      <c r="I9" s="1188"/>
      <c r="J9" s="1188"/>
      <c r="K9" s="1188"/>
      <c r="L9" s="1188"/>
      <c r="M9" s="1188"/>
      <c r="N9" s="1189"/>
    </row>
    <row r="10" spans="2:14" ht="15.75" thickBot="1">
      <c r="B10" s="402"/>
      <c r="C10" s="403"/>
      <c r="D10" s="403"/>
      <c r="E10" s="403"/>
      <c r="F10" s="403"/>
      <c r="G10" s="403"/>
      <c r="H10" s="403"/>
      <c r="I10" s="403"/>
      <c r="J10" s="403"/>
      <c r="K10" s="403"/>
      <c r="L10" s="403"/>
      <c r="M10" s="403"/>
      <c r="N10" s="404"/>
    </row>
    <row r="11" spans="2:14" ht="15.75" thickBot="1">
      <c r="B11" s="405" t="s">
        <v>210</v>
      </c>
      <c r="C11" s="1175" t="s">
        <v>10</v>
      </c>
      <c r="D11" s="1176"/>
      <c r="E11" s="1176"/>
      <c r="F11" s="1176"/>
      <c r="G11" s="1176"/>
      <c r="H11" s="1176"/>
      <c r="I11" s="1176"/>
      <c r="J11" s="406"/>
      <c r="K11" s="407"/>
      <c r="L11" s="1177" t="s">
        <v>55</v>
      </c>
      <c r="M11" s="1178"/>
      <c r="N11" s="405" t="s">
        <v>12</v>
      </c>
    </row>
    <row r="12" spans="2:14" ht="15.75" thickBot="1">
      <c r="B12" s="408"/>
      <c r="C12" s="409" t="s">
        <v>295</v>
      </c>
      <c r="D12" s="410"/>
      <c r="E12" s="410"/>
      <c r="F12" s="410"/>
      <c r="G12" s="410"/>
      <c r="H12" s="410"/>
      <c r="I12" s="410"/>
      <c r="J12" s="411"/>
      <c r="K12" s="412"/>
      <c r="L12" s="1179" t="s">
        <v>123</v>
      </c>
      <c r="M12" s="1180"/>
      <c r="N12" s="413"/>
    </row>
    <row r="13" spans="2:14">
      <c r="B13" s="414"/>
      <c r="C13" s="415"/>
      <c r="D13" s="415"/>
      <c r="E13" s="415"/>
      <c r="F13" s="415"/>
      <c r="G13" s="415"/>
      <c r="H13" s="415"/>
      <c r="I13" s="415"/>
      <c r="J13" s="415"/>
      <c r="K13" s="415"/>
      <c r="L13" s="415"/>
      <c r="M13" s="415"/>
      <c r="N13" s="416"/>
    </row>
    <row r="14" spans="2:14">
      <c r="B14" s="417" t="s">
        <v>56</v>
      </c>
      <c r="C14" s="418"/>
      <c r="D14" s="418"/>
      <c r="E14" s="418"/>
      <c r="F14" s="418"/>
      <c r="G14" s="418"/>
      <c r="H14" s="418"/>
      <c r="I14" s="418"/>
      <c r="J14" s="418"/>
      <c r="K14" s="418"/>
      <c r="L14" s="418"/>
      <c r="M14" s="418"/>
      <c r="N14" s="419"/>
    </row>
    <row r="15" spans="2:14" ht="15.75" thickBot="1">
      <c r="B15" s="420"/>
      <c r="C15" s="421"/>
      <c r="D15" s="421"/>
      <c r="E15" s="421"/>
      <c r="F15" s="421"/>
      <c r="G15" s="421"/>
      <c r="H15" s="421"/>
      <c r="I15" s="422"/>
      <c r="J15" s="422"/>
      <c r="K15" s="421"/>
      <c r="L15" s="421"/>
      <c r="M15" s="421"/>
      <c r="N15" s="423"/>
    </row>
    <row r="16" spans="2:14">
      <c r="B16" s="1181" t="s">
        <v>10</v>
      </c>
      <c r="C16" s="1182"/>
      <c r="D16" s="1182"/>
      <c r="E16" s="1182"/>
      <c r="F16" s="1182"/>
      <c r="G16" s="1182"/>
      <c r="H16" s="1183"/>
      <c r="I16" s="1184" t="s">
        <v>58</v>
      </c>
      <c r="J16" s="1185"/>
      <c r="K16" s="424" t="s">
        <v>59</v>
      </c>
      <c r="L16" s="1186" t="s">
        <v>60</v>
      </c>
      <c r="M16" s="1183"/>
      <c r="N16" s="425" t="s">
        <v>61</v>
      </c>
    </row>
    <row r="17" spans="2:17">
      <c r="B17" s="1134" t="s">
        <v>296</v>
      </c>
      <c r="C17" s="1135"/>
      <c r="D17" s="1135"/>
      <c r="E17" s="1135"/>
      <c r="F17" s="1135"/>
      <c r="G17" s="1135"/>
      <c r="H17" s="1136"/>
      <c r="I17" s="1173" t="s">
        <v>297</v>
      </c>
      <c r="J17" s="1174"/>
      <c r="K17" s="426"/>
      <c r="L17" s="1162">
        <v>0.05</v>
      </c>
      <c r="M17" s="1163"/>
      <c r="N17" s="427">
        <f>+N51*L17</f>
        <v>4257.451</v>
      </c>
    </row>
    <row r="18" spans="2:17">
      <c r="B18" s="1134" t="s">
        <v>298</v>
      </c>
      <c r="C18" s="1135"/>
      <c r="D18" s="1135"/>
      <c r="E18" s="1135"/>
      <c r="F18" s="1135"/>
      <c r="G18" s="1135"/>
      <c r="H18" s="1136"/>
      <c r="I18" s="1137" t="s">
        <v>286</v>
      </c>
      <c r="J18" s="1138"/>
      <c r="K18" s="428">
        <v>80000</v>
      </c>
      <c r="L18" s="1162">
        <v>0.20300000000000001</v>
      </c>
      <c r="M18" s="1163"/>
      <c r="N18" s="427">
        <f>K18*L18</f>
        <v>16240.000000000002</v>
      </c>
      <c r="Q18" s="322"/>
    </row>
    <row r="19" spans="2:17">
      <c r="B19" s="1134"/>
      <c r="C19" s="1135"/>
      <c r="D19" s="1135"/>
      <c r="E19" s="1135"/>
      <c r="F19" s="1135"/>
      <c r="G19" s="1135"/>
      <c r="H19" s="1136"/>
      <c r="I19" s="1137"/>
      <c r="J19" s="1138"/>
      <c r="K19" s="429"/>
      <c r="L19" s="1162"/>
      <c r="M19" s="1163"/>
      <c r="N19" s="430"/>
    </row>
    <row r="20" spans="2:17">
      <c r="B20" s="1134"/>
      <c r="C20" s="1135"/>
      <c r="D20" s="1135"/>
      <c r="E20" s="1135"/>
      <c r="F20" s="1135"/>
      <c r="G20" s="1135"/>
      <c r="H20" s="1136"/>
      <c r="I20" s="1137"/>
      <c r="J20" s="1138"/>
      <c r="K20" s="429"/>
      <c r="L20" s="1162"/>
      <c r="M20" s="1163"/>
      <c r="N20" s="430"/>
    </row>
    <row r="21" spans="2:17">
      <c r="B21" s="1160"/>
      <c r="C21" s="1161"/>
      <c r="D21" s="1161"/>
      <c r="E21" s="431"/>
      <c r="F21" s="432"/>
      <c r="G21" s="432"/>
      <c r="H21" s="433"/>
      <c r="I21" s="1137"/>
      <c r="J21" s="1138"/>
      <c r="K21" s="429"/>
      <c r="L21" s="1162"/>
      <c r="M21" s="1163"/>
      <c r="N21" s="430"/>
    </row>
    <row r="22" spans="2:17" ht="15.75" thickBot="1">
      <c r="B22" s="1164"/>
      <c r="C22" s="1165"/>
      <c r="D22" s="1165"/>
      <c r="E22" s="1165"/>
      <c r="F22" s="1165"/>
      <c r="G22" s="1165"/>
      <c r="H22" s="1166"/>
      <c r="I22" s="1167"/>
      <c r="J22" s="1167"/>
      <c r="K22" s="434"/>
      <c r="L22" s="1168"/>
      <c r="M22" s="1168"/>
      <c r="N22" s="435"/>
    </row>
    <row r="23" spans="2:17" ht="15.75" thickBot="1">
      <c r="B23" s="1122" t="s">
        <v>62</v>
      </c>
      <c r="C23" s="1123"/>
      <c r="D23" s="1123"/>
      <c r="E23" s="1123"/>
      <c r="F23" s="1123"/>
      <c r="G23" s="1123"/>
      <c r="H23" s="1123"/>
      <c r="I23" s="1123"/>
      <c r="J23" s="1123"/>
      <c r="K23" s="1123"/>
      <c r="L23" s="1123"/>
      <c r="M23" s="1124"/>
      <c r="N23" s="436">
        <f>SUM(N17:N22)</f>
        <v>20497.451000000001</v>
      </c>
    </row>
    <row r="24" spans="2:17">
      <c r="B24" s="437"/>
      <c r="C24" s="403"/>
      <c r="D24" s="403"/>
      <c r="E24" s="403"/>
      <c r="F24" s="403"/>
      <c r="G24" s="403"/>
      <c r="H24" s="403"/>
      <c r="I24" s="403"/>
      <c r="J24" s="403"/>
      <c r="K24" s="403"/>
      <c r="L24" s="403"/>
      <c r="M24" s="403"/>
      <c r="N24" s="404"/>
    </row>
    <row r="25" spans="2:17">
      <c r="B25" s="438" t="s">
        <v>63</v>
      </c>
      <c r="C25" s="439"/>
      <c r="D25" s="439"/>
      <c r="E25" s="439"/>
      <c r="F25" s="439"/>
      <c r="G25" s="439"/>
      <c r="H25" s="439"/>
      <c r="I25" s="439"/>
      <c r="J25" s="439"/>
      <c r="K25" s="439"/>
      <c r="L25" s="439"/>
      <c r="M25" s="439"/>
      <c r="N25" s="440"/>
    </row>
    <row r="26" spans="2:17" ht="15.75" thickBot="1">
      <c r="B26" s="441"/>
      <c r="C26" s="422"/>
      <c r="D26" s="422"/>
      <c r="E26" s="422"/>
      <c r="F26" s="422"/>
      <c r="G26" s="422"/>
      <c r="H26" s="422"/>
      <c r="I26" s="422"/>
      <c r="J26" s="421"/>
      <c r="K26" s="421"/>
      <c r="L26" s="421"/>
      <c r="M26" s="421"/>
      <c r="N26" s="423"/>
    </row>
    <row r="27" spans="2:17">
      <c r="B27" s="1169" t="s">
        <v>10</v>
      </c>
      <c r="C27" s="1170"/>
      <c r="D27" s="1170"/>
      <c r="E27" s="1170"/>
      <c r="F27" s="1170"/>
      <c r="G27" s="1170"/>
      <c r="H27" s="1170"/>
      <c r="I27" s="1171"/>
      <c r="J27" s="442" t="s">
        <v>55</v>
      </c>
      <c r="K27" s="443" t="s">
        <v>12</v>
      </c>
      <c r="L27" s="1172" t="s">
        <v>64</v>
      </c>
      <c r="M27" s="1171"/>
      <c r="N27" s="444" t="s">
        <v>61</v>
      </c>
    </row>
    <row r="28" spans="2:17">
      <c r="B28" s="1148" t="s">
        <v>250</v>
      </c>
      <c r="C28" s="1149"/>
      <c r="D28" s="1149"/>
      <c r="E28" s="1149"/>
      <c r="F28" s="1149"/>
      <c r="G28" s="1149"/>
      <c r="H28" s="1149"/>
      <c r="I28" s="1150"/>
      <c r="J28" s="445" t="s">
        <v>299</v>
      </c>
      <c r="K28" s="446">
        <v>250</v>
      </c>
      <c r="L28" s="1111">
        <v>102.78</v>
      </c>
      <c r="M28" s="1112"/>
      <c r="N28" s="447">
        <f t="shared" ref="N28:N30" si="0">K28*L28</f>
        <v>25695</v>
      </c>
    </row>
    <row r="29" spans="2:17">
      <c r="B29" s="1148" t="s">
        <v>237</v>
      </c>
      <c r="C29" s="1149"/>
      <c r="D29" s="1149"/>
      <c r="E29" s="1149"/>
      <c r="F29" s="1149"/>
      <c r="G29" s="1149"/>
      <c r="H29" s="1149"/>
      <c r="I29" s="1150"/>
      <c r="J29" s="445" t="s">
        <v>123</v>
      </c>
      <c r="K29" s="446">
        <v>1.1599999999999999</v>
      </c>
      <c r="L29" s="1111">
        <f>+[212]INSUMOS!O12</f>
        <v>83300</v>
      </c>
      <c r="M29" s="1112"/>
      <c r="N29" s="447">
        <f t="shared" si="0"/>
        <v>96628</v>
      </c>
    </row>
    <row r="30" spans="2:17">
      <c r="B30" s="1148" t="s">
        <v>301</v>
      </c>
      <c r="C30" s="1149"/>
      <c r="D30" s="1149"/>
      <c r="E30" s="1149"/>
      <c r="F30" s="1149"/>
      <c r="G30" s="1149"/>
      <c r="H30" s="1149"/>
      <c r="I30" s="1150"/>
      <c r="J30" s="445" t="s">
        <v>206</v>
      </c>
      <c r="K30" s="446">
        <v>364</v>
      </c>
      <c r="L30" s="1111">
        <f>+'[214]MERCADO '!M5</f>
        <v>667.89550000000008</v>
      </c>
      <c r="M30" s="1112"/>
      <c r="N30" s="447">
        <f t="shared" si="0"/>
        <v>243113.96200000003</v>
      </c>
    </row>
    <row r="31" spans="2:17">
      <c r="B31" s="1148"/>
      <c r="C31" s="1149"/>
      <c r="D31" s="1149"/>
      <c r="E31" s="1149"/>
      <c r="F31" s="1149"/>
      <c r="G31" s="1149"/>
      <c r="H31" s="1149"/>
      <c r="I31" s="1150"/>
      <c r="J31" s="445"/>
      <c r="K31" s="446"/>
      <c r="L31" s="1111"/>
      <c r="M31" s="1112"/>
      <c r="N31" s="447"/>
    </row>
    <row r="32" spans="2:17" ht="15.75" thickBot="1">
      <c r="B32" s="1151"/>
      <c r="C32" s="1152"/>
      <c r="D32" s="1152"/>
      <c r="E32" s="1152"/>
      <c r="F32" s="1152"/>
      <c r="G32" s="1152"/>
      <c r="H32" s="1152"/>
      <c r="I32" s="1153"/>
      <c r="J32" s="431"/>
      <c r="K32" s="449"/>
      <c r="L32" s="1154"/>
      <c r="M32" s="1155"/>
      <c r="N32" s="450"/>
    </row>
    <row r="33" spans="2:16" ht="15.75" thickBot="1">
      <c r="B33" s="1122" t="s">
        <v>62</v>
      </c>
      <c r="C33" s="1123"/>
      <c r="D33" s="1123"/>
      <c r="E33" s="1123"/>
      <c r="F33" s="1123"/>
      <c r="G33" s="1123"/>
      <c r="H33" s="1123"/>
      <c r="I33" s="1123"/>
      <c r="J33" s="1123"/>
      <c r="K33" s="1123"/>
      <c r="L33" s="1123"/>
      <c r="M33" s="1124"/>
      <c r="N33" s="451">
        <f xml:space="preserve"> SUM(N28:N32)</f>
        <v>365436.96200000006</v>
      </c>
      <c r="P33" s="452"/>
    </row>
    <row r="34" spans="2:16">
      <c r="B34" s="402"/>
      <c r="C34" s="403"/>
      <c r="D34" s="403"/>
      <c r="E34" s="403"/>
      <c r="F34" s="403"/>
      <c r="G34" s="403"/>
      <c r="H34" s="403"/>
      <c r="I34" s="403"/>
      <c r="J34" s="403"/>
      <c r="K34" s="403"/>
      <c r="L34" s="403"/>
      <c r="M34" s="403"/>
      <c r="N34" s="404"/>
    </row>
    <row r="35" spans="2:16">
      <c r="B35" s="438" t="s">
        <v>65</v>
      </c>
      <c r="C35" s="439"/>
      <c r="D35" s="439"/>
      <c r="E35" s="439"/>
      <c r="F35" s="439"/>
      <c r="G35" s="439"/>
      <c r="H35" s="439"/>
      <c r="I35" s="439"/>
      <c r="J35" s="439"/>
      <c r="K35" s="439"/>
      <c r="L35" s="439"/>
      <c r="M35" s="439"/>
      <c r="N35" s="440"/>
    </row>
    <row r="36" spans="2:16" ht="15.75" thickBot="1">
      <c r="B36" s="453"/>
      <c r="C36" s="421"/>
      <c r="D36" s="421"/>
      <c r="E36" s="421"/>
      <c r="F36" s="421"/>
      <c r="G36" s="421"/>
      <c r="H36" s="421"/>
      <c r="I36" s="421"/>
      <c r="J36" s="421"/>
      <c r="K36" s="421"/>
      <c r="L36" s="421"/>
      <c r="M36" s="421"/>
      <c r="N36" s="423"/>
    </row>
    <row r="37" spans="2:16" ht="25.5">
      <c r="B37" s="1156" t="s">
        <v>10</v>
      </c>
      <c r="C37" s="1157"/>
      <c r="D37" s="1157"/>
      <c r="E37" s="1157"/>
      <c r="F37" s="1157"/>
      <c r="G37" s="1158"/>
      <c r="H37" s="454" t="s">
        <v>55</v>
      </c>
      <c r="I37" s="455" t="s">
        <v>302</v>
      </c>
      <c r="J37" s="456" t="s">
        <v>303</v>
      </c>
      <c r="K37" s="454" t="s">
        <v>304</v>
      </c>
      <c r="L37" s="1159" t="s">
        <v>70</v>
      </c>
      <c r="M37" s="1158"/>
      <c r="N37" s="457" t="s">
        <v>61</v>
      </c>
    </row>
    <row r="38" spans="2:16">
      <c r="B38" s="1145" t="s">
        <v>237</v>
      </c>
      <c r="C38" s="1146"/>
      <c r="D38" s="1146"/>
      <c r="E38" s="1146"/>
      <c r="F38" s="1146"/>
      <c r="G38" s="1147"/>
      <c r="H38" s="458"/>
      <c r="I38" s="459">
        <v>1</v>
      </c>
      <c r="J38" s="459">
        <v>15</v>
      </c>
      <c r="K38" s="459">
        <f>+J38*I38</f>
        <v>15</v>
      </c>
      <c r="L38" s="1111">
        <f>+[212]INSUMOS!N10</f>
        <v>1111.1111111111111</v>
      </c>
      <c r="M38" s="1112"/>
      <c r="N38" s="460">
        <f>K38*L38</f>
        <v>16666.666666666668</v>
      </c>
    </row>
    <row r="39" spans="2:16">
      <c r="B39" s="461"/>
      <c r="C39" s="462"/>
      <c r="D39" s="462"/>
      <c r="E39" s="462"/>
      <c r="F39" s="462"/>
      <c r="G39" s="462"/>
      <c r="H39" s="458"/>
      <c r="I39" s="463"/>
      <c r="J39" s="463"/>
      <c r="K39" s="463"/>
      <c r="L39" s="464"/>
      <c r="M39" s="465"/>
      <c r="N39" s="466"/>
    </row>
    <row r="40" spans="2:16">
      <c r="B40" s="461"/>
      <c r="C40" s="462"/>
      <c r="D40" s="462"/>
      <c r="E40" s="462"/>
      <c r="F40" s="462"/>
      <c r="G40" s="462"/>
      <c r="H40" s="458"/>
      <c r="I40" s="463"/>
      <c r="J40" s="463"/>
      <c r="K40" s="463"/>
      <c r="L40" s="464"/>
      <c r="M40" s="465"/>
      <c r="N40" s="466"/>
    </row>
    <row r="41" spans="2:16" ht="15.75" thickBot="1">
      <c r="B41" s="467"/>
      <c r="C41" s="468"/>
      <c r="D41" s="468"/>
      <c r="E41" s="468"/>
      <c r="F41" s="468"/>
      <c r="G41" s="468"/>
      <c r="H41" s="469"/>
      <c r="I41" s="469"/>
      <c r="J41" s="469"/>
      <c r="K41" s="469"/>
      <c r="L41" s="1125"/>
      <c r="M41" s="1126"/>
      <c r="N41" s="470"/>
    </row>
    <row r="42" spans="2:16" ht="15.75" thickBot="1">
      <c r="B42" s="1127"/>
      <c r="C42" s="1128"/>
      <c r="D42" s="1128"/>
      <c r="E42" s="1128"/>
      <c r="F42" s="1128"/>
      <c r="G42" s="1128"/>
      <c r="H42" s="1128"/>
      <c r="I42" s="1128"/>
      <c r="J42" s="1128"/>
      <c r="K42" s="1128"/>
      <c r="L42" s="1128"/>
      <c r="M42" s="1129"/>
      <c r="N42" s="471">
        <f>N38</f>
        <v>16666.666666666668</v>
      </c>
    </row>
    <row r="43" spans="2:16">
      <c r="B43" s="402"/>
      <c r="C43" s="403"/>
      <c r="D43" s="403"/>
      <c r="E43" s="403"/>
      <c r="F43" s="403"/>
      <c r="G43" s="403"/>
      <c r="H43" s="403"/>
      <c r="I43" s="403"/>
      <c r="J43" s="403"/>
      <c r="K43" s="403"/>
      <c r="L43" s="403"/>
      <c r="M43" s="403"/>
      <c r="N43" s="404"/>
    </row>
    <row r="44" spans="2:16">
      <c r="B44" s="438" t="s">
        <v>71</v>
      </c>
      <c r="C44" s="439"/>
      <c r="D44" s="439"/>
      <c r="E44" s="439"/>
      <c r="F44" s="439"/>
      <c r="G44" s="439"/>
      <c r="H44" s="439"/>
      <c r="I44" s="439"/>
      <c r="J44" s="439"/>
      <c r="K44" s="439"/>
      <c r="L44" s="439"/>
      <c r="M44" s="439"/>
      <c r="N44" s="440"/>
    </row>
    <row r="45" spans="2:16" ht="15.75" thickBot="1">
      <c r="B45" s="453"/>
      <c r="C45" s="421"/>
      <c r="D45" s="421"/>
      <c r="E45" s="421"/>
      <c r="F45" s="421"/>
      <c r="G45" s="421"/>
      <c r="H45" s="421"/>
      <c r="I45" s="421"/>
      <c r="J45" s="421"/>
      <c r="K45" s="421"/>
      <c r="L45" s="421"/>
      <c r="M45" s="421"/>
      <c r="N45" s="423"/>
    </row>
    <row r="46" spans="2:16" ht="25.5">
      <c r="B46" s="1130" t="s">
        <v>72</v>
      </c>
      <c r="C46" s="1131"/>
      <c r="D46" s="1131"/>
      <c r="E46" s="1131"/>
      <c r="F46" s="1131"/>
      <c r="G46" s="1131"/>
      <c r="H46" s="1131"/>
      <c r="I46" s="454" t="s">
        <v>73</v>
      </c>
      <c r="J46" s="456" t="s">
        <v>306</v>
      </c>
      <c r="K46" s="455" t="s">
        <v>75</v>
      </c>
      <c r="L46" s="1132" t="s">
        <v>60</v>
      </c>
      <c r="M46" s="1133"/>
      <c r="N46" s="472" t="s">
        <v>61</v>
      </c>
    </row>
    <row r="47" spans="2:16" ht="15" customHeight="1">
      <c r="B47" s="1134" t="s">
        <v>307</v>
      </c>
      <c r="C47" s="1135"/>
      <c r="D47" s="1135"/>
      <c r="E47" s="1135"/>
      <c r="F47" s="1135"/>
      <c r="G47" s="1135"/>
      <c r="H47" s="1136"/>
      <c r="I47" s="473">
        <f>+[212]INSUMOS!Q4</f>
        <v>80665.027027027012</v>
      </c>
      <c r="J47" s="474">
        <v>1.85</v>
      </c>
      <c r="K47" s="475">
        <f>+J47*I47</f>
        <v>149230.29999999999</v>
      </c>
      <c r="L47" s="1137">
        <v>5</v>
      </c>
      <c r="M47" s="1138"/>
      <c r="N47" s="476">
        <f>K47/L47</f>
        <v>29846.059999999998</v>
      </c>
    </row>
    <row r="48" spans="2:16">
      <c r="B48" s="1139" t="s">
        <v>310</v>
      </c>
      <c r="C48" s="1140"/>
      <c r="D48" s="1140"/>
      <c r="E48" s="1140"/>
      <c r="F48" s="1140"/>
      <c r="G48" s="1140"/>
      <c r="H48" s="1141"/>
      <c r="I48" s="477">
        <f>+[212]INSUMOS!Q5*3</f>
        <v>149467.45945945947</v>
      </c>
      <c r="J48" s="474">
        <v>1.85</v>
      </c>
      <c r="K48" s="475">
        <f>+J48*I48</f>
        <v>276514.80000000005</v>
      </c>
      <c r="L48" s="1137">
        <v>5</v>
      </c>
      <c r="M48" s="1138"/>
      <c r="N48" s="476">
        <f>K48/L48</f>
        <v>55302.960000000006</v>
      </c>
    </row>
    <row r="49" spans="2:16">
      <c r="B49" s="478"/>
      <c r="C49" s="462"/>
      <c r="D49" s="462"/>
      <c r="E49" s="462"/>
      <c r="F49" s="462"/>
      <c r="G49" s="462"/>
      <c r="H49" s="462"/>
      <c r="I49" s="473"/>
      <c r="J49" s="474"/>
      <c r="K49" s="481"/>
      <c r="L49" s="479"/>
      <c r="M49" s="480"/>
      <c r="N49" s="476"/>
    </row>
    <row r="50" spans="2:16" ht="15.75" thickBot="1">
      <c r="B50" s="1142"/>
      <c r="C50" s="1143"/>
      <c r="D50" s="1143"/>
      <c r="E50" s="1143"/>
      <c r="F50" s="1143"/>
      <c r="G50" s="1143"/>
      <c r="H50" s="1143"/>
      <c r="I50" s="469"/>
      <c r="J50" s="469"/>
      <c r="K50" s="469"/>
      <c r="L50" s="1144"/>
      <c r="M50" s="1144"/>
      <c r="N50" s="450"/>
    </row>
    <row r="51" spans="2:16" ht="15.75" thickBot="1">
      <c r="B51" s="1127" t="s">
        <v>62</v>
      </c>
      <c r="C51" s="1128"/>
      <c r="D51" s="1128"/>
      <c r="E51" s="1128"/>
      <c r="F51" s="1128"/>
      <c r="G51" s="1128"/>
      <c r="H51" s="1128"/>
      <c r="I51" s="1128"/>
      <c r="J51" s="1128"/>
      <c r="K51" s="1128"/>
      <c r="L51" s="1128"/>
      <c r="M51" s="1129"/>
      <c r="N51" s="482">
        <f>SUM(N47:N50)</f>
        <v>85149.02</v>
      </c>
    </row>
    <row r="52" spans="2:16" ht="15.75" thickBot="1">
      <c r="B52" s="402"/>
      <c r="C52" s="403"/>
      <c r="D52" s="403"/>
      <c r="E52" s="403"/>
      <c r="F52" s="403"/>
      <c r="G52" s="403"/>
      <c r="H52" s="403"/>
      <c r="I52" s="403"/>
      <c r="J52" s="403"/>
      <c r="K52" s="403"/>
      <c r="L52" s="403"/>
      <c r="M52" s="403"/>
      <c r="N52" s="404"/>
    </row>
    <row r="53" spans="2:16" ht="15.75" thickBot="1">
      <c r="B53" s="1122" t="s">
        <v>76</v>
      </c>
      <c r="C53" s="1123"/>
      <c r="D53" s="1123"/>
      <c r="E53" s="1123"/>
      <c r="F53" s="1123"/>
      <c r="G53" s="1123"/>
      <c r="H53" s="1123"/>
      <c r="I53" s="1123"/>
      <c r="J53" s="1123"/>
      <c r="K53" s="1123"/>
      <c r="L53" s="1123"/>
      <c r="M53" s="1124"/>
      <c r="N53" s="436">
        <f>ROUND(N23+N33+N42+N51,0)</f>
        <v>487750</v>
      </c>
      <c r="P53" s="321"/>
    </row>
    <row r="54" spans="2:16">
      <c r="B54" s="704"/>
      <c r="C54" s="705"/>
      <c r="D54" s="705"/>
      <c r="E54" s="705"/>
      <c r="F54" s="705"/>
      <c r="G54" s="705"/>
      <c r="H54" s="705"/>
      <c r="I54" s="705"/>
      <c r="J54" s="705"/>
      <c r="K54" s="705"/>
      <c r="L54" s="705"/>
      <c r="M54" s="705"/>
      <c r="N54" s="706"/>
    </row>
    <row r="55" spans="2:16">
      <c r="B55" s="707"/>
      <c r="C55" s="708"/>
      <c r="D55" s="708"/>
      <c r="E55" s="708"/>
      <c r="F55" s="708"/>
      <c r="G55" s="708"/>
      <c r="H55" s="708"/>
      <c r="I55" s="708"/>
      <c r="J55" s="708"/>
      <c r="K55" s="708"/>
      <c r="L55" s="708"/>
      <c r="M55" s="708"/>
      <c r="N55" s="714"/>
    </row>
    <row r="56" spans="2:16">
      <c r="B56" s="707"/>
      <c r="C56" s="708"/>
      <c r="D56" s="708"/>
      <c r="E56" s="708"/>
      <c r="F56" s="708"/>
      <c r="G56" s="708"/>
      <c r="H56" s="708"/>
      <c r="I56" s="708"/>
      <c r="J56" s="708"/>
      <c r="K56" s="708"/>
      <c r="L56" s="708"/>
      <c r="M56" s="708"/>
      <c r="N56" s="709"/>
    </row>
    <row r="57" spans="2:16" ht="21">
      <c r="B57" s="707"/>
      <c r="C57" s="708"/>
      <c r="D57" s="708"/>
      <c r="E57" s="708"/>
      <c r="F57" s="708"/>
      <c r="G57" s="708"/>
      <c r="H57" s="708"/>
      <c r="I57" s="710"/>
      <c r="J57" s="708"/>
      <c r="K57" s="708"/>
      <c r="L57" s="708"/>
      <c r="M57" s="708"/>
      <c r="N57" s="709"/>
    </row>
    <row r="58" spans="2:16">
      <c r="B58" s="707"/>
      <c r="C58" s="708"/>
      <c r="D58" s="708"/>
      <c r="E58" s="708"/>
      <c r="F58" s="708"/>
      <c r="G58" s="708"/>
      <c r="H58" s="708"/>
      <c r="I58" s="708"/>
      <c r="J58" s="708"/>
      <c r="K58" s="708"/>
      <c r="L58" s="708"/>
      <c r="M58" s="708"/>
      <c r="N58" s="709"/>
    </row>
    <row r="59" spans="2:16">
      <c r="B59" s="707"/>
      <c r="C59" s="708"/>
      <c r="D59" s="708"/>
      <c r="E59" s="708"/>
      <c r="F59" s="708"/>
      <c r="G59" s="708"/>
      <c r="H59" s="708"/>
      <c r="I59" s="708"/>
      <c r="J59" s="708"/>
      <c r="K59" s="708"/>
      <c r="L59" s="708"/>
      <c r="M59" s="708"/>
      <c r="N59" s="709"/>
    </row>
    <row r="60" spans="2:16">
      <c r="B60" s="707"/>
      <c r="C60" s="708"/>
      <c r="D60" s="708"/>
      <c r="E60" s="708"/>
      <c r="F60" s="708"/>
      <c r="G60" s="708"/>
      <c r="H60" s="708"/>
      <c r="I60" s="708"/>
      <c r="J60" s="708"/>
      <c r="K60" s="708"/>
      <c r="L60" s="708"/>
      <c r="M60" s="708"/>
      <c r="N60" s="709"/>
    </row>
    <row r="61" spans="2:16">
      <c r="B61" s="707"/>
      <c r="C61" s="708"/>
      <c r="D61" s="708"/>
      <c r="E61" s="708"/>
      <c r="F61" s="708"/>
      <c r="G61" s="708"/>
      <c r="H61" s="708"/>
      <c r="I61" s="708"/>
      <c r="J61" s="708"/>
      <c r="K61" s="708"/>
      <c r="L61" s="708"/>
      <c r="M61" s="708"/>
      <c r="N61" s="709"/>
    </row>
    <row r="62" spans="2:16">
      <c r="B62" s="707"/>
      <c r="C62" s="708"/>
      <c r="D62" s="708"/>
      <c r="E62" s="708"/>
      <c r="F62" s="708"/>
      <c r="G62" s="708"/>
      <c r="H62" s="708"/>
      <c r="I62" s="708"/>
      <c r="J62" s="708"/>
      <c r="K62" s="708"/>
      <c r="L62" s="708"/>
      <c r="M62" s="708"/>
      <c r="N62" s="709"/>
    </row>
    <row r="63" spans="2:16">
      <c r="B63" s="707"/>
      <c r="C63" s="708"/>
      <c r="D63" s="708"/>
      <c r="E63" s="708"/>
      <c r="F63" s="708"/>
      <c r="G63" s="708"/>
      <c r="H63" s="708"/>
      <c r="I63" s="708"/>
      <c r="J63" s="708"/>
      <c r="K63" s="708"/>
      <c r="L63" s="708"/>
      <c r="M63" s="708"/>
      <c r="N63" s="709"/>
    </row>
    <row r="64" spans="2:16">
      <c r="B64" s="707"/>
      <c r="C64" s="708"/>
      <c r="D64" s="708"/>
      <c r="E64" s="708"/>
      <c r="F64" s="708"/>
      <c r="G64" s="708"/>
      <c r="H64" s="708"/>
      <c r="I64" s="708"/>
      <c r="J64" s="708"/>
      <c r="K64" s="708"/>
      <c r="L64" s="708"/>
      <c r="M64" s="708"/>
      <c r="N64" s="709"/>
    </row>
    <row r="65" spans="2:14">
      <c r="B65" s="707"/>
      <c r="C65" s="708"/>
      <c r="D65" s="708"/>
      <c r="E65" s="708"/>
      <c r="F65" s="708"/>
      <c r="G65" s="708"/>
      <c r="H65" s="708"/>
      <c r="I65" s="708"/>
      <c r="J65" s="708"/>
      <c r="K65" s="708"/>
      <c r="L65" s="708"/>
      <c r="M65" s="708"/>
      <c r="N65" s="709"/>
    </row>
    <row r="66" spans="2:14">
      <c r="B66" s="707"/>
      <c r="C66" s="708"/>
      <c r="D66" s="708"/>
      <c r="E66" s="708"/>
      <c r="F66" s="708"/>
      <c r="G66" s="708"/>
      <c r="H66" s="708"/>
      <c r="I66" s="708"/>
      <c r="J66" s="708"/>
      <c r="K66" s="708"/>
      <c r="L66" s="708"/>
      <c r="M66" s="708"/>
      <c r="N66" s="709"/>
    </row>
    <row r="67" spans="2:14">
      <c r="B67" s="707"/>
      <c r="C67" s="708"/>
      <c r="D67" s="708"/>
      <c r="E67" s="708"/>
      <c r="F67" s="708"/>
      <c r="G67" s="708"/>
      <c r="H67" s="708"/>
      <c r="I67" s="708"/>
      <c r="J67" s="708"/>
      <c r="K67" s="708"/>
      <c r="L67" s="708"/>
      <c r="M67" s="708"/>
      <c r="N67" s="709"/>
    </row>
    <row r="68" spans="2:14" ht="15.75" thickBot="1">
      <c r="B68" s="711"/>
      <c r="C68" s="712"/>
      <c r="D68" s="712"/>
      <c r="E68" s="712"/>
      <c r="F68" s="712"/>
      <c r="G68" s="712"/>
      <c r="H68" s="712"/>
      <c r="I68" s="712"/>
      <c r="J68" s="712"/>
      <c r="K68" s="712"/>
      <c r="L68" s="712"/>
      <c r="M68" s="712"/>
      <c r="N68" s="713"/>
    </row>
  </sheetData>
  <mergeCells count="60">
    <mergeCell ref="B9:N9"/>
    <mergeCell ref="B2:N2"/>
    <mergeCell ref="B3:N3"/>
    <mergeCell ref="B4:N4"/>
    <mergeCell ref="B5:N5"/>
    <mergeCell ref="B6:N6"/>
    <mergeCell ref="C11:I11"/>
    <mergeCell ref="L11:M11"/>
    <mergeCell ref="L12:M12"/>
    <mergeCell ref="B16:H16"/>
    <mergeCell ref="I16:J16"/>
    <mergeCell ref="L16:M16"/>
    <mergeCell ref="B17:H17"/>
    <mergeCell ref="I17:J17"/>
    <mergeCell ref="L17:M17"/>
    <mergeCell ref="B18:H18"/>
    <mergeCell ref="I18:J18"/>
    <mergeCell ref="L18:M18"/>
    <mergeCell ref="B19:H19"/>
    <mergeCell ref="I19:J19"/>
    <mergeCell ref="L19:M19"/>
    <mergeCell ref="B20:H20"/>
    <mergeCell ref="I20:J20"/>
    <mergeCell ref="L20:M20"/>
    <mergeCell ref="B29:I29"/>
    <mergeCell ref="L29:M29"/>
    <mergeCell ref="B21:D21"/>
    <mergeCell ref="I21:J21"/>
    <mergeCell ref="L21:M21"/>
    <mergeCell ref="B22:H22"/>
    <mergeCell ref="I22:J22"/>
    <mergeCell ref="L22:M22"/>
    <mergeCell ref="B23:M23"/>
    <mergeCell ref="B27:I27"/>
    <mergeCell ref="L27:M27"/>
    <mergeCell ref="B28:I28"/>
    <mergeCell ref="L28:M28"/>
    <mergeCell ref="L41:M41"/>
    <mergeCell ref="B30:I30"/>
    <mergeCell ref="L30:M30"/>
    <mergeCell ref="B31:I31"/>
    <mergeCell ref="L31:M31"/>
    <mergeCell ref="B32:I32"/>
    <mergeCell ref="L32:M32"/>
    <mergeCell ref="B33:M33"/>
    <mergeCell ref="B37:G37"/>
    <mergeCell ref="L37:M37"/>
    <mergeCell ref="B38:G38"/>
    <mergeCell ref="L38:M38"/>
    <mergeCell ref="B50:H50"/>
    <mergeCell ref="L50:M50"/>
    <mergeCell ref="B51:M51"/>
    <mergeCell ref="B53:M53"/>
    <mergeCell ref="B42:M42"/>
    <mergeCell ref="B46:H46"/>
    <mergeCell ref="L46:M46"/>
    <mergeCell ref="B47:H47"/>
    <mergeCell ref="L47:M47"/>
    <mergeCell ref="B48:H48"/>
    <mergeCell ref="L48:M48"/>
  </mergeCells>
  <pageMargins left="0.7" right="0.7" top="0.75" bottom="0.75" header="0.3" footer="0.3"/>
  <pageSetup scale="52" orientation="portrait" horizontalDpi="4294967295" verticalDpi="4294967295"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98783-13B6-4C5C-BA83-8451232243BF}">
  <dimension ref="B1:N65"/>
  <sheetViews>
    <sheetView view="pageBreakPreview" topLeftCell="A45" zoomScale="60" zoomScaleNormal="100" workbookViewId="0">
      <selection activeCell="R63" sqref="R63"/>
    </sheetView>
  </sheetViews>
  <sheetFormatPr baseColWidth="10" defaultRowHeight="15"/>
  <cols>
    <col min="1" max="8" width="11.42578125" style="237"/>
    <col min="9" max="9" width="12.85546875" style="237" bestFit="1" customWidth="1"/>
    <col min="10" max="10" width="11.42578125" style="237"/>
    <col min="11" max="11" width="12.85546875" style="237" bestFit="1" customWidth="1"/>
    <col min="12" max="13" width="11.42578125" style="237"/>
    <col min="14" max="14" width="15.7109375" style="237" customWidth="1"/>
    <col min="15" max="16384" width="11.42578125" style="237"/>
  </cols>
  <sheetData>
    <row r="1" spans="2:14" ht="15.75" thickBot="1"/>
    <row r="2" spans="2:14">
      <c r="B2" s="1190"/>
      <c r="C2" s="1191"/>
      <c r="D2" s="1191"/>
      <c r="E2" s="1191"/>
      <c r="F2" s="1191"/>
      <c r="G2" s="1191"/>
      <c r="H2" s="1191"/>
      <c r="I2" s="1191"/>
      <c r="J2" s="1191"/>
      <c r="K2" s="1191"/>
      <c r="L2" s="1191"/>
      <c r="M2" s="1191"/>
      <c r="N2" s="1192"/>
    </row>
    <row r="3" spans="2:14" ht="15.75">
      <c r="B3" s="1193" t="s">
        <v>287</v>
      </c>
      <c r="C3" s="1194"/>
      <c r="D3" s="1194"/>
      <c r="E3" s="1194"/>
      <c r="F3" s="1194"/>
      <c r="G3" s="1194"/>
      <c r="H3" s="1194"/>
      <c r="I3" s="1194"/>
      <c r="J3" s="1194"/>
      <c r="K3" s="1194"/>
      <c r="L3" s="1194"/>
      <c r="M3" s="1194"/>
      <c r="N3" s="1195"/>
    </row>
    <row r="4" spans="2:14" ht="15.75">
      <c r="B4" s="1193" t="s">
        <v>288</v>
      </c>
      <c r="C4" s="1194"/>
      <c r="D4" s="1194"/>
      <c r="E4" s="1194"/>
      <c r="F4" s="1194"/>
      <c r="G4" s="1194"/>
      <c r="H4" s="1194"/>
      <c r="I4" s="1194"/>
      <c r="J4" s="1194"/>
      <c r="K4" s="1194"/>
      <c r="L4" s="1194"/>
      <c r="M4" s="1194"/>
      <c r="N4" s="1195"/>
    </row>
    <row r="5" spans="2:14" ht="16.5" thickBot="1">
      <c r="B5" s="1193" t="s">
        <v>289</v>
      </c>
      <c r="C5" s="1194"/>
      <c r="D5" s="1194"/>
      <c r="E5" s="1194"/>
      <c r="F5" s="1194"/>
      <c r="G5" s="1194"/>
      <c r="H5" s="1194"/>
      <c r="I5" s="1194"/>
      <c r="J5" s="1194"/>
      <c r="K5" s="1194"/>
      <c r="L5" s="1194"/>
      <c r="M5" s="1194"/>
      <c r="N5" s="1195"/>
    </row>
    <row r="6" spans="2:14" ht="30" customHeight="1" thickBot="1">
      <c r="B6" s="1196" t="str">
        <f>+'[212]PRESUPUESTO OBRA'!C8</f>
        <v>OPTIMIZACIÓN DEL COLECTOR DE LA RED DE ALCANTARILLADO SANITARIO UBICADO EN LA PARTE ALTA DE LA VEREDA EL GUASIMO DEL MUNICIPIO DE MÁLAGA, SANTANDER</v>
      </c>
      <c r="C6" s="1197"/>
      <c r="D6" s="1197"/>
      <c r="E6" s="1197"/>
      <c r="F6" s="1197"/>
      <c r="G6" s="1197"/>
      <c r="H6" s="1197"/>
      <c r="I6" s="1197"/>
      <c r="J6" s="1197"/>
      <c r="K6" s="1197"/>
      <c r="L6" s="1197"/>
      <c r="M6" s="1197"/>
      <c r="N6" s="1198"/>
    </row>
    <row r="7" spans="2:14">
      <c r="B7" s="390"/>
      <c r="C7" s="391"/>
      <c r="D7" s="391"/>
      <c r="E7" s="391"/>
      <c r="F7" s="391"/>
      <c r="G7" s="391"/>
      <c r="H7" s="392"/>
      <c r="I7" s="391"/>
      <c r="J7" s="391"/>
      <c r="K7" s="393" t="s">
        <v>47</v>
      </c>
      <c r="L7" s="394">
        <v>1</v>
      </c>
      <c r="M7" s="394">
        <v>6</v>
      </c>
      <c r="N7" s="395">
        <v>2024</v>
      </c>
    </row>
    <row r="8" spans="2:14">
      <c r="B8" s="396"/>
      <c r="C8" s="397"/>
      <c r="D8" s="397"/>
      <c r="E8" s="397"/>
      <c r="F8" s="397"/>
      <c r="G8" s="397"/>
      <c r="H8" s="398"/>
      <c r="I8" s="397"/>
      <c r="J8" s="397"/>
      <c r="K8" s="399"/>
      <c r="L8" s="400" t="s">
        <v>290</v>
      </c>
      <c r="M8" s="400" t="s">
        <v>291</v>
      </c>
      <c r="N8" s="401" t="s">
        <v>292</v>
      </c>
    </row>
    <row r="9" spans="2:14">
      <c r="B9" s="1187" t="s">
        <v>53</v>
      </c>
      <c r="C9" s="1188"/>
      <c r="D9" s="1188"/>
      <c r="E9" s="1188"/>
      <c r="F9" s="1188"/>
      <c r="G9" s="1188"/>
      <c r="H9" s="1188"/>
      <c r="I9" s="1188"/>
      <c r="J9" s="1188"/>
      <c r="K9" s="1188"/>
      <c r="L9" s="1188"/>
      <c r="M9" s="1188"/>
      <c r="N9" s="1189"/>
    </row>
    <row r="10" spans="2:14" ht="15.75" thickBot="1">
      <c r="B10" s="402"/>
      <c r="C10" s="403"/>
      <c r="D10" s="403"/>
      <c r="E10" s="403"/>
      <c r="F10" s="403"/>
      <c r="G10" s="403"/>
      <c r="H10" s="403"/>
      <c r="I10" s="403"/>
      <c r="J10" s="403"/>
      <c r="K10" s="403"/>
      <c r="L10" s="403"/>
      <c r="M10" s="403"/>
      <c r="N10" s="404"/>
    </row>
    <row r="11" spans="2:14" ht="15.75" thickBot="1">
      <c r="B11" s="405" t="s">
        <v>210</v>
      </c>
      <c r="C11" s="1175" t="s">
        <v>10</v>
      </c>
      <c r="D11" s="1176"/>
      <c r="E11" s="1176"/>
      <c r="F11" s="1176"/>
      <c r="G11" s="1176"/>
      <c r="H11" s="1176"/>
      <c r="I11" s="1176"/>
      <c r="J11" s="406"/>
      <c r="K11" s="407"/>
      <c r="L11" s="1177" t="s">
        <v>55</v>
      </c>
      <c r="M11" s="1178"/>
      <c r="N11" s="405" t="s">
        <v>12</v>
      </c>
    </row>
    <row r="12" spans="2:14" ht="15.75" thickBot="1">
      <c r="B12" s="408"/>
      <c r="C12" s="409" t="s">
        <v>311</v>
      </c>
      <c r="D12" s="410"/>
      <c r="E12" s="410"/>
      <c r="F12" s="410"/>
      <c r="G12" s="410"/>
      <c r="H12" s="410"/>
      <c r="I12" s="410"/>
      <c r="J12" s="411"/>
      <c r="K12" s="412"/>
      <c r="L12" s="1179" t="str">
        <f>+'[214]PRESUPUESTO H-4 METROS'!E14</f>
        <v>kg</v>
      </c>
      <c r="M12" s="1180"/>
      <c r="N12" s="413"/>
    </row>
    <row r="13" spans="2:14">
      <c r="B13" s="414"/>
      <c r="C13" s="415"/>
      <c r="D13" s="415"/>
      <c r="E13" s="415"/>
      <c r="F13" s="415"/>
      <c r="G13" s="415"/>
      <c r="H13" s="415"/>
      <c r="I13" s="415"/>
      <c r="J13" s="415"/>
      <c r="K13" s="415"/>
      <c r="L13" s="415"/>
      <c r="M13" s="415"/>
      <c r="N13" s="416"/>
    </row>
    <row r="14" spans="2:14">
      <c r="B14" s="417" t="s">
        <v>56</v>
      </c>
      <c r="C14" s="418"/>
      <c r="D14" s="418"/>
      <c r="E14" s="418"/>
      <c r="F14" s="418"/>
      <c r="G14" s="418"/>
      <c r="H14" s="418"/>
      <c r="I14" s="418"/>
      <c r="J14" s="418"/>
      <c r="K14" s="418"/>
      <c r="L14" s="418"/>
      <c r="M14" s="418"/>
      <c r="N14" s="419"/>
    </row>
    <row r="15" spans="2:14" ht="15.75" thickBot="1">
      <c r="B15" s="420"/>
      <c r="C15" s="421"/>
      <c r="D15" s="421"/>
      <c r="E15" s="421"/>
      <c r="F15" s="421"/>
      <c r="G15" s="421"/>
      <c r="H15" s="421"/>
      <c r="I15" s="422"/>
      <c r="J15" s="422"/>
      <c r="K15" s="421"/>
      <c r="L15" s="421"/>
      <c r="M15" s="421"/>
      <c r="N15" s="423"/>
    </row>
    <row r="16" spans="2:14">
      <c r="B16" s="1181" t="s">
        <v>10</v>
      </c>
      <c r="C16" s="1182"/>
      <c r="D16" s="1182"/>
      <c r="E16" s="1182"/>
      <c r="F16" s="1182"/>
      <c r="G16" s="1182"/>
      <c r="H16" s="1183"/>
      <c r="I16" s="1184" t="s">
        <v>58</v>
      </c>
      <c r="J16" s="1185"/>
      <c r="K16" s="424" t="s">
        <v>59</v>
      </c>
      <c r="L16" s="1186" t="s">
        <v>60</v>
      </c>
      <c r="M16" s="1183"/>
      <c r="N16" s="425" t="s">
        <v>61</v>
      </c>
    </row>
    <row r="17" spans="2:14">
      <c r="B17" s="1134" t="s">
        <v>312</v>
      </c>
      <c r="C17" s="1135"/>
      <c r="D17" s="1135"/>
      <c r="E17" s="1135"/>
      <c r="F17" s="1135"/>
      <c r="G17" s="1135"/>
      <c r="H17" s="1136"/>
      <c r="I17" s="1173" t="s">
        <v>297</v>
      </c>
      <c r="J17" s="1174"/>
      <c r="K17" s="426"/>
      <c r="L17" s="486">
        <v>0.05</v>
      </c>
      <c r="M17" s="487"/>
      <c r="N17" s="427">
        <f>N48*L17</f>
        <v>164.19807142857144</v>
      </c>
    </row>
    <row r="18" spans="2:14">
      <c r="B18" s="1134"/>
      <c r="C18" s="1135"/>
      <c r="D18" s="1135"/>
      <c r="E18" s="1135"/>
      <c r="F18" s="1135"/>
      <c r="G18" s="1135"/>
      <c r="H18" s="1136"/>
      <c r="I18" s="488"/>
      <c r="J18" s="489"/>
      <c r="K18" s="426"/>
      <c r="L18" s="1162"/>
      <c r="M18" s="1163"/>
      <c r="N18" s="427"/>
    </row>
    <row r="19" spans="2:14">
      <c r="B19" s="1134"/>
      <c r="C19" s="1135"/>
      <c r="D19" s="1135"/>
      <c r="E19" s="1135"/>
      <c r="F19" s="1135"/>
      <c r="G19" s="1135"/>
      <c r="H19" s="1136"/>
      <c r="I19" s="1199"/>
      <c r="J19" s="1153"/>
      <c r="K19" s="490"/>
      <c r="L19" s="1162"/>
      <c r="M19" s="1163"/>
      <c r="N19" s="491"/>
    </row>
    <row r="20" spans="2:14">
      <c r="B20" s="1134"/>
      <c r="C20" s="1135"/>
      <c r="D20" s="1135"/>
      <c r="E20" s="1200"/>
      <c r="F20" s="1135"/>
      <c r="G20" s="1135"/>
      <c r="H20" s="1136"/>
      <c r="I20" s="492"/>
      <c r="J20" s="493"/>
      <c r="K20" s="490"/>
      <c r="L20" s="494"/>
      <c r="M20" s="495"/>
      <c r="N20" s="496"/>
    </row>
    <row r="21" spans="2:14">
      <c r="B21" s="1160"/>
      <c r="C21" s="1161"/>
      <c r="D21" s="1161"/>
      <c r="E21" s="431"/>
      <c r="F21" s="432"/>
      <c r="G21" s="432"/>
      <c r="H21" s="433"/>
      <c r="I21" s="492"/>
      <c r="J21" s="493"/>
      <c r="K21" s="463"/>
      <c r="L21" s="494"/>
      <c r="M21" s="495"/>
      <c r="N21" s="497"/>
    </row>
    <row r="22" spans="2:14" ht="15.75" thickBot="1">
      <c r="B22" s="1134"/>
      <c r="C22" s="1135"/>
      <c r="D22" s="1135"/>
      <c r="E22" s="1135"/>
      <c r="F22" s="1135"/>
      <c r="G22" s="1135"/>
      <c r="H22" s="1136"/>
      <c r="I22" s="1201"/>
      <c r="J22" s="1202"/>
      <c r="K22" s="498"/>
      <c r="L22" s="1203"/>
      <c r="M22" s="1204"/>
      <c r="N22" s="499"/>
    </row>
    <row r="23" spans="2:14" ht="15.75" thickBot="1">
      <c r="B23" s="1122" t="s">
        <v>62</v>
      </c>
      <c r="C23" s="1123"/>
      <c r="D23" s="1123"/>
      <c r="E23" s="1123"/>
      <c r="F23" s="1123"/>
      <c r="G23" s="1123"/>
      <c r="H23" s="1123"/>
      <c r="I23" s="1123"/>
      <c r="J23" s="1123"/>
      <c r="K23" s="1123"/>
      <c r="L23" s="1123"/>
      <c r="M23" s="1124"/>
      <c r="N23" s="436">
        <f>SUM(N17:N22)</f>
        <v>164.19807142857144</v>
      </c>
    </row>
    <row r="24" spans="2:14">
      <c r="B24" s="437"/>
      <c r="C24" s="403"/>
      <c r="D24" s="403"/>
      <c r="E24" s="403"/>
      <c r="F24" s="403"/>
      <c r="G24" s="403"/>
      <c r="H24" s="403"/>
      <c r="I24" s="403"/>
      <c r="J24" s="403"/>
      <c r="K24" s="403"/>
      <c r="L24" s="403"/>
      <c r="M24" s="403"/>
      <c r="N24" s="404"/>
    </row>
    <row r="25" spans="2:14">
      <c r="B25" s="438" t="s">
        <v>63</v>
      </c>
      <c r="C25" s="439"/>
      <c r="D25" s="439"/>
      <c r="E25" s="439"/>
      <c r="F25" s="439"/>
      <c r="G25" s="439"/>
      <c r="H25" s="439"/>
      <c r="I25" s="439"/>
      <c r="J25" s="439"/>
      <c r="K25" s="439"/>
      <c r="L25" s="439"/>
      <c r="M25" s="439"/>
      <c r="N25" s="440"/>
    </row>
    <row r="26" spans="2:14" ht="15.75" thickBot="1">
      <c r="B26" s="441"/>
      <c r="C26" s="422"/>
      <c r="D26" s="422"/>
      <c r="E26" s="422"/>
      <c r="F26" s="422"/>
      <c r="G26" s="422"/>
      <c r="H26" s="422"/>
      <c r="I26" s="422"/>
      <c r="J26" s="421"/>
      <c r="K26" s="421"/>
      <c r="L26" s="421"/>
      <c r="M26" s="421"/>
      <c r="N26" s="423"/>
    </row>
    <row r="27" spans="2:14">
      <c r="B27" s="1169" t="s">
        <v>10</v>
      </c>
      <c r="C27" s="1170"/>
      <c r="D27" s="1170"/>
      <c r="E27" s="1170"/>
      <c r="F27" s="1170"/>
      <c r="G27" s="1170"/>
      <c r="H27" s="1170"/>
      <c r="I27" s="1171"/>
      <c r="J27" s="442" t="s">
        <v>55</v>
      </c>
      <c r="K27" s="443" t="s">
        <v>12</v>
      </c>
      <c r="L27" s="1172" t="s">
        <v>64</v>
      </c>
      <c r="M27" s="1171"/>
      <c r="N27" s="444" t="s">
        <v>61</v>
      </c>
    </row>
    <row r="28" spans="2:14">
      <c r="B28" s="1148" t="s">
        <v>313</v>
      </c>
      <c r="C28" s="1149"/>
      <c r="D28" s="1149"/>
      <c r="E28" s="1149"/>
      <c r="F28" s="1149"/>
      <c r="G28" s="1149"/>
      <c r="H28" s="1149"/>
      <c r="I28" s="1150"/>
      <c r="J28" s="445" t="s">
        <v>206</v>
      </c>
      <c r="K28" s="446">
        <v>0.04</v>
      </c>
      <c r="L28" s="1111">
        <f>+'[214]MERCADO '!M11</f>
        <v>7128.66</v>
      </c>
      <c r="M28" s="1112"/>
      <c r="N28" s="447">
        <f>K28*L28</f>
        <v>285.14640000000003</v>
      </c>
    </row>
    <row r="29" spans="2:14">
      <c r="B29" s="1148" t="s">
        <v>314</v>
      </c>
      <c r="C29" s="1149"/>
      <c r="D29" s="1149"/>
      <c r="E29" s="1149"/>
      <c r="F29" s="1149"/>
      <c r="G29" s="1149"/>
      <c r="H29" s="1149"/>
      <c r="I29" s="1150"/>
      <c r="J29" s="445" t="s">
        <v>206</v>
      </c>
      <c r="K29" s="446">
        <v>1.05</v>
      </c>
      <c r="L29" s="1111">
        <v>4700</v>
      </c>
      <c r="M29" s="1112"/>
      <c r="N29" s="447">
        <f>K29*L29</f>
        <v>4935</v>
      </c>
    </row>
    <row r="30" spans="2:14">
      <c r="B30" s="1148"/>
      <c r="C30" s="1149"/>
      <c r="D30" s="1149"/>
      <c r="E30" s="1149"/>
      <c r="F30" s="1149"/>
      <c r="G30" s="1149"/>
      <c r="H30" s="1149"/>
      <c r="I30" s="1150"/>
      <c r="J30" s="445"/>
      <c r="K30" s="446"/>
      <c r="L30" s="1111"/>
      <c r="M30" s="1112"/>
      <c r="N30" s="447"/>
    </row>
    <row r="31" spans="2:14" ht="15.75" thickBot="1">
      <c r="B31" s="1151"/>
      <c r="C31" s="1152"/>
      <c r="D31" s="1152"/>
      <c r="E31" s="1152"/>
      <c r="F31" s="1152"/>
      <c r="G31" s="1152"/>
      <c r="H31" s="1152"/>
      <c r="I31" s="1153"/>
      <c r="J31" s="431"/>
      <c r="K31" s="449"/>
      <c r="L31" s="1154"/>
      <c r="M31" s="1155"/>
      <c r="N31" s="450"/>
    </row>
    <row r="32" spans="2:14" ht="15.75" thickBot="1">
      <c r="B32" s="1122" t="s">
        <v>62</v>
      </c>
      <c r="C32" s="1123"/>
      <c r="D32" s="1123"/>
      <c r="E32" s="1123"/>
      <c r="F32" s="1123"/>
      <c r="G32" s="1123"/>
      <c r="H32" s="1123"/>
      <c r="I32" s="1123"/>
      <c r="J32" s="1123"/>
      <c r="K32" s="1123"/>
      <c r="L32" s="1123"/>
      <c r="M32" s="1124"/>
      <c r="N32" s="451">
        <f>SUM(N28:N29)</f>
        <v>5220.1463999999996</v>
      </c>
    </row>
    <row r="33" spans="2:14">
      <c r="B33" s="402"/>
      <c r="C33" s="403"/>
      <c r="D33" s="403"/>
      <c r="E33" s="403"/>
      <c r="F33" s="403"/>
      <c r="G33" s="403"/>
      <c r="H33" s="403"/>
      <c r="I33" s="403"/>
      <c r="J33" s="403"/>
      <c r="K33" s="403"/>
      <c r="L33" s="403"/>
      <c r="M33" s="403"/>
      <c r="N33" s="404"/>
    </row>
    <row r="34" spans="2:14">
      <c r="B34" s="438" t="s">
        <v>65</v>
      </c>
      <c r="C34" s="439"/>
      <c r="D34" s="439"/>
      <c r="E34" s="439"/>
      <c r="F34" s="439"/>
      <c r="G34" s="439"/>
      <c r="H34" s="439"/>
      <c r="I34" s="439"/>
      <c r="J34" s="439"/>
      <c r="K34" s="439"/>
      <c r="L34" s="439"/>
      <c r="M34" s="439"/>
      <c r="N34" s="440"/>
    </row>
    <row r="35" spans="2:14" ht="15.75" thickBot="1">
      <c r="B35" s="453"/>
      <c r="C35" s="421"/>
      <c r="D35" s="421"/>
      <c r="E35" s="421"/>
      <c r="F35" s="421"/>
      <c r="G35" s="421"/>
      <c r="H35" s="421"/>
      <c r="I35" s="421"/>
      <c r="J35" s="421"/>
      <c r="K35" s="421"/>
      <c r="L35" s="421"/>
      <c r="M35" s="421"/>
      <c r="N35" s="423"/>
    </row>
    <row r="36" spans="2:14" ht="25.5">
      <c r="B36" s="1156" t="s">
        <v>10</v>
      </c>
      <c r="C36" s="1157"/>
      <c r="D36" s="1157"/>
      <c r="E36" s="1157"/>
      <c r="F36" s="1157"/>
      <c r="G36" s="1158"/>
      <c r="H36" s="454" t="s">
        <v>55</v>
      </c>
      <c r="I36" s="455" t="s">
        <v>302</v>
      </c>
      <c r="J36" s="456" t="s">
        <v>303</v>
      </c>
      <c r="K36" s="454" t="s">
        <v>304</v>
      </c>
      <c r="L36" s="1159" t="s">
        <v>70</v>
      </c>
      <c r="M36" s="1158"/>
      <c r="N36" s="457" t="s">
        <v>61</v>
      </c>
    </row>
    <row r="37" spans="2:14">
      <c r="B37" s="1145" t="s">
        <v>315</v>
      </c>
      <c r="C37" s="1146"/>
      <c r="D37" s="1146"/>
      <c r="E37" s="1146"/>
      <c r="F37" s="1146"/>
      <c r="G37" s="1147"/>
      <c r="H37" s="458" t="s">
        <v>316</v>
      </c>
      <c r="I37" s="463">
        <v>1.05</v>
      </c>
      <c r="J37" s="463">
        <v>1</v>
      </c>
      <c r="K37" s="463">
        <f>I37*J37</f>
        <v>1.05</v>
      </c>
      <c r="L37" s="464"/>
      <c r="M37" s="465">
        <v>30</v>
      </c>
      <c r="N37" s="466">
        <f>K37*M37</f>
        <v>31.5</v>
      </c>
    </row>
    <row r="38" spans="2:14">
      <c r="B38" s="461"/>
      <c r="C38" s="462"/>
      <c r="D38" s="462"/>
      <c r="E38" s="462"/>
      <c r="F38" s="462"/>
      <c r="G38" s="462"/>
      <c r="H38" s="458"/>
      <c r="I38" s="463"/>
      <c r="J38" s="463"/>
      <c r="K38" s="463"/>
      <c r="L38" s="464"/>
      <c r="M38" s="465"/>
      <c r="N38" s="466"/>
    </row>
    <row r="39" spans="2:14" ht="15.75" thickBot="1">
      <c r="B39" s="467"/>
      <c r="C39" s="468"/>
      <c r="D39" s="468"/>
      <c r="E39" s="468"/>
      <c r="F39" s="468"/>
      <c r="G39" s="468"/>
      <c r="H39" s="469"/>
      <c r="I39" s="469"/>
      <c r="J39" s="469"/>
      <c r="K39" s="469"/>
      <c r="L39" s="1125"/>
      <c r="M39" s="1126"/>
      <c r="N39" s="470"/>
    </row>
    <row r="40" spans="2:14" ht="15.75" thickBot="1">
      <c r="B40" s="1127"/>
      <c r="C40" s="1128"/>
      <c r="D40" s="1128"/>
      <c r="E40" s="1128"/>
      <c r="F40" s="1128"/>
      <c r="G40" s="1128"/>
      <c r="H40" s="1128"/>
      <c r="I40" s="1128"/>
      <c r="J40" s="1128"/>
      <c r="K40" s="1128"/>
      <c r="L40" s="1128"/>
      <c r="M40" s="1129"/>
      <c r="N40" s="471">
        <f>N37</f>
        <v>31.5</v>
      </c>
    </row>
    <row r="41" spans="2:14">
      <c r="B41" s="402"/>
      <c r="C41" s="403"/>
      <c r="D41" s="403"/>
      <c r="E41" s="403"/>
      <c r="F41" s="403"/>
      <c r="G41" s="403"/>
      <c r="H41" s="403"/>
      <c r="I41" s="403"/>
      <c r="J41" s="403"/>
      <c r="K41" s="403"/>
      <c r="L41" s="403"/>
      <c r="M41" s="403"/>
      <c r="N41" s="404"/>
    </row>
    <row r="42" spans="2:14">
      <c r="B42" s="438" t="s">
        <v>71</v>
      </c>
      <c r="C42" s="439"/>
      <c r="D42" s="439"/>
      <c r="E42" s="439"/>
      <c r="F42" s="439"/>
      <c r="G42" s="439"/>
      <c r="H42" s="439"/>
      <c r="I42" s="439"/>
      <c r="J42" s="439"/>
      <c r="K42" s="439"/>
      <c r="L42" s="439"/>
      <c r="M42" s="439"/>
      <c r="N42" s="440"/>
    </row>
    <row r="43" spans="2:14" ht="15.75" thickBot="1">
      <c r="B43" s="453"/>
      <c r="C43" s="421"/>
      <c r="D43" s="421"/>
      <c r="E43" s="421"/>
      <c r="F43" s="421"/>
      <c r="G43" s="421"/>
      <c r="H43" s="421"/>
      <c r="I43" s="421"/>
      <c r="J43" s="421"/>
      <c r="K43" s="421"/>
      <c r="L43" s="421"/>
      <c r="M43" s="421"/>
      <c r="N43" s="423"/>
    </row>
    <row r="44" spans="2:14" ht="25.5">
      <c r="B44" s="1130" t="s">
        <v>72</v>
      </c>
      <c r="C44" s="1131"/>
      <c r="D44" s="1131"/>
      <c r="E44" s="1131"/>
      <c r="F44" s="1131"/>
      <c r="G44" s="1131"/>
      <c r="H44" s="1131"/>
      <c r="I44" s="454" t="s">
        <v>73</v>
      </c>
      <c r="J44" s="456" t="s">
        <v>306</v>
      </c>
      <c r="K44" s="455" t="s">
        <v>75</v>
      </c>
      <c r="L44" s="1132" t="s">
        <v>60</v>
      </c>
      <c r="M44" s="1133"/>
      <c r="N44" s="472" t="s">
        <v>61</v>
      </c>
    </row>
    <row r="45" spans="2:14">
      <c r="B45" s="1134" t="s">
        <v>317</v>
      </c>
      <c r="C45" s="1135"/>
      <c r="D45" s="1135"/>
      <c r="E45" s="1135"/>
      <c r="F45" s="1135"/>
      <c r="G45" s="1135"/>
      <c r="H45" s="1136"/>
      <c r="I45" s="473">
        <v>497032</v>
      </c>
      <c r="J45" s="474">
        <v>1.85</v>
      </c>
      <c r="K45" s="500">
        <f>I45*J45</f>
        <v>919509.20000000007</v>
      </c>
      <c r="L45" s="1137">
        <v>280</v>
      </c>
      <c r="M45" s="1138"/>
      <c r="N45" s="476">
        <f>K45/L45</f>
        <v>3283.9614285714288</v>
      </c>
    </row>
    <row r="46" spans="2:14">
      <c r="B46" s="1139"/>
      <c r="C46" s="1140"/>
      <c r="D46" s="1140"/>
      <c r="E46" s="1140"/>
      <c r="F46" s="1140"/>
      <c r="G46" s="1140"/>
      <c r="H46" s="1141"/>
      <c r="I46" s="477"/>
      <c r="J46" s="474"/>
      <c r="K46" s="475"/>
      <c r="L46" s="1137"/>
      <c r="M46" s="1138"/>
      <c r="N46" s="476"/>
    </row>
    <row r="47" spans="2:14" ht="15.75" thickBot="1">
      <c r="B47" s="1142"/>
      <c r="C47" s="1143"/>
      <c r="D47" s="1143"/>
      <c r="E47" s="1143"/>
      <c r="F47" s="1143"/>
      <c r="G47" s="1143"/>
      <c r="H47" s="1143"/>
      <c r="I47" s="469"/>
      <c r="J47" s="469"/>
      <c r="K47" s="469"/>
      <c r="L47" s="1144"/>
      <c r="M47" s="1144"/>
      <c r="N47" s="450"/>
    </row>
    <row r="48" spans="2:14" ht="15.75" thickBot="1">
      <c r="B48" s="1127" t="s">
        <v>62</v>
      </c>
      <c r="C48" s="1128"/>
      <c r="D48" s="1128"/>
      <c r="E48" s="1128"/>
      <c r="F48" s="1128"/>
      <c r="G48" s="1128"/>
      <c r="H48" s="1128"/>
      <c r="I48" s="1128"/>
      <c r="J48" s="1128"/>
      <c r="K48" s="1128"/>
      <c r="L48" s="1128"/>
      <c r="M48" s="1129"/>
      <c r="N48" s="482">
        <f>N45+N46</f>
        <v>3283.9614285714288</v>
      </c>
    </row>
    <row r="49" spans="2:14" ht="15.75" thickBot="1">
      <c r="B49" s="402"/>
      <c r="C49" s="403"/>
      <c r="D49" s="403"/>
      <c r="E49" s="403"/>
      <c r="F49" s="403"/>
      <c r="G49" s="403"/>
      <c r="H49" s="403"/>
      <c r="I49" s="403"/>
      <c r="J49" s="403"/>
      <c r="K49" s="403"/>
      <c r="L49" s="403"/>
      <c r="M49" s="403"/>
      <c r="N49" s="404"/>
    </row>
    <row r="50" spans="2:14" ht="15.75" thickBot="1">
      <c r="B50" s="1122" t="s">
        <v>76</v>
      </c>
      <c r="C50" s="1123"/>
      <c r="D50" s="1123"/>
      <c r="E50" s="1123"/>
      <c r="F50" s="1123"/>
      <c r="G50" s="1123"/>
      <c r="H50" s="1123"/>
      <c r="I50" s="1123"/>
      <c r="J50" s="1123"/>
      <c r="K50" s="1123"/>
      <c r="L50" s="1123"/>
      <c r="M50" s="1124"/>
      <c r="N50" s="436">
        <f>ROUND(N23+N32+N40+N48,0)</f>
        <v>8700</v>
      </c>
    </row>
    <row r="51" spans="2:14">
      <c r="B51" s="704"/>
      <c r="C51" s="705"/>
      <c r="D51" s="705"/>
      <c r="E51" s="705"/>
      <c r="F51" s="705"/>
      <c r="G51" s="705"/>
      <c r="H51" s="705"/>
      <c r="I51" s="705"/>
      <c r="J51" s="705"/>
      <c r="K51" s="705"/>
      <c r="L51" s="705"/>
      <c r="M51" s="705"/>
      <c r="N51" s="706"/>
    </row>
    <row r="52" spans="2:14">
      <c r="B52" s="707"/>
      <c r="C52" s="708"/>
      <c r="D52" s="708"/>
      <c r="E52" s="708"/>
      <c r="F52" s="708"/>
      <c r="G52" s="708"/>
      <c r="H52" s="708"/>
      <c r="I52" s="708"/>
      <c r="J52" s="708"/>
      <c r="K52" s="708"/>
      <c r="L52" s="708"/>
      <c r="M52" s="708"/>
      <c r="N52" s="709"/>
    </row>
    <row r="53" spans="2:14">
      <c r="B53" s="707"/>
      <c r="C53" s="708"/>
      <c r="D53" s="708"/>
      <c r="E53" s="708"/>
      <c r="F53" s="708"/>
      <c r="G53" s="708"/>
      <c r="H53" s="708"/>
      <c r="I53" s="708"/>
      <c r="J53" s="708"/>
      <c r="K53" s="708"/>
      <c r="L53" s="708"/>
      <c r="M53" s="708"/>
      <c r="N53" s="709"/>
    </row>
    <row r="54" spans="2:14">
      <c r="B54" s="707"/>
      <c r="C54" s="708"/>
      <c r="D54" s="708"/>
      <c r="E54" s="708"/>
      <c r="F54" s="708"/>
      <c r="G54" s="708"/>
      <c r="H54" s="708"/>
      <c r="I54" s="708"/>
      <c r="J54" s="708"/>
      <c r="K54" s="708"/>
      <c r="L54" s="708"/>
      <c r="M54" s="708"/>
      <c r="N54" s="709"/>
    </row>
    <row r="55" spans="2:14">
      <c r="B55" s="707"/>
      <c r="C55" s="708"/>
      <c r="D55" s="708"/>
      <c r="E55" s="708"/>
      <c r="F55" s="708"/>
      <c r="G55" s="708"/>
      <c r="H55" s="708"/>
      <c r="I55" s="708"/>
      <c r="J55" s="708"/>
      <c r="K55" s="708"/>
      <c r="L55" s="708"/>
      <c r="M55" s="708"/>
      <c r="N55" s="709"/>
    </row>
    <row r="56" spans="2:14">
      <c r="B56" s="707"/>
      <c r="C56" s="708"/>
      <c r="D56" s="708"/>
      <c r="E56" s="708"/>
      <c r="F56" s="708"/>
      <c r="G56" s="708"/>
      <c r="H56" s="708"/>
      <c r="I56" s="708"/>
      <c r="J56" s="708"/>
      <c r="K56" s="708"/>
      <c r="L56" s="708"/>
      <c r="M56" s="708"/>
      <c r="N56" s="709"/>
    </row>
    <row r="57" spans="2:14">
      <c r="B57" s="707"/>
      <c r="C57" s="708"/>
      <c r="D57" s="708"/>
      <c r="E57" s="708"/>
      <c r="F57" s="708"/>
      <c r="G57" s="708"/>
      <c r="H57" s="708"/>
      <c r="I57" s="708"/>
      <c r="J57" s="708"/>
      <c r="K57" s="708"/>
      <c r="L57" s="708"/>
      <c r="M57" s="708"/>
      <c r="N57" s="709"/>
    </row>
    <row r="58" spans="2:14">
      <c r="B58" s="707"/>
      <c r="C58" s="708"/>
      <c r="D58" s="708"/>
      <c r="E58" s="708"/>
      <c r="F58" s="708"/>
      <c r="G58" s="708"/>
      <c r="H58" s="708"/>
      <c r="I58" s="708"/>
      <c r="J58" s="708"/>
      <c r="K58" s="708"/>
      <c r="L58" s="708"/>
      <c r="M58" s="708"/>
      <c r="N58" s="709"/>
    </row>
    <row r="59" spans="2:14">
      <c r="B59" s="707"/>
      <c r="C59" s="708"/>
      <c r="D59" s="708"/>
      <c r="E59" s="708"/>
      <c r="F59" s="708"/>
      <c r="G59" s="708"/>
      <c r="H59" s="708"/>
      <c r="I59" s="708"/>
      <c r="J59" s="708"/>
      <c r="K59" s="708"/>
      <c r="L59" s="708"/>
      <c r="M59" s="708"/>
      <c r="N59" s="709"/>
    </row>
    <row r="60" spans="2:14">
      <c r="B60" s="707"/>
      <c r="C60" s="708"/>
      <c r="D60" s="708"/>
      <c r="E60" s="708"/>
      <c r="F60" s="708"/>
      <c r="G60" s="708"/>
      <c r="H60" s="708"/>
      <c r="I60" s="708"/>
      <c r="J60" s="708"/>
      <c r="K60" s="708"/>
      <c r="L60" s="708"/>
      <c r="M60" s="708"/>
      <c r="N60" s="709"/>
    </row>
    <row r="61" spans="2:14">
      <c r="B61" s="707"/>
      <c r="C61" s="708"/>
      <c r="D61" s="708"/>
      <c r="E61" s="708"/>
      <c r="F61" s="708"/>
      <c r="G61" s="708"/>
      <c r="H61" s="708"/>
      <c r="I61" s="708"/>
      <c r="J61" s="708"/>
      <c r="K61" s="708"/>
      <c r="L61" s="708"/>
      <c r="M61" s="708"/>
      <c r="N61" s="709"/>
    </row>
    <row r="62" spans="2:14">
      <c r="B62" s="707"/>
      <c r="C62" s="708"/>
      <c r="D62" s="708"/>
      <c r="E62" s="708"/>
      <c r="F62" s="708"/>
      <c r="G62" s="708"/>
      <c r="H62" s="708"/>
      <c r="I62" s="708"/>
      <c r="J62" s="708"/>
      <c r="K62" s="708"/>
      <c r="L62" s="708"/>
      <c r="M62" s="708"/>
      <c r="N62" s="709"/>
    </row>
    <row r="63" spans="2:14">
      <c r="B63" s="707"/>
      <c r="C63" s="708"/>
      <c r="D63" s="708"/>
      <c r="E63" s="708"/>
      <c r="F63" s="708"/>
      <c r="G63" s="708"/>
      <c r="H63" s="708"/>
      <c r="I63" s="708"/>
      <c r="J63" s="708"/>
      <c r="K63" s="708"/>
      <c r="L63" s="708"/>
      <c r="M63" s="708"/>
      <c r="N63" s="709"/>
    </row>
    <row r="64" spans="2:14">
      <c r="B64" s="707"/>
      <c r="C64" s="708"/>
      <c r="D64" s="708"/>
      <c r="E64" s="708"/>
      <c r="F64" s="708"/>
      <c r="G64" s="708"/>
      <c r="H64" s="708"/>
      <c r="I64" s="708"/>
      <c r="J64" s="708"/>
      <c r="K64" s="708"/>
      <c r="L64" s="708"/>
      <c r="M64" s="708"/>
      <c r="N64" s="709"/>
    </row>
    <row r="65" spans="2:14" ht="15.75" thickBot="1">
      <c r="B65" s="711"/>
      <c r="C65" s="712"/>
      <c r="D65" s="712"/>
      <c r="E65" s="712"/>
      <c r="F65" s="712"/>
      <c r="G65" s="712"/>
      <c r="H65" s="712"/>
      <c r="I65" s="712"/>
      <c r="J65" s="712"/>
      <c r="K65" s="712"/>
      <c r="L65" s="712"/>
      <c r="M65" s="712"/>
      <c r="N65" s="713"/>
    </row>
  </sheetData>
  <mergeCells count="51">
    <mergeCell ref="B9:N9"/>
    <mergeCell ref="B2:N2"/>
    <mergeCell ref="B3:N3"/>
    <mergeCell ref="B4:N4"/>
    <mergeCell ref="B5:N5"/>
    <mergeCell ref="B6:N6"/>
    <mergeCell ref="C11:I11"/>
    <mergeCell ref="L11:M11"/>
    <mergeCell ref="L12:M12"/>
    <mergeCell ref="B16:H16"/>
    <mergeCell ref="I16:J16"/>
    <mergeCell ref="L16:M16"/>
    <mergeCell ref="B23:M23"/>
    <mergeCell ref="B17:H17"/>
    <mergeCell ref="I17:J17"/>
    <mergeCell ref="B18:H18"/>
    <mergeCell ref="L18:M18"/>
    <mergeCell ref="B19:H19"/>
    <mergeCell ref="I19:J19"/>
    <mergeCell ref="L19:M19"/>
    <mergeCell ref="B20:H20"/>
    <mergeCell ref="B21:D21"/>
    <mergeCell ref="B22:H22"/>
    <mergeCell ref="I22:J22"/>
    <mergeCell ref="L22:M22"/>
    <mergeCell ref="B36:G36"/>
    <mergeCell ref="L36:M36"/>
    <mergeCell ref="B27:I27"/>
    <mergeCell ref="L27:M27"/>
    <mergeCell ref="B28:I28"/>
    <mergeCell ref="L28:M28"/>
    <mergeCell ref="B29:I29"/>
    <mergeCell ref="L29:M29"/>
    <mergeCell ref="B30:I30"/>
    <mergeCell ref="L30:M30"/>
    <mergeCell ref="B31:I31"/>
    <mergeCell ref="L31:M31"/>
    <mergeCell ref="B32:M32"/>
    <mergeCell ref="B50:M50"/>
    <mergeCell ref="B37:G37"/>
    <mergeCell ref="L39:M39"/>
    <mergeCell ref="B40:M40"/>
    <mergeCell ref="B44:H44"/>
    <mergeCell ref="L44:M44"/>
    <mergeCell ref="B45:H45"/>
    <mergeCell ref="L45:M45"/>
    <mergeCell ref="B46:H46"/>
    <mergeCell ref="L46:M46"/>
    <mergeCell ref="B47:H47"/>
    <mergeCell ref="L47:M47"/>
    <mergeCell ref="B48:M48"/>
  </mergeCells>
  <pageMargins left="0.7" right="0.7" top="0.75" bottom="0.75" header="0.3" footer="0.3"/>
  <pageSetup scale="55"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www.w3.org/XML/1998/namespace"/>
    <ds:schemaRef ds:uri="http://schemas.microsoft.com/office/infopath/2007/PartnerControls"/>
    <ds:schemaRef ds:uri="9d85dbaf-23eb-4e57-a637-93dcacc8b1a1"/>
    <ds:schemaRef ds:uri="a6cb9e4b-f1d1-4245-83ec-6cad768d538a"/>
    <ds:schemaRef ds:uri="http://schemas.microsoft.com/office/2006/documentManagement/types"/>
    <ds:schemaRef ds:uri="http://schemas.openxmlformats.org/package/2006/metadata/core-properties"/>
    <ds:schemaRef ds:uri="http://purl.org/dc/elements/1.1/"/>
    <ds:schemaRef ds:uri="http://purl.org/dc/term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29</vt:i4>
      </vt:variant>
      <vt:variant>
        <vt:lpstr>Rangos con nombre</vt:lpstr>
      </vt:variant>
      <vt:variant>
        <vt:i4>46</vt:i4>
      </vt:variant>
    </vt:vector>
  </HeadingPairs>
  <TitlesOfParts>
    <vt:vector size="75" baseType="lpstr">
      <vt:lpstr>PRESUPUESTO</vt:lpstr>
      <vt:lpstr>memoria de cantidades</vt:lpstr>
      <vt:lpstr>PROPUESTA ECONOMICA (Proponente</vt:lpstr>
      <vt:lpstr>FLUJO DE FONDOS</vt:lpstr>
      <vt:lpstr>CRONOGRAMA</vt:lpstr>
      <vt:lpstr>INDICAR CÓDIGO DEL ITEM DE PAGO</vt:lpstr>
      <vt:lpstr>1.1</vt:lpstr>
      <vt:lpstr>1.2</vt:lpstr>
      <vt:lpstr>2.1</vt:lpstr>
      <vt:lpstr>2.2</vt:lpstr>
      <vt:lpstr>2.3</vt:lpstr>
      <vt:lpstr>2.4</vt:lpstr>
      <vt:lpstr>2.5</vt:lpstr>
      <vt:lpstr>2.6</vt:lpstr>
      <vt:lpstr>2.7</vt:lpstr>
      <vt:lpstr>2.8</vt:lpstr>
      <vt:lpstr>2.9</vt:lpstr>
      <vt:lpstr>2.10</vt:lpstr>
      <vt:lpstr>2.11</vt:lpstr>
      <vt:lpstr>3.1</vt:lpstr>
      <vt:lpstr>3.2</vt:lpstr>
      <vt:lpstr>3.3</vt:lpstr>
      <vt:lpstr>3.4</vt:lpstr>
      <vt:lpstr>INSUMOS</vt:lpstr>
      <vt:lpstr>CON 21 MPA</vt:lpstr>
      <vt:lpstr>CON 14 MPA </vt:lpstr>
      <vt:lpstr>MORTERO 1-3</vt:lpstr>
      <vt:lpstr>MORTERO 1-4</vt:lpstr>
      <vt:lpstr>ACERO</vt:lpstr>
      <vt:lpstr>'1.1'!_GoBack</vt:lpstr>
      <vt:lpstr>'1.2'!_GoBack</vt:lpstr>
      <vt:lpstr>'2.1'!_GoBack</vt:lpstr>
      <vt:lpstr>'2.10'!_GoBack</vt:lpstr>
      <vt:lpstr>'2.11'!_GoBack</vt:lpstr>
      <vt:lpstr>'2.2'!_GoBack</vt:lpstr>
      <vt:lpstr>'2.3'!_GoBack</vt:lpstr>
      <vt:lpstr>'2.4'!_GoBack</vt:lpstr>
      <vt:lpstr>'2.5'!_GoBack</vt:lpstr>
      <vt:lpstr>'2.6'!_GoBack</vt:lpstr>
      <vt:lpstr>'2.7'!_GoBack</vt:lpstr>
      <vt:lpstr>'2.8'!_GoBack</vt:lpstr>
      <vt:lpstr>'2.9'!_GoBack</vt:lpstr>
      <vt:lpstr>'3.1'!_GoBack</vt:lpstr>
      <vt:lpstr>'3.2'!_GoBack</vt:lpstr>
      <vt:lpstr>'3.3'!_GoBack</vt:lpstr>
      <vt:lpstr>'3.4'!_GoBack</vt:lpstr>
      <vt:lpstr>_GoBack</vt:lpstr>
      <vt:lpstr>'1.1'!Área_de_impresión</vt:lpstr>
      <vt:lpstr>'1.2'!Área_de_impresión</vt:lpstr>
      <vt:lpstr>'2.1'!Área_de_impresión</vt:lpstr>
      <vt:lpstr>'2.10'!Área_de_impresión</vt:lpstr>
      <vt:lpstr>'2.11'!Área_de_impresión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'3.1'!Área_de_impresión</vt:lpstr>
      <vt:lpstr>'3.2'!Área_de_impresión</vt:lpstr>
      <vt:lpstr>'3.3'!Área_de_impresión</vt:lpstr>
      <vt:lpstr>'3.4'!Área_de_impresión</vt:lpstr>
      <vt:lpstr>ACERO!Área_de_impresión</vt:lpstr>
      <vt:lpstr>'CON 14 MPA '!Área_de_impresión</vt:lpstr>
      <vt:lpstr>'CON 21 MPA'!Área_de_impresión</vt:lpstr>
      <vt:lpstr>CRONOGRAMA!Área_de_impresión</vt:lpstr>
      <vt:lpstr>'FLUJO DE FONDOS'!Área_de_impresión</vt:lpstr>
      <vt:lpstr>'INDICAR CÓDIGO DEL ITEM DE PAGO'!Área_de_impresión</vt:lpstr>
      <vt:lpstr>'memoria de cantidades'!Área_de_impresión</vt:lpstr>
      <vt:lpstr>'MORTERO 1-3'!Área_de_impresión</vt:lpstr>
      <vt:lpstr>'MORTERO 1-4'!Área_de_impresión</vt:lpstr>
      <vt:lpstr>PRESUPUESTO!Área_de_impresión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
  <cp:keywords/>
  <dc:description>Que el amor por nuestra gente ilumine nuestro camino en su bien</dc:description>
  <cp:lastModifiedBy>USUARIO</cp:lastModifiedBy>
  <cp:revision/>
  <dcterms:created xsi:type="dcterms:W3CDTF">2006-06-27T16:47:25Z</dcterms:created>
  <dcterms:modified xsi:type="dcterms:W3CDTF">2025-10-03T16:50:56Z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