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OneDrive\Alcaldia de Martires\FORMULACIÓN\CASA DE JUSTICIA\ANEXOS\"/>
    </mc:Choice>
  </mc:AlternateContent>
  <xr:revisionPtr revIDLastSave="0" documentId="13_ncr:1_{08D06BB4-E0C1-4CA9-81F8-50D42AB85B9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STUDIO DE MERCADO" sheetId="4" r:id="rId1"/>
  </sheets>
  <definedNames>
    <definedName name="_xlnm._FilterDatabase" localSheetId="0" hidden="1">'ESTUDIO DE MERCADO'!$A$4:$Q$36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5" i="4" l="1"/>
  <c r="M34" i="4"/>
  <c r="M33" i="4"/>
  <c r="M32" i="4"/>
  <c r="L35" i="4"/>
  <c r="L34" i="4"/>
  <c r="L33" i="4"/>
  <c r="L32" i="4"/>
  <c r="L30" i="4"/>
  <c r="M30" i="4"/>
  <c r="L31" i="4"/>
  <c r="M31" i="4"/>
  <c r="L28" i="4"/>
  <c r="M28" i="4"/>
  <c r="L29" i="4"/>
  <c r="M29" i="4"/>
  <c r="L12" i="4"/>
  <c r="M12" i="4"/>
  <c r="L13" i="4"/>
  <c r="M13" i="4"/>
  <c r="L14" i="4"/>
  <c r="M14" i="4"/>
  <c r="L15" i="4"/>
  <c r="M15" i="4"/>
  <c r="L16" i="4"/>
  <c r="M16" i="4"/>
  <c r="L17" i="4"/>
  <c r="M17" i="4"/>
  <c r="L18" i="4"/>
  <c r="M18" i="4"/>
  <c r="L19" i="4"/>
  <c r="M19" i="4"/>
  <c r="L20" i="4"/>
  <c r="M20" i="4"/>
  <c r="L21" i="4"/>
  <c r="M21" i="4"/>
  <c r="L22" i="4"/>
  <c r="M22" i="4"/>
  <c r="L23" i="4"/>
  <c r="M23" i="4"/>
  <c r="L24" i="4"/>
  <c r="M24" i="4"/>
  <c r="L25" i="4"/>
  <c r="M25" i="4"/>
  <c r="L10" i="4"/>
  <c r="M10" i="4"/>
  <c r="M8" i="4"/>
  <c r="M7" i="4"/>
  <c r="M9" i="4"/>
  <c r="L9" i="4"/>
  <c r="L5" i="4"/>
  <c r="L27" i="4"/>
  <c r="M26" i="4"/>
  <c r="L26" i="4"/>
  <c r="O26" i="4"/>
  <c r="P26" i="4"/>
  <c r="L11" i="4"/>
  <c r="L8" i="4"/>
  <c r="L7" i="4"/>
  <c r="L6" i="4"/>
  <c r="M11" i="4"/>
  <c r="O6" i="4"/>
  <c r="N8" i="4"/>
  <c r="N16" i="4"/>
  <c r="M27" i="4"/>
  <c r="N29" i="4"/>
  <c r="O32" i="4"/>
  <c r="N32" i="4"/>
  <c r="M5" i="4"/>
  <c r="O34" i="4"/>
  <c r="O16" i="4"/>
  <c r="P16" i="4" s="1"/>
  <c r="O18" i="4"/>
  <c r="P18" i="4" s="1"/>
  <c r="P34" i="4"/>
  <c r="O15" i="4"/>
  <c r="P15" i="4" s="1"/>
  <c r="O35" i="4"/>
  <c r="P35" i="4" s="1"/>
  <c r="N35" i="4"/>
  <c r="O13" i="4"/>
  <c r="P13" i="4" s="1"/>
  <c r="O12" i="4"/>
  <c r="P12" i="4" s="1"/>
  <c r="O11" i="4"/>
  <c r="P11" i="4" s="1"/>
  <c r="O9" i="4"/>
  <c r="P9" i="4" s="1"/>
  <c r="O7" i="4"/>
  <c r="P7" i="4" s="1"/>
  <c r="M6" i="4"/>
  <c r="N6" i="4" s="1"/>
  <c r="P6" i="4"/>
  <c r="O10" i="4"/>
  <c r="P10" i="4" s="1"/>
  <c r="O21" i="4"/>
  <c r="P21" i="4" s="1"/>
  <c r="N25" i="4"/>
  <c r="O17" i="4"/>
  <c r="P17" i="4" s="1"/>
  <c r="O19" i="4"/>
  <c r="P19" i="4" s="1"/>
  <c r="O20" i="4"/>
  <c r="P20" i="4" s="1"/>
  <c r="O22" i="4"/>
  <c r="P22" i="4" s="1"/>
  <c r="O23" i="4"/>
  <c r="P23" i="4" s="1"/>
  <c r="O14" i="4"/>
  <c r="P14" i="4" s="1"/>
  <c r="O8" i="4"/>
  <c r="P8" i="4" s="1"/>
  <c r="N7" i="4"/>
  <c r="O5" i="4"/>
  <c r="P5" i="4" s="1"/>
  <c r="O24" i="4"/>
  <c r="P24" i="4" s="1"/>
  <c r="O25" i="4"/>
  <c r="P25" i="4" s="1"/>
  <c r="O27" i="4"/>
  <c r="P27" i="4" s="1"/>
  <c r="O28" i="4"/>
  <c r="P28" i="4" s="1"/>
  <c r="O29" i="4"/>
  <c r="P29" i="4" s="1"/>
  <c r="O30" i="4"/>
  <c r="P30" i="4" s="1"/>
  <c r="O31" i="4"/>
  <c r="P31" i="4" s="1"/>
  <c r="O33" i="4"/>
  <c r="P33" i="4" s="1"/>
  <c r="P32" i="4"/>
  <c r="P36" i="4" l="1"/>
  <c r="N34" i="4"/>
  <c r="N33" i="4"/>
  <c r="N5" i="4" l="1"/>
  <c r="N28" i="4" l="1"/>
  <c r="N22" i="4"/>
  <c r="N30" i="4" l="1"/>
  <c r="N19" i="4"/>
  <c r="N17" i="4"/>
  <c r="N10" i="4"/>
  <c r="N24" i="4"/>
  <c r="N12" i="4"/>
  <c r="N23" i="4"/>
  <c r="N11" i="4"/>
  <c r="N21" i="4"/>
  <c r="N26" i="4"/>
  <c r="N14" i="4"/>
  <c r="N20" i="4"/>
  <c r="N31" i="4"/>
  <c r="N13" i="4"/>
  <c r="N9" i="4"/>
  <c r="N18" i="4"/>
  <c r="N27" i="4"/>
  <c r="N15" i="4"/>
</calcChain>
</file>

<file path=xl/sharedStrings.xml><?xml version="1.0" encoding="utf-8"?>
<sst xmlns="http://schemas.openxmlformats.org/spreadsheetml/2006/main" count="122" uniqueCount="88">
  <si>
    <t xml:space="preserve"> ALCALDIA LOCAL DE LOS MARTIRES</t>
  </si>
  <si>
    <t xml:space="preserve">COTIZACION 1
ALCALDIA DE CIUDAD BOLIVAR
FDLCB-PMC-011-2025 </t>
  </si>
  <si>
    <t>COTIZACION 2 
REINPREASER</t>
  </si>
  <si>
    <t>COTIZACION 3
SHEJINA</t>
  </si>
  <si>
    <t xml:space="preserve">OPEN TECNOLOGÍA Y SERVICIOS </t>
  </si>
  <si>
    <t xml:space="preserve">ERGONOMUS SAS </t>
  </si>
  <si>
    <t xml:space="preserve">PANAMERICANA ON LINE </t>
  </si>
  <si>
    <t>ANALISIS COTIZACIONES</t>
  </si>
  <si>
    <t xml:space="preserve">RESULTADO  DEL ANALISIS </t>
  </si>
  <si>
    <t>ITEM</t>
  </si>
  <si>
    <t>ELEMENTO Y/O PRODUCTO</t>
  </si>
  <si>
    <t>DESCRIPCIÓN / ESPECIFICACIÓN TÉCNICA</t>
  </si>
  <si>
    <t>UNIDAD DE MEDIDA</t>
  </si>
  <si>
    <t>CANTIDAD</t>
  </si>
  <si>
    <t>VALOR UNITARIO INCLUIDO IVA</t>
  </si>
  <si>
    <t>PROMEDIO (Unitario)</t>
  </si>
  <si>
    <t>DESVIACIÓN ESTÁNDAR (Unitario)</t>
  </si>
  <si>
    <t>DISPERCIÓN PRECIOS (Promedio)</t>
  </si>
  <si>
    <t>VALOR UNITARIO  (IVA INCLUIDO)</t>
  </si>
  <si>
    <t>VALOR TOTAL (IVA INCLUIDO)</t>
  </si>
  <si>
    <t xml:space="preserve">OBSERVACIONES </t>
  </si>
  <si>
    <t>Televisor</t>
  </si>
  <si>
    <t>Tamaño 45 pulgadas o superior, de última tecnología que ofrezca el mercado con controlador automático de sonido; Sorround simulado DASP. Adicionales: Sleep timer; On/Off programado, Auto power Off. Potencia: 20W +20W. Tecnología de imagen: 1920 x 1080 Full HD. Especificaciones: Mono/ AV ST / ST Real; Ecualizador "tone control", turbo sound; Quick view. Conexión de sonido: Entradas para Audio y Video. Puerto adicional: AV, HDMI, USB, Y/Pb/Pr. Estandar DVB- T2 y sistema close caption.
Control remoto, baterías (para el control remoto), cable de poder, manual, soporte.
Especificaciones técnicas: WIFI, Navegador web
Vida útil mínima 10 años</t>
  </si>
  <si>
    <t>UND</t>
  </si>
  <si>
    <t>Soporte para televisor</t>
  </si>
  <si>
    <t>Base de brazo con bandeja de pared para soportar el reproductor de video y televisor de las fichas correspondientes.
ESPECIFICACIONES TÉCNICAS Peso máximo 30 Kg Para pantallas de 19” a 40” Inclinación vertical +/- 20 grados Material Lamina de acero de alta resistencia Color Negro Contenido Base y accesorios para la instalación Vida útil mínima 10 años
Medida de repisas: 38 cm x 29 cm, 4 mm de espesor, canaleta para ocultar cables, peso máximo 10 kg. Repisas ideales para: DVD, DVR, BLU-RAY, Videojuegos, Codificador TV Satelital, Codificador TV Cable, Compatible con todas las marcas tanto en TV y DVD.</t>
  </si>
  <si>
    <t>Computador portátil</t>
  </si>
  <si>
    <t>Pantalla de 14" antirreflejo, resolución mínima 1366x768, peso máximo
1.8 kg. Procesador de última generación con rendimiento igual o superior a 6000 puntos en PCMark10. Disco SSD de mínimo 1 TB NVMe PCIe.
Memoria RAM 16 GB DDR4. Sistema operativo Windows 11 Pro. Conectividad: Wi-Fi 802.11ac, Bluetooth 5.x, mínimo tres puertos USB, salida HDMI. Cámara integrada HD 720p, micrófono y altavoces. incorporados. Batería con autonomía mínima de 8 horas. Incluye módulo TPM 2.0. Certificaciones: Energy Star 8.x, EPEAT Gold y MIL-STD 810H.Garantía mínima: tres (3) años.</t>
  </si>
  <si>
    <r>
      <t>Por la naturaleza del sector tecnológico</t>
    </r>
    <r>
      <rPr>
        <sz val="11"/>
        <color theme="1"/>
        <rFont val="Calibri"/>
        <family val="2"/>
        <scheme val="minor"/>
      </rPr>
      <t>, los valores ofrecidos por los diferentes proveedores presentan variaciones significativas según la marca, la procedencia, las licencias de software incluidas, la capacidad técnica y los beneficios posventa, se toman todos los valores para asegurar un valor real del mercado.</t>
    </r>
  </si>
  <si>
    <t>Guaya de seguridad para portátil</t>
  </si>
  <si>
    <t>Compatible con ranura tipo Kensington. Longitud mínima del cable: 1.8
m. Cabeza giratoria. Cable de acero trenzado de alta resistencia. Sistema de cierre con llave.</t>
  </si>
  <si>
    <t xml:space="preserve">Videoproyector portátil con telón </t>
  </si>
  <si>
    <t>Uso: empresarial o educativo. Tecnología de visualización: LCD.
Resolución de imagen: XGA. Tamaño de proyección: hasta 300 pulgadas. Brillo: mínimo 3400 lúmenes ANSI. Duración estimada de la lámpara:
12.000 horas (puede variar según el uso). Color: blanco. Portabilidad: no es portátil. Dimensiones: 30.2 cm de ancho, 8.7 cm de alto, 23.4 cm de fondo. Alimentación: energía eléctrica. Conectividad: puerto auxiliar de audio, puerto HDMI, puerto USB 2.0, puerto VGA. Opciones de conectividad: cableada y USB. Incluye: videoproyector, control remoto,cable de corriente, guía de instalación, garantía, telón portátil (mín. 84"), La  duración  de  la  lámpara  depende  del  uso,  en condiciones normales está estimada en 12.000 h.
Especificaciones Telon: Tamaño de visualización - Diagonal de 84″ (aproximadamente 2.13 m), Formato de imagen - Relación 16:9; Área visible - Aproximadamente 2.09 m × 1.85 m (con marco negro de enmascaramiento); Material de la pantalla - Tela mate blanca, grosor mínimo ~4.5 mm; Ganancia de pantalla - Mínimo 1.1 (reflectividad estándar); Ángulo de visión - Hasta 180° (90° a cada lado); Estructura y soporte - Trípode de acero, elevación manual con sistema de bloqueo; carcasa de aluminio; Dimensiones (cerrado) - Aprox. 1.86 m × 17 cm × 70 cm (largo × ancho × alto); Dimensiones (desplegado) - Aprox. 2.22 m × 0.72 m × 1.30 m (largo × ancho × alto desde el suelo); Portabilidad - Liviano,  diseñado  para  montaje/desmontaje  manual, incluye carcasa/caballete; Accesorios incluidos - Bolsa o carcasa de transporte, manual de uso y garantía; Nota técnica - Tela antiarrugas; el marco negro ("masking") optimiza el
enfoque y contraste restringiendo la dispersión de luz periférica.</t>
  </si>
  <si>
    <t>Parlante portátil con micrófono inalámbrico</t>
  </si>
  <si>
    <t>Potencia de salida: 180W RMS. Dimensiones aproximadas: 56 cm alto, 39 cm ancho y 37.8 cm de profundidad. Características: batería recargable, luces LED audiorítmicas, función karaoke, radio FM, display de visualización. Conectividad: Bluetooth, entrada auxiliar 3.5 mm, puerto USB, ranura micro SD (hasta 32 GB), entrada auxiliar de micrófono de 6.3 mm. Incluye micrófono alámbrico, control remoto y trípode. Garantía mínima: 12 meses.</t>
  </si>
  <si>
    <t xml:space="preserve">Mesa multiuso desarmable de plástico </t>
  </si>
  <si>
    <t xml:space="preserve">77 cm de ancho, 74 cm de altura y 77 cm de largo
- Polietileno.
</t>
  </si>
  <si>
    <t>Sillas infantiles:</t>
  </si>
  <si>
    <t>Material: Polipropileno (Plástico)- Resistencia: entre 10 y 40 kg
- Protección UV para proteger de luz y agua - Aptas para interiores y exteriores</t>
  </si>
  <si>
    <t>Puffs o cojines grandes para lectura:</t>
  </si>
  <si>
    <t>Funda Exterior en Cuerotex de gran resistencia. 
- Relleno en icopor particulado, permitiendo que se adapte a la forma de tu cuerpo.
- Doble costura, reforzando las partes de mayor presión.
- Cremallera para que le puedas poner más relleno a tu gusto. 
- Alto: 120 cm / Ancho: 100 cm</t>
  </si>
  <si>
    <t>Alfombra o tapete de goma (para actividades en el suelo)</t>
  </si>
  <si>
    <t>Dimensiones: 183 x 61 cm. – Grosor 10mm.
- Materiales: PVC</t>
  </si>
  <si>
    <t>Estante o biblioteca pequeña (para libros y material informativo):</t>
  </si>
  <si>
    <t>Tipo: Rodante
- Material: Madera aglomerada
- cantidad de entrepaños: 3
- Alto:120cm / Ancho:30cm / Largo:100cm</t>
  </si>
  <si>
    <t>Juegos de mesa (ajedrez, damas, rompecabezas, memoria):</t>
  </si>
  <si>
    <t>La mayor cantidad de juegos posible todo en uno.
- Plástico y cartón no tóxicos.
- Didácticos.
- Para niños entre 4 y 10 años</t>
  </si>
  <si>
    <t>Kits de construcción:</t>
  </si>
  <si>
    <t>Bloques tipo LEGO grandes para niños entre 1 y 5 años.
- Cantidad 50 fichas.
- Plástico no toxico.
- Diferentes tamaños y formas.</t>
  </si>
  <si>
    <t>Set de títeres o marionetas</t>
  </si>
  <si>
    <t>Plástico y tela no toxico.
- Diferentes personajes.
- 5 personajes por set.
- Tamaño ideal para encajar en la mano</t>
  </si>
  <si>
    <t>Cocina de juguete pequeña</t>
  </si>
  <si>
    <t>Plástico no toxico
- Set con diferentes elementos que simulen una cocina completa</t>
  </si>
  <si>
    <t>Set de Pelotas de diferentes tamaños</t>
  </si>
  <si>
    <t>Plástico no toxico
- Set diferentes tamaños y formas</t>
  </si>
  <si>
    <t>SET</t>
  </si>
  <si>
    <t>Set de colores, marcadores y crayones</t>
  </si>
  <si>
    <t>Diferentes piezas
- Caja de dibujo para niños
- Lápices de colores
- Crayones de aceite
Pasteles de acuarela
- Marcadores
- Borrador, sacapuntas, lápiz</t>
  </si>
  <si>
    <t>Cuadernos de dibujo</t>
  </si>
  <si>
    <t>Encuadernados en espiral
- Tapa dura
- Papel con páginas en blanco
- 60 páginas</t>
  </si>
  <si>
    <t>Caja de plastilina o masa moldeable</t>
  </si>
  <si>
    <t>1 caja plastilinas JUMBO 12 colores barras gruesas para moldear y jugar.
- No tóxico</t>
  </si>
  <si>
    <t>Set de pinceles y acuarelas</t>
  </si>
  <si>
    <t>Set de 36 acuarelas
- 4 Pinceles</t>
  </si>
  <si>
    <t>Pizarra pequeña con marcadores o tiza</t>
  </si>
  <si>
    <t>Madera
- Medidas :30cm x 40 cm
- Una cara para marcador borrable y otra para tiza
- Tiza, borrador y marcador borrable</t>
  </si>
  <si>
    <t>Libros infantiles y juveniles</t>
  </si>
  <si>
    <t>Set de cuentos sobre igualdad, derechos de la mujer, valores</t>
  </si>
  <si>
    <t>Botiquín tipo A de primeros auxilios:</t>
  </si>
  <si>
    <t>Los elementos con lo que debe contar son los estipulados en la resolución 705 de 2007 de la Secretaría Distrital de Salud</t>
  </si>
  <si>
    <t>Caja organizadora para juguetes y materiales</t>
  </si>
  <si>
    <t>Modo de fijación: Tornillos
- Cantidad de repisas: 9
- Material: Madera/plástico
- Alto: 60 cm</t>
  </si>
  <si>
    <t>CARPAS 3X3 CON ESTRUCTURA</t>
  </si>
  <si>
    <t>•	Estructura de acero o aluminio.
•	Con barras horizontales y verticales que se unen para formar la base y las paredes. 
•	La lona, generalmente de poliéster o PVC, se sujeta a la estructura con ganchos o cierres, creando un espacio cerrado y protector.</t>
  </si>
  <si>
    <t>SILLAS PLÁSTICAS</t>
  </si>
  <si>
    <t>•	Material: Polipropileno (Plástico)
•	Resistencia: 130 kg
•	Protección UV para proteger de luz y agua 
•	Aptas para interiores y exteriores</t>
  </si>
  <si>
    <t>MESAS PLÁSTICAS</t>
  </si>
  <si>
    <t>•	Tipo portafolio
•	Parte superior de polietileno de alta densidad (HDPE) con protección UV
•	Listo para usar, fácil de mantener y fácil de almacenar
•	Se pliega por la mitad para facilitar su transporte y almacenamiento.
•	Diseño ligero
•	Medidas: 180 cm largo x 75 cm ancho x 75 cm alto</t>
  </si>
  <si>
    <t>Lockers 6 puestos</t>
  </si>
  <si>
    <t>•	Material: Lámina Cold Rolled de calibre 24.
•	Acabados: Pintura electrostática termofijada, manija en polipropileno, puntos de ventilación, cierre metálico para candados.
•	Color Gris Cruz.
•	Alto: 180 centímetro
•	Ancho: 93 centímetros.
•	Fondo:  45 centímetros.
•	Compartimientos: 6</t>
  </si>
  <si>
    <t>Cajoneras</t>
  </si>
  <si>
    <t>•	Cuenta con 2 gavetas auxiliares y 1 archivador, correderas metálicas de extensión total para las 3 gavetas, base fija con tornillos de nivelación. 
•	Material: Lámina Cold Rolled de calibre 24.
•	Acabados: Pintura electrostática termofijada, manija en polipropileno, puntos de
•	Ventilación, cierre con chapa.
•	Color Negro Micro Texturizado 
•	Alto: 69 centímetro
•	Ancho: 37 centímetros.
•	Fondo:  50 centímetros.</t>
  </si>
  <si>
    <t>Archivador</t>
  </si>
  <si>
    <t>•	Capacidad (Resistencia/Carga Máxima) 55 kilogramos máximo x cajón, carga distribuida
•	Material de los rieles Acero
•	Medidas 136x47x60 centímetros
•	Color Negro o Blanco
•	Peso del producto 44,5 kilogramos
•	Incluye Manual de instrucciones y accesorios de instalación.
•	Número de cajones 4</t>
  </si>
  <si>
    <t xml:space="preserve">	Tablero</t>
  </si>
  <si>
    <t>•	Tipo Pizarra blanca en acrílico
•	Dimensiones 160 x 120 x 12
•	Color BLANCO
•	Tipo de tablero Pizarra blanca
•	Garantía 1 año
•	Medida Tríopode: 85 cms de ancho por 150 cms de alto. (Medidas totales de borde a borde).</t>
  </si>
  <si>
    <t xml:space="preserve">TOTAL </t>
  </si>
  <si>
    <t>Objeto: “Adquirir los elementos requeridos para la dotación de la Casa de Justicia de la localidad de Los Mártires, con el fin de fortalecer su capacidad operativa y funcional en el marco del Proyecto 2719 “MÁRTIRES CAMINA SEGURA CON MEJORES DOTACIONES DE SEGURIDAD”.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</si>
</sst>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.00_-;\-[$$-240A]\ * #,##0.0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b/>
      <sz val="1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sz val="10"/>
      <color theme="1"/>
      <name val="Calibri"/>
      <family val="2"/>
    </font>
    <font>
      <b/>
      <sz val="11"/>
      <color theme="1"/>
      <name val="Century Gothic"/>
    </font>
    <font>
      <b/>
      <sz val="16"/>
      <color rgb="FFFF0000"/>
      <name val="Century Gothic"/>
      <family val="2"/>
    </font>
    <font>
      <b/>
      <sz val="18"/>
      <color theme="1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FFFF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164" fontId="3" fillId="0" borderId="0" xfId="1" applyNumberFormat="1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vertical="center"/>
    </xf>
    <xf numFmtId="6" fontId="8" fillId="4" borderId="9" xfId="0" applyNumberFormat="1" applyFont="1" applyFill="1" applyBorder="1" applyAlignment="1">
      <alignment horizontal="center" vertical="center"/>
    </xf>
    <xf numFmtId="6" fontId="3" fillId="0" borderId="0" xfId="0" applyNumberFormat="1" applyFont="1"/>
    <xf numFmtId="0" fontId="7" fillId="5" borderId="10" xfId="0" applyFont="1" applyFill="1" applyBorder="1"/>
    <xf numFmtId="164" fontId="6" fillId="6" borderId="2" xfId="1" applyNumberFormat="1" applyFont="1" applyFill="1" applyBorder="1" applyAlignment="1">
      <alignment horizontal="center" vertical="center" wrapText="1"/>
    </xf>
    <xf numFmtId="44" fontId="6" fillId="6" borderId="2" xfId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0" fillId="7" borderId="2" xfId="0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left" vertical="center" wrapText="1"/>
    </xf>
    <xf numFmtId="164" fontId="6" fillId="8" borderId="2" xfId="1" applyNumberFormat="1" applyFont="1" applyFill="1" applyBorder="1" applyAlignment="1">
      <alignment horizontal="center" vertical="center" wrapText="1"/>
    </xf>
    <xf numFmtId="44" fontId="6" fillId="8" borderId="2" xfId="1" applyFont="1" applyFill="1" applyBorder="1" applyAlignment="1">
      <alignment horizontal="center" vertical="center" wrapText="1"/>
    </xf>
    <xf numFmtId="165" fontId="6" fillId="8" borderId="2" xfId="1" applyNumberFormat="1" applyFont="1" applyFill="1" applyBorder="1" applyAlignment="1">
      <alignment horizontal="center" vertical="center" wrapText="1"/>
    </xf>
    <xf numFmtId="164" fontId="6" fillId="9" borderId="2" xfId="1" applyNumberFormat="1" applyFont="1" applyFill="1" applyBorder="1" applyAlignment="1">
      <alignment horizontal="center" vertical="center" wrapText="1"/>
    </xf>
    <xf numFmtId="164" fontId="6" fillId="3" borderId="2" xfId="1" applyNumberFormat="1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44" fontId="4" fillId="11" borderId="5" xfId="3" applyFont="1" applyFill="1" applyBorder="1" applyAlignment="1">
      <alignment horizontal="center" vertical="center" wrapText="1"/>
    </xf>
    <xf numFmtId="6" fontId="8" fillId="4" borderId="11" xfId="0" applyNumberFormat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left" vertical="center" wrapText="1"/>
    </xf>
    <xf numFmtId="0" fontId="7" fillId="7" borderId="14" xfId="0" applyFont="1" applyFill="1" applyBorder="1" applyAlignment="1">
      <alignment horizontal="center" vertical="center" wrapText="1"/>
    </xf>
    <xf numFmtId="164" fontId="7" fillId="3" borderId="25" xfId="0" applyNumberFormat="1" applyFont="1" applyFill="1" applyBorder="1" applyAlignment="1">
      <alignment vertical="center"/>
    </xf>
    <xf numFmtId="44" fontId="4" fillId="11" borderId="20" xfId="3" applyFont="1" applyFill="1" applyBorder="1" applyAlignment="1">
      <alignment horizontal="center" vertical="center" wrapText="1"/>
    </xf>
    <xf numFmtId="44" fontId="4" fillId="11" borderId="21" xfId="3" applyFont="1" applyFill="1" applyBorder="1" applyAlignment="1">
      <alignment horizontal="center" vertical="center" wrapText="1"/>
    </xf>
    <xf numFmtId="6" fontId="8" fillId="3" borderId="22" xfId="0" applyNumberFormat="1" applyFont="1" applyFill="1" applyBorder="1" applyAlignment="1">
      <alignment horizontal="center" vertical="center"/>
    </xf>
    <xf numFmtId="164" fontId="7" fillId="3" borderId="30" xfId="1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/>
    </xf>
    <xf numFmtId="164" fontId="7" fillId="3" borderId="31" xfId="1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wrapText="1"/>
    </xf>
    <xf numFmtId="164" fontId="7" fillId="3" borderId="32" xfId="1" applyNumberFormat="1" applyFont="1" applyFill="1" applyBorder="1" applyAlignment="1">
      <alignment horizontal="center" vertical="center" wrapText="1"/>
    </xf>
    <xf numFmtId="164" fontId="7" fillId="0" borderId="30" xfId="1" applyNumberFormat="1" applyFont="1" applyFill="1" applyBorder="1" applyAlignment="1">
      <alignment horizontal="center" vertical="center" wrapText="1"/>
    </xf>
    <xf numFmtId="164" fontId="7" fillId="3" borderId="23" xfId="1" applyNumberFormat="1" applyFont="1" applyFill="1" applyBorder="1" applyAlignment="1">
      <alignment horizontal="center" vertical="center" wrapText="1"/>
    </xf>
    <xf numFmtId="6" fontId="8" fillId="3" borderId="24" xfId="0" applyNumberFormat="1" applyFont="1" applyFill="1" applyBorder="1" applyAlignment="1">
      <alignment horizontal="center" vertical="center"/>
    </xf>
    <xf numFmtId="6" fontId="8" fillId="4" borderId="33" xfId="0" applyNumberFormat="1" applyFont="1" applyFill="1" applyBorder="1" applyAlignment="1">
      <alignment horizontal="center" vertical="center"/>
    </xf>
    <xf numFmtId="164" fontId="7" fillId="3" borderId="26" xfId="1" applyNumberFormat="1" applyFont="1" applyFill="1" applyBorder="1" applyAlignment="1">
      <alignment horizontal="center" vertical="center" wrapText="1"/>
    </xf>
    <xf numFmtId="9" fontId="4" fillId="10" borderId="8" xfId="4" applyFont="1" applyFill="1" applyBorder="1" applyAlignment="1">
      <alignment horizontal="center" vertical="center" wrapText="1"/>
    </xf>
    <xf numFmtId="9" fontId="7" fillId="3" borderId="7" xfId="4" applyFont="1" applyFill="1" applyBorder="1" applyAlignment="1">
      <alignment horizontal="center" vertical="center"/>
    </xf>
    <xf numFmtId="9" fontId="7" fillId="3" borderId="34" xfId="4" applyFont="1" applyFill="1" applyBorder="1" applyAlignment="1">
      <alignment horizontal="center" vertical="center"/>
    </xf>
    <xf numFmtId="164" fontId="6" fillId="9" borderId="22" xfId="1" applyNumberFormat="1" applyFont="1" applyFill="1" applyBorder="1" applyAlignment="1">
      <alignment horizontal="center" vertical="center" wrapText="1"/>
    </xf>
    <xf numFmtId="164" fontId="6" fillId="3" borderId="23" xfId="1" applyNumberFormat="1" applyFont="1" applyFill="1" applyBorder="1" applyAlignment="1">
      <alignment horizontal="center" vertical="center" wrapText="1"/>
    </xf>
    <xf numFmtId="164" fontId="6" fillId="8" borderId="22" xfId="1" applyNumberFormat="1" applyFont="1" applyFill="1" applyBorder="1" applyAlignment="1">
      <alignment horizontal="center" vertical="center" wrapText="1"/>
    </xf>
    <xf numFmtId="44" fontId="6" fillId="8" borderId="22" xfId="1" applyFont="1" applyFill="1" applyBorder="1" applyAlignment="1">
      <alignment horizontal="center" vertical="center" wrapText="1"/>
    </xf>
    <xf numFmtId="44" fontId="6" fillId="8" borderId="24" xfId="1" applyFont="1" applyFill="1" applyBorder="1" applyAlignment="1">
      <alignment horizontal="center" vertical="center" wrapText="1"/>
    </xf>
    <xf numFmtId="44" fontId="6" fillId="6" borderId="25" xfId="1" applyFont="1" applyFill="1" applyBorder="1" applyAlignment="1">
      <alignment horizontal="center" vertical="center" wrapText="1"/>
    </xf>
    <xf numFmtId="44" fontId="6" fillId="8" borderId="25" xfId="1" applyFont="1" applyFill="1" applyBorder="1" applyAlignment="1">
      <alignment horizontal="center" vertical="center" wrapText="1"/>
    </xf>
    <xf numFmtId="164" fontId="6" fillId="6" borderId="25" xfId="1" applyNumberFormat="1" applyFont="1" applyFill="1" applyBorder="1" applyAlignment="1">
      <alignment horizontal="center" vertical="center" wrapText="1"/>
    </xf>
    <xf numFmtId="164" fontId="6" fillId="3" borderId="26" xfId="1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4" fillId="10" borderId="28" xfId="0" applyFont="1" applyFill="1" applyBorder="1" applyAlignment="1">
      <alignment horizontal="center" vertical="center" wrapText="1"/>
    </xf>
    <xf numFmtId="164" fontId="7" fillId="3" borderId="9" xfId="0" applyNumberFormat="1" applyFont="1" applyFill="1" applyBorder="1" applyAlignment="1">
      <alignment vertical="center"/>
    </xf>
    <xf numFmtId="164" fontId="7" fillId="3" borderId="33" xfId="0" applyNumberFormat="1" applyFont="1" applyFill="1" applyBorder="1" applyAlignment="1">
      <alignment vertical="center"/>
    </xf>
    <xf numFmtId="164" fontId="6" fillId="8" borderId="25" xfId="1" applyNumberFormat="1" applyFont="1" applyFill="1" applyBorder="1" applyAlignment="1">
      <alignment horizontal="center" vertical="center" wrapText="1"/>
    </xf>
    <xf numFmtId="6" fontId="11" fillId="8" borderId="12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9" borderId="35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9" borderId="36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 wrapText="1"/>
    </xf>
    <xf numFmtId="0" fontId="4" fillId="11" borderId="16" xfId="0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9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9" borderId="36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</cellXfs>
  <cellStyles count="5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Porcentaje" xfId="4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647700</xdr:colOff>
      <xdr:row>0</xdr:row>
      <xdr:rowOff>92477</xdr:rowOff>
    </xdr:from>
    <xdr:to>
      <xdr:col>8</xdr:col>
      <xdr:colOff>1149280</xdr:colOff>
      <xdr:row>0</xdr:row>
      <xdr:rowOff>488950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2F150E-2947-420B-AA18-879E22911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06900" y="92477"/>
          <a:ext cx="501580" cy="3964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AFEE-2368-4703-ACE7-63F89FF18762}">
  <dimension ref="A1:Q37"/>
  <sheetViews>
    <sheetView tabSelected="1" zoomScale="40" zoomScaleNormal="40" workbookViewId="0">
      <pane ySplit="4" topLeftCell="A25" activePane="bottomLeft" state="frozen"/>
      <selection pane="bottomLeft" activeCell="E30" sqref="E30"/>
    </sheetView>
  </sheetViews>
  <sheetFormatPr baseColWidth="10" defaultColWidth="10.6640625" defaultRowHeight="14.4" x14ac:dyDescent="0.3"/>
  <cols>
    <col min="1" max="1" width="10.33203125" style="1" customWidth="1"/>
    <col min="2" max="2" width="23.6640625" style="1" customWidth="1"/>
    <col min="3" max="3" width="112.6640625" style="1" customWidth="1"/>
    <col min="4" max="4" width="15" style="1" customWidth="1"/>
    <col min="5" max="5" width="18.33203125" style="1" customWidth="1"/>
    <col min="6" max="10" width="22.33203125" style="1" customWidth="1"/>
    <col min="11" max="11" width="22.33203125" style="2" customWidth="1"/>
    <col min="12" max="15" width="19.33203125" style="1" customWidth="1"/>
    <col min="16" max="16" width="27.44140625" style="1" customWidth="1"/>
    <col min="17" max="17" width="46.44140625" style="1" customWidth="1"/>
    <col min="18" max="16384" width="10.6640625" style="1"/>
  </cols>
  <sheetData>
    <row r="1" spans="1:17" ht="51.75" customHeight="1" x14ac:dyDescent="0.3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45.75" customHeight="1" x14ac:dyDescent="0.3">
      <c r="A2" s="66" t="s">
        <v>87</v>
      </c>
      <c r="B2" s="66"/>
      <c r="C2" s="66"/>
      <c r="D2" s="66"/>
      <c r="E2" s="67"/>
      <c r="F2" s="68" t="s">
        <v>1</v>
      </c>
      <c r="G2" s="70" t="s">
        <v>2</v>
      </c>
      <c r="H2" s="72" t="s">
        <v>3</v>
      </c>
      <c r="I2" s="84" t="s">
        <v>4</v>
      </c>
      <c r="J2" s="86" t="s">
        <v>5</v>
      </c>
      <c r="K2" s="74" t="s">
        <v>6</v>
      </c>
      <c r="L2" s="76" t="s">
        <v>7</v>
      </c>
      <c r="M2" s="76"/>
      <c r="N2" s="76"/>
      <c r="O2" s="78" t="s">
        <v>8</v>
      </c>
      <c r="P2" s="79"/>
      <c r="Q2" s="80"/>
    </row>
    <row r="3" spans="1:17" ht="28.5" customHeight="1" x14ac:dyDescent="0.3">
      <c r="A3" s="66"/>
      <c r="B3" s="66"/>
      <c r="C3" s="66"/>
      <c r="D3" s="66"/>
      <c r="E3" s="67"/>
      <c r="F3" s="69"/>
      <c r="G3" s="71"/>
      <c r="H3" s="73"/>
      <c r="I3" s="85"/>
      <c r="J3" s="87"/>
      <c r="K3" s="75"/>
      <c r="L3" s="77"/>
      <c r="M3" s="77"/>
      <c r="N3" s="77"/>
      <c r="O3" s="81"/>
      <c r="P3" s="82"/>
      <c r="Q3" s="83"/>
    </row>
    <row r="4" spans="1:17" ht="71.25" customHeight="1" x14ac:dyDescent="0.3">
      <c r="A4" s="3" t="s">
        <v>9</v>
      </c>
      <c r="B4" s="3" t="s">
        <v>10</v>
      </c>
      <c r="C4" s="3" t="s">
        <v>11</v>
      </c>
      <c r="D4" s="3" t="s">
        <v>12</v>
      </c>
      <c r="E4" s="4" t="s">
        <v>13</v>
      </c>
      <c r="F4" s="48" t="s">
        <v>14</v>
      </c>
      <c r="G4" s="24" t="s">
        <v>14</v>
      </c>
      <c r="H4" s="23" t="s">
        <v>14</v>
      </c>
      <c r="I4" s="24" t="s">
        <v>14</v>
      </c>
      <c r="J4" s="23" t="s">
        <v>14</v>
      </c>
      <c r="K4" s="49" t="s">
        <v>14</v>
      </c>
      <c r="L4" s="59" t="s">
        <v>15</v>
      </c>
      <c r="M4" s="25" t="s">
        <v>16</v>
      </c>
      <c r="N4" s="45" t="s">
        <v>17</v>
      </c>
      <c r="O4" s="32" t="s">
        <v>18</v>
      </c>
      <c r="P4" s="26" t="s">
        <v>19</v>
      </c>
      <c r="Q4" s="33" t="s">
        <v>20</v>
      </c>
    </row>
    <row r="5" spans="1:17" ht="126" customHeight="1" x14ac:dyDescent="0.3">
      <c r="A5" s="5">
        <v>1</v>
      </c>
      <c r="B5" s="12" t="s">
        <v>21</v>
      </c>
      <c r="C5" s="13" t="s">
        <v>22</v>
      </c>
      <c r="D5" s="14" t="s">
        <v>23</v>
      </c>
      <c r="E5" s="57">
        <v>1</v>
      </c>
      <c r="F5" s="50"/>
      <c r="G5" s="11">
        <v>1195950</v>
      </c>
      <c r="H5" s="22">
        <v>1213800</v>
      </c>
      <c r="I5" s="10">
        <v>1665998</v>
      </c>
      <c r="J5" s="20"/>
      <c r="K5" s="49"/>
      <c r="L5" s="60">
        <f>AVERAGE(G5,H5,I5)</f>
        <v>1358582.6666666667</v>
      </c>
      <c r="M5" s="6">
        <f>STDEV(G5,H5,I5)</f>
        <v>266379.04572494718</v>
      </c>
      <c r="N5" s="46">
        <f>M5/L5</f>
        <v>0.19607128241855029</v>
      </c>
      <c r="O5" s="34">
        <f>L5</f>
        <v>1358582.6666666667</v>
      </c>
      <c r="P5" s="7">
        <f t="shared" ref="P5:P35" si="0">+O5*E5</f>
        <v>1358582.6666666667</v>
      </c>
      <c r="Q5" s="35"/>
    </row>
    <row r="6" spans="1:17" ht="159.6" customHeight="1" x14ac:dyDescent="0.3">
      <c r="A6" s="5">
        <v>2</v>
      </c>
      <c r="B6" s="13" t="s">
        <v>24</v>
      </c>
      <c r="C6" s="13" t="s">
        <v>25</v>
      </c>
      <c r="D6" s="14" t="s">
        <v>23</v>
      </c>
      <c r="E6" s="57">
        <v>1</v>
      </c>
      <c r="F6" s="50"/>
      <c r="G6" s="11">
        <v>65450</v>
      </c>
      <c r="H6" s="22">
        <v>99700</v>
      </c>
      <c r="I6" s="10">
        <v>95200</v>
      </c>
      <c r="J6" s="20"/>
      <c r="K6" s="49">
        <v>89900</v>
      </c>
      <c r="L6" s="60">
        <f>AVERAGE(G6,H6,I6,K6)</f>
        <v>87562.5</v>
      </c>
      <c r="M6" s="6">
        <f>STDEV(G6,H6,I6,K6)</f>
        <v>15276.091068507458</v>
      </c>
      <c r="N6" s="46">
        <f>M6/L6</f>
        <v>0.17445928415140566</v>
      </c>
      <c r="O6" s="36">
        <f>L6</f>
        <v>87562.5</v>
      </c>
      <c r="P6" s="7">
        <f t="shared" si="0"/>
        <v>87562.5</v>
      </c>
      <c r="Q6" s="37"/>
    </row>
    <row r="7" spans="1:17" ht="142.5" customHeight="1" x14ac:dyDescent="0.3">
      <c r="A7" s="5">
        <v>3</v>
      </c>
      <c r="B7" s="15" t="s">
        <v>26</v>
      </c>
      <c r="C7" s="15" t="s">
        <v>27</v>
      </c>
      <c r="D7" s="14" t="s">
        <v>23</v>
      </c>
      <c r="E7" s="57">
        <v>1</v>
      </c>
      <c r="F7" s="51">
        <v>2325000</v>
      </c>
      <c r="G7" s="11">
        <v>4498200</v>
      </c>
      <c r="H7" s="21">
        <v>3867500</v>
      </c>
      <c r="I7" s="10">
        <v>7378000</v>
      </c>
      <c r="J7" s="20"/>
      <c r="K7" s="49">
        <v>6399000</v>
      </c>
      <c r="L7" s="60">
        <f>AVERAGE(F7,G7,H7,K7,I7)</f>
        <v>4893540</v>
      </c>
      <c r="M7" s="6">
        <f>STDEV(F7,G7,H7,K7,I7)</f>
        <v>2015279.1885989395</v>
      </c>
      <c r="N7" s="46">
        <f>M7/L7</f>
        <v>0.41182440290647249</v>
      </c>
      <c r="O7" s="34">
        <f t="shared" ref="O7:O35" si="1">L7</f>
        <v>4893540</v>
      </c>
      <c r="P7" s="27">
        <f t="shared" si="0"/>
        <v>4893540</v>
      </c>
      <c r="Q7" s="38" t="s">
        <v>28</v>
      </c>
    </row>
    <row r="8" spans="1:17" ht="27.6" x14ac:dyDescent="0.3">
      <c r="A8" s="5">
        <v>4</v>
      </c>
      <c r="B8" s="15" t="s">
        <v>29</v>
      </c>
      <c r="C8" s="15" t="s">
        <v>30</v>
      </c>
      <c r="D8" s="14" t="s">
        <v>23</v>
      </c>
      <c r="E8" s="57">
        <v>1</v>
      </c>
      <c r="F8" s="51">
        <v>42000</v>
      </c>
      <c r="G8" s="11">
        <v>34510</v>
      </c>
      <c r="H8" s="21">
        <v>36890</v>
      </c>
      <c r="I8" s="10">
        <v>47600</v>
      </c>
      <c r="J8" s="20"/>
      <c r="K8" s="49">
        <v>0</v>
      </c>
      <c r="L8" s="60">
        <f>AVERAGE(F8,G8,H8,I8,)</f>
        <v>32200</v>
      </c>
      <c r="M8" s="6">
        <f>STDEV(F8,G8,H8,I8)</f>
        <v>5811.5459790546838</v>
      </c>
      <c r="N8" s="46">
        <f>M8/L8</f>
        <v>0.18048279438058024</v>
      </c>
      <c r="O8" s="34">
        <f t="shared" si="1"/>
        <v>32200</v>
      </c>
      <c r="P8" s="27">
        <f t="shared" si="0"/>
        <v>32200</v>
      </c>
      <c r="Q8" s="38"/>
    </row>
    <row r="9" spans="1:17" ht="258.60000000000002" customHeight="1" x14ac:dyDescent="0.3">
      <c r="A9" s="5">
        <v>5</v>
      </c>
      <c r="B9" s="15" t="s">
        <v>31</v>
      </c>
      <c r="C9" s="15" t="s">
        <v>32</v>
      </c>
      <c r="D9" s="14" t="s">
        <v>23</v>
      </c>
      <c r="E9" s="57">
        <v>1</v>
      </c>
      <c r="F9" s="51">
        <v>3062500</v>
      </c>
      <c r="G9" s="11">
        <v>3260600</v>
      </c>
      <c r="H9" s="21">
        <v>3284400</v>
      </c>
      <c r="I9" s="10">
        <v>4284000</v>
      </c>
      <c r="J9" s="20"/>
      <c r="K9" s="49">
        <v>5059000</v>
      </c>
      <c r="L9" s="60">
        <f>AVERAGE(F9,G9,H9,K9,I9)</f>
        <v>3790100</v>
      </c>
      <c r="M9" s="6">
        <f>STDEV(F9,G9,H9,K9,I9)</f>
        <v>854334.378332044</v>
      </c>
      <c r="N9" s="46">
        <f t="shared" ref="N9:N10" si="2">M9/L9</f>
        <v>0.22541209422760455</v>
      </c>
      <c r="O9" s="34">
        <f t="shared" si="1"/>
        <v>3790100</v>
      </c>
      <c r="P9" s="27">
        <f t="shared" si="0"/>
        <v>3790100</v>
      </c>
      <c r="Q9" s="38"/>
    </row>
    <row r="10" spans="1:17" ht="120" customHeight="1" x14ac:dyDescent="0.3">
      <c r="A10" s="5">
        <v>6</v>
      </c>
      <c r="B10" s="15" t="s">
        <v>33</v>
      </c>
      <c r="C10" s="15" t="s">
        <v>34</v>
      </c>
      <c r="D10" s="14" t="s">
        <v>23</v>
      </c>
      <c r="E10" s="57">
        <v>1</v>
      </c>
      <c r="F10" s="51">
        <v>805000</v>
      </c>
      <c r="G10" s="11">
        <v>821100</v>
      </c>
      <c r="H10" s="21">
        <v>815150</v>
      </c>
      <c r="I10" s="10">
        <v>1070998</v>
      </c>
      <c r="J10" s="20"/>
      <c r="K10" s="49"/>
      <c r="L10" s="60">
        <f>AVERAGE(F10,G10,H10,I10)</f>
        <v>878062</v>
      </c>
      <c r="M10" s="6">
        <f>STDEV(F10,G10,H10,I10)</f>
        <v>128795.63285556955</v>
      </c>
      <c r="N10" s="46">
        <f t="shared" si="2"/>
        <v>0.14668170682203482</v>
      </c>
      <c r="O10" s="34">
        <f t="shared" si="1"/>
        <v>878062</v>
      </c>
      <c r="P10" s="27">
        <f t="shared" si="0"/>
        <v>878062</v>
      </c>
      <c r="Q10" s="38"/>
    </row>
    <row r="11" spans="1:17" ht="76.5" customHeight="1" x14ac:dyDescent="0.3">
      <c r="A11" s="5">
        <v>7</v>
      </c>
      <c r="B11" s="15" t="s">
        <v>35</v>
      </c>
      <c r="C11" s="15" t="s">
        <v>36</v>
      </c>
      <c r="D11" s="14" t="s">
        <v>23</v>
      </c>
      <c r="E11" s="57">
        <v>1</v>
      </c>
      <c r="F11" s="51">
        <v>170000</v>
      </c>
      <c r="G11" s="11">
        <v>171500</v>
      </c>
      <c r="H11" s="21">
        <v>165000</v>
      </c>
      <c r="I11" s="10"/>
      <c r="J11" s="20"/>
      <c r="K11" s="49"/>
      <c r="L11" s="60">
        <f>AVERAGE(F11,G11,H11)</f>
        <v>168833.33333333334</v>
      </c>
      <c r="M11" s="6">
        <f t="shared" ref="M11" si="3">STDEV(F11,G11,H11)</f>
        <v>3403.4296427770228</v>
      </c>
      <c r="N11" s="46">
        <f t="shared" ref="N11:N33" si="4">M11/L11</f>
        <v>2.015851713392116E-2</v>
      </c>
      <c r="O11" s="34">
        <f t="shared" si="1"/>
        <v>168833.33333333334</v>
      </c>
      <c r="P11" s="7">
        <f t="shared" si="0"/>
        <v>168833.33333333334</v>
      </c>
      <c r="Q11" s="39"/>
    </row>
    <row r="12" spans="1:17" ht="55.5" customHeight="1" x14ac:dyDescent="0.3">
      <c r="A12" s="5">
        <v>8</v>
      </c>
      <c r="B12" s="15" t="s">
        <v>37</v>
      </c>
      <c r="C12" s="15" t="s">
        <v>38</v>
      </c>
      <c r="D12" s="14" t="s">
        <v>23</v>
      </c>
      <c r="E12" s="57">
        <v>1</v>
      </c>
      <c r="F12" s="51">
        <v>37500</v>
      </c>
      <c r="G12" s="11">
        <v>33200</v>
      </c>
      <c r="H12" s="21">
        <v>29800</v>
      </c>
      <c r="I12" s="10"/>
      <c r="J12" s="20"/>
      <c r="K12" s="49"/>
      <c r="L12" s="60">
        <f t="shared" ref="L12:L25" si="5">AVERAGE(F12,G12,H12)</f>
        <v>33500</v>
      </c>
      <c r="M12" s="6">
        <f t="shared" ref="M12:M25" si="6">STDEV(F12,G12,H12)</f>
        <v>3858.7562763149476</v>
      </c>
      <c r="N12" s="46">
        <f t="shared" si="4"/>
        <v>0.11518675451686411</v>
      </c>
      <c r="O12" s="34">
        <f t="shared" si="1"/>
        <v>33500</v>
      </c>
      <c r="P12" s="7">
        <f t="shared" si="0"/>
        <v>33500</v>
      </c>
      <c r="Q12" s="35"/>
    </row>
    <row r="13" spans="1:17" ht="83.25" customHeight="1" x14ac:dyDescent="0.3">
      <c r="A13" s="5">
        <v>9</v>
      </c>
      <c r="B13" s="15" t="s">
        <v>39</v>
      </c>
      <c r="C13" s="15" t="s">
        <v>40</v>
      </c>
      <c r="D13" s="14" t="s">
        <v>23</v>
      </c>
      <c r="E13" s="57">
        <v>1</v>
      </c>
      <c r="F13" s="51">
        <v>162500</v>
      </c>
      <c r="G13" s="11">
        <v>165000</v>
      </c>
      <c r="H13" s="21">
        <v>165000</v>
      </c>
      <c r="I13" s="10"/>
      <c r="J13" s="20"/>
      <c r="K13" s="49"/>
      <c r="L13" s="60">
        <f t="shared" si="5"/>
        <v>164166.66666666666</v>
      </c>
      <c r="M13" s="6">
        <f t="shared" si="6"/>
        <v>1443.3756729740644</v>
      </c>
      <c r="N13" s="46">
        <f t="shared" si="4"/>
        <v>8.7921360790298338E-3</v>
      </c>
      <c r="O13" s="34">
        <f t="shared" si="1"/>
        <v>164166.66666666666</v>
      </c>
      <c r="P13" s="7">
        <f t="shared" si="0"/>
        <v>164166.66666666666</v>
      </c>
      <c r="Q13" s="35"/>
    </row>
    <row r="14" spans="1:17" ht="68.25" customHeight="1" x14ac:dyDescent="0.3">
      <c r="A14" s="5">
        <v>10</v>
      </c>
      <c r="B14" s="15" t="s">
        <v>41</v>
      </c>
      <c r="C14" s="15" t="s">
        <v>42</v>
      </c>
      <c r="D14" s="14" t="s">
        <v>23</v>
      </c>
      <c r="E14" s="57">
        <v>1</v>
      </c>
      <c r="F14" s="51">
        <v>125000</v>
      </c>
      <c r="G14" s="11">
        <v>111200</v>
      </c>
      <c r="H14" s="21">
        <v>119000</v>
      </c>
      <c r="I14" s="10"/>
      <c r="J14" s="20"/>
      <c r="K14" s="49"/>
      <c r="L14" s="60">
        <f t="shared" si="5"/>
        <v>118400</v>
      </c>
      <c r="M14" s="6">
        <f t="shared" si="6"/>
        <v>6919.5375568024774</v>
      </c>
      <c r="N14" s="46">
        <f t="shared" si="4"/>
        <v>5.8442040175696597E-2</v>
      </c>
      <c r="O14" s="34">
        <f t="shared" si="1"/>
        <v>118400</v>
      </c>
      <c r="P14" s="7">
        <f t="shared" si="0"/>
        <v>118400</v>
      </c>
      <c r="Q14" s="35"/>
    </row>
    <row r="15" spans="1:17" ht="71.25" customHeight="1" x14ac:dyDescent="0.3">
      <c r="A15" s="5">
        <v>11</v>
      </c>
      <c r="B15" s="15" t="s">
        <v>43</v>
      </c>
      <c r="C15" s="15" t="s">
        <v>44</v>
      </c>
      <c r="D15" s="14" t="s">
        <v>23</v>
      </c>
      <c r="E15" s="57">
        <v>1</v>
      </c>
      <c r="F15" s="51">
        <v>235000</v>
      </c>
      <c r="G15" s="11">
        <v>224100</v>
      </c>
      <c r="H15" s="21">
        <v>220200</v>
      </c>
      <c r="I15" s="10"/>
      <c r="J15" s="20"/>
      <c r="K15" s="49"/>
      <c r="L15" s="60">
        <f t="shared" si="5"/>
        <v>226433.33333333334</v>
      </c>
      <c r="M15" s="6">
        <f t="shared" si="6"/>
        <v>7670.9408375591929</v>
      </c>
      <c r="N15" s="46">
        <f t="shared" si="4"/>
        <v>3.3877259697744112E-2</v>
      </c>
      <c r="O15" s="34">
        <f t="shared" si="1"/>
        <v>226433.33333333334</v>
      </c>
      <c r="P15" s="7">
        <f t="shared" si="0"/>
        <v>226433.33333333334</v>
      </c>
      <c r="Q15" s="35"/>
    </row>
    <row r="16" spans="1:17" ht="74.25" customHeight="1" x14ac:dyDescent="0.3">
      <c r="A16" s="5">
        <v>12</v>
      </c>
      <c r="B16" s="15" t="s">
        <v>45</v>
      </c>
      <c r="C16" s="15" t="s">
        <v>46</v>
      </c>
      <c r="D16" s="14" t="s">
        <v>23</v>
      </c>
      <c r="E16" s="57">
        <v>1</v>
      </c>
      <c r="F16" s="51">
        <v>28500</v>
      </c>
      <c r="G16" s="11">
        <v>25800</v>
      </c>
      <c r="H16" s="21">
        <v>26300</v>
      </c>
      <c r="I16" s="10"/>
      <c r="J16" s="20"/>
      <c r="K16" s="49"/>
      <c r="L16" s="60">
        <f t="shared" si="5"/>
        <v>26866.666666666668</v>
      </c>
      <c r="M16" s="6">
        <f t="shared" si="6"/>
        <v>1436.4307617610161</v>
      </c>
      <c r="N16" s="46">
        <f>M16/L16</f>
        <v>5.346516482981449E-2</v>
      </c>
      <c r="O16" s="34">
        <f t="shared" si="1"/>
        <v>26866.666666666668</v>
      </c>
      <c r="P16" s="7">
        <f t="shared" si="0"/>
        <v>26866.666666666668</v>
      </c>
      <c r="Q16" s="35"/>
    </row>
    <row r="17" spans="1:17" ht="69.75" customHeight="1" x14ac:dyDescent="0.3">
      <c r="A17" s="5">
        <v>13</v>
      </c>
      <c r="B17" s="15" t="s">
        <v>47</v>
      </c>
      <c r="C17" s="15" t="s">
        <v>48</v>
      </c>
      <c r="D17" s="16" t="s">
        <v>23</v>
      </c>
      <c r="E17" s="57">
        <v>1</v>
      </c>
      <c r="F17" s="51">
        <v>90000</v>
      </c>
      <c r="G17" s="11">
        <v>94300</v>
      </c>
      <c r="H17" s="21">
        <v>87200</v>
      </c>
      <c r="I17" s="10"/>
      <c r="J17" s="20"/>
      <c r="K17" s="49"/>
      <c r="L17" s="60">
        <f t="shared" si="5"/>
        <v>90500</v>
      </c>
      <c r="M17" s="6">
        <f t="shared" si="6"/>
        <v>3576.310948449533</v>
      </c>
      <c r="N17" s="46">
        <f t="shared" si="4"/>
        <v>3.9517248049166113E-2</v>
      </c>
      <c r="O17" s="34">
        <f t="shared" si="1"/>
        <v>90500</v>
      </c>
      <c r="P17" s="7">
        <f t="shared" si="0"/>
        <v>90500</v>
      </c>
      <c r="Q17" s="35"/>
    </row>
    <row r="18" spans="1:17" ht="68.25" customHeight="1" x14ac:dyDescent="0.3">
      <c r="A18" s="5">
        <v>14</v>
      </c>
      <c r="B18" s="17" t="s">
        <v>49</v>
      </c>
      <c r="C18" s="17" t="s">
        <v>50</v>
      </c>
      <c r="D18" s="18" t="s">
        <v>23</v>
      </c>
      <c r="E18" s="57">
        <v>1</v>
      </c>
      <c r="F18" s="51">
        <v>41500</v>
      </c>
      <c r="G18" s="11">
        <v>41500</v>
      </c>
      <c r="H18" s="21">
        <v>39500</v>
      </c>
      <c r="I18" s="10"/>
      <c r="J18" s="20"/>
      <c r="K18" s="49"/>
      <c r="L18" s="60">
        <f t="shared" si="5"/>
        <v>40833.333333333336</v>
      </c>
      <c r="M18" s="6">
        <f t="shared" si="6"/>
        <v>1154.7005383792516</v>
      </c>
      <c r="N18" s="46">
        <f t="shared" si="4"/>
        <v>2.8278380531736771E-2</v>
      </c>
      <c r="O18" s="34">
        <f t="shared" si="1"/>
        <v>40833.333333333336</v>
      </c>
      <c r="P18" s="7">
        <f t="shared" si="0"/>
        <v>40833.333333333336</v>
      </c>
      <c r="Q18" s="35"/>
    </row>
    <row r="19" spans="1:17" ht="27.6" x14ac:dyDescent="0.3">
      <c r="A19" s="5">
        <v>15</v>
      </c>
      <c r="B19" s="17" t="s">
        <v>51</v>
      </c>
      <c r="C19" s="17" t="s">
        <v>52</v>
      </c>
      <c r="D19" s="18" t="s">
        <v>23</v>
      </c>
      <c r="E19" s="57">
        <v>1</v>
      </c>
      <c r="F19" s="51">
        <v>79500</v>
      </c>
      <c r="G19" s="11">
        <v>79000</v>
      </c>
      <c r="H19" s="21">
        <v>78200</v>
      </c>
      <c r="I19" s="10"/>
      <c r="J19" s="20"/>
      <c r="K19" s="49"/>
      <c r="L19" s="60">
        <f t="shared" si="5"/>
        <v>78900</v>
      </c>
      <c r="M19" s="6">
        <f t="shared" si="6"/>
        <v>655.74385243020004</v>
      </c>
      <c r="N19" s="46">
        <f t="shared" si="4"/>
        <v>8.3110754427148294E-3</v>
      </c>
      <c r="O19" s="34">
        <f t="shared" si="1"/>
        <v>78900</v>
      </c>
      <c r="P19" s="7">
        <f t="shared" si="0"/>
        <v>78900</v>
      </c>
      <c r="Q19" s="35"/>
    </row>
    <row r="20" spans="1:17" ht="27.6" x14ac:dyDescent="0.3">
      <c r="A20" s="5">
        <v>16</v>
      </c>
      <c r="B20" s="15" t="s">
        <v>53</v>
      </c>
      <c r="C20" s="19" t="s">
        <v>54</v>
      </c>
      <c r="D20" s="14" t="s">
        <v>55</v>
      </c>
      <c r="E20" s="57">
        <v>1</v>
      </c>
      <c r="F20" s="51">
        <v>26500</v>
      </c>
      <c r="G20" s="11">
        <v>21400</v>
      </c>
      <c r="H20" s="21">
        <v>20300</v>
      </c>
      <c r="I20" s="10"/>
      <c r="J20" s="20"/>
      <c r="K20" s="49"/>
      <c r="L20" s="60">
        <f t="shared" si="5"/>
        <v>22733.333333333332</v>
      </c>
      <c r="M20" s="6">
        <f t="shared" si="6"/>
        <v>3308.0709383768317</v>
      </c>
      <c r="N20" s="46">
        <f t="shared" si="4"/>
        <v>0.14551631693739731</v>
      </c>
      <c r="O20" s="34">
        <f t="shared" si="1"/>
        <v>22733.333333333332</v>
      </c>
      <c r="P20" s="7">
        <f t="shared" si="0"/>
        <v>22733.333333333332</v>
      </c>
      <c r="Q20" s="35"/>
    </row>
    <row r="21" spans="1:17" ht="113.25" customHeight="1" x14ac:dyDescent="0.3">
      <c r="A21" s="5">
        <v>17</v>
      </c>
      <c r="B21" s="19" t="s">
        <v>56</v>
      </c>
      <c r="C21" s="19" t="s">
        <v>57</v>
      </c>
      <c r="D21" s="14" t="s">
        <v>23</v>
      </c>
      <c r="E21" s="57">
        <v>1</v>
      </c>
      <c r="F21" s="51">
        <v>66000</v>
      </c>
      <c r="G21" s="11">
        <v>68100</v>
      </c>
      <c r="H21" s="21">
        <v>66000</v>
      </c>
      <c r="I21" s="10"/>
      <c r="J21" s="20"/>
      <c r="K21" s="49"/>
      <c r="L21" s="60">
        <f t="shared" si="5"/>
        <v>66700</v>
      </c>
      <c r="M21" s="6">
        <f t="shared" si="6"/>
        <v>1212.4355652982142</v>
      </c>
      <c r="N21" s="46">
        <f t="shared" si="4"/>
        <v>1.8177444757094666E-2</v>
      </c>
      <c r="O21" s="34">
        <f t="shared" si="1"/>
        <v>66700</v>
      </c>
      <c r="P21" s="7">
        <f t="shared" si="0"/>
        <v>66700</v>
      </c>
      <c r="Q21" s="40"/>
    </row>
    <row r="22" spans="1:17" ht="55.2" x14ac:dyDescent="0.3">
      <c r="A22" s="5">
        <v>18</v>
      </c>
      <c r="B22" s="19" t="s">
        <v>58</v>
      </c>
      <c r="C22" s="19" t="s">
        <v>59</v>
      </c>
      <c r="D22" s="14" t="s">
        <v>23</v>
      </c>
      <c r="E22" s="57">
        <v>1</v>
      </c>
      <c r="F22" s="51">
        <v>9222</v>
      </c>
      <c r="G22" s="11">
        <v>9000</v>
      </c>
      <c r="H22" s="21">
        <v>8500</v>
      </c>
      <c r="I22" s="10"/>
      <c r="J22" s="20"/>
      <c r="K22" s="49"/>
      <c r="L22" s="60">
        <f t="shared" si="5"/>
        <v>8907.3333333333339</v>
      </c>
      <c r="M22" s="6">
        <f t="shared" si="6"/>
        <v>369.8125651371696</v>
      </c>
      <c r="N22" s="46">
        <f t="shared" si="4"/>
        <v>4.1517764217180925E-2</v>
      </c>
      <c r="O22" s="34">
        <f t="shared" si="1"/>
        <v>8907.3333333333339</v>
      </c>
      <c r="P22" s="7">
        <f t="shared" si="0"/>
        <v>8907.3333333333339</v>
      </c>
      <c r="Q22" s="35"/>
    </row>
    <row r="23" spans="1:17" ht="27.6" x14ac:dyDescent="0.3">
      <c r="A23" s="5">
        <v>19</v>
      </c>
      <c r="B23" s="19" t="s">
        <v>60</v>
      </c>
      <c r="C23" s="19" t="s">
        <v>61</v>
      </c>
      <c r="D23" s="14" t="s">
        <v>23</v>
      </c>
      <c r="E23" s="57">
        <v>1</v>
      </c>
      <c r="F23" s="51">
        <v>7250</v>
      </c>
      <c r="G23" s="11">
        <v>7950</v>
      </c>
      <c r="H23" s="21">
        <v>7300</v>
      </c>
      <c r="I23" s="10"/>
      <c r="J23" s="20"/>
      <c r="K23" s="49"/>
      <c r="L23" s="60">
        <f t="shared" si="5"/>
        <v>7500</v>
      </c>
      <c r="M23" s="6">
        <f t="shared" si="6"/>
        <v>390.51248379533274</v>
      </c>
      <c r="N23" s="46">
        <f t="shared" si="4"/>
        <v>5.2068331172711035E-2</v>
      </c>
      <c r="O23" s="34">
        <f t="shared" si="1"/>
        <v>7500</v>
      </c>
      <c r="P23" s="7">
        <f t="shared" si="0"/>
        <v>7500</v>
      </c>
      <c r="Q23" s="35"/>
    </row>
    <row r="24" spans="1:17" ht="27.6" x14ac:dyDescent="0.3">
      <c r="A24" s="5">
        <v>20</v>
      </c>
      <c r="B24" s="19" t="s">
        <v>62</v>
      </c>
      <c r="C24" s="19" t="s">
        <v>63</v>
      </c>
      <c r="D24" s="14" t="s">
        <v>23</v>
      </c>
      <c r="E24" s="57">
        <v>1</v>
      </c>
      <c r="F24" s="51">
        <v>63500</v>
      </c>
      <c r="G24" s="11">
        <v>61300</v>
      </c>
      <c r="H24" s="21">
        <v>60200</v>
      </c>
      <c r="I24" s="10"/>
      <c r="J24" s="20"/>
      <c r="K24" s="49"/>
      <c r="L24" s="60">
        <f t="shared" si="5"/>
        <v>61666.666666666664</v>
      </c>
      <c r="M24" s="6">
        <f t="shared" si="6"/>
        <v>1680.2777548171412</v>
      </c>
      <c r="N24" s="46">
        <f t="shared" si="4"/>
        <v>2.7247747375413103E-2</v>
      </c>
      <c r="O24" s="34">
        <f t="shared" si="1"/>
        <v>61666.666666666664</v>
      </c>
      <c r="P24" s="7">
        <f t="shared" si="0"/>
        <v>61666.666666666664</v>
      </c>
      <c r="Q24" s="35"/>
    </row>
    <row r="25" spans="1:17" ht="55.2" x14ac:dyDescent="0.3">
      <c r="A25" s="5">
        <v>21</v>
      </c>
      <c r="B25" s="19" t="s">
        <v>64</v>
      </c>
      <c r="C25" s="19" t="s">
        <v>65</v>
      </c>
      <c r="D25" s="14" t="s">
        <v>23</v>
      </c>
      <c r="E25" s="57">
        <v>1</v>
      </c>
      <c r="F25" s="51">
        <v>45000</v>
      </c>
      <c r="G25" s="11">
        <v>44000</v>
      </c>
      <c r="H25" s="21">
        <v>44100</v>
      </c>
      <c r="I25" s="10"/>
      <c r="J25" s="20"/>
      <c r="K25" s="49"/>
      <c r="L25" s="60">
        <f t="shared" si="5"/>
        <v>44366.666666666664</v>
      </c>
      <c r="M25" s="6">
        <f t="shared" si="6"/>
        <v>550.75705472861023</v>
      </c>
      <c r="N25" s="46">
        <f>M25/L25</f>
        <v>1.2413757807556956E-2</v>
      </c>
      <c r="O25" s="34">
        <f t="shared" si="1"/>
        <v>44366.666666666664</v>
      </c>
      <c r="P25" s="7">
        <f t="shared" si="0"/>
        <v>44366.666666666664</v>
      </c>
      <c r="Q25" s="35"/>
    </row>
    <row r="26" spans="1:17" ht="27.6" x14ac:dyDescent="0.3">
      <c r="A26" s="5">
        <v>22</v>
      </c>
      <c r="B26" s="19" t="s">
        <v>66</v>
      </c>
      <c r="C26" s="19" t="s">
        <v>67</v>
      </c>
      <c r="D26" s="14" t="s">
        <v>55</v>
      </c>
      <c r="E26" s="57">
        <v>1</v>
      </c>
      <c r="F26" s="51">
        <v>48300</v>
      </c>
      <c r="G26" s="11">
        <v>47300</v>
      </c>
      <c r="H26" s="21">
        <v>45000</v>
      </c>
      <c r="I26" s="10"/>
      <c r="J26" s="20"/>
      <c r="K26" s="49">
        <v>49000</v>
      </c>
      <c r="L26" s="60">
        <f>AVERAGE(F26,G26,H26,K26)</f>
        <v>47400</v>
      </c>
      <c r="M26" s="6">
        <f>STDEV(F26,G26,H26,K26)</f>
        <v>1745.4703282114729</v>
      </c>
      <c r="N26" s="46">
        <f t="shared" si="4"/>
        <v>3.6824268527668201E-2</v>
      </c>
      <c r="O26" s="36">
        <f>L26</f>
        <v>47400</v>
      </c>
      <c r="P26" s="7">
        <f t="shared" si="0"/>
        <v>47400</v>
      </c>
      <c r="Q26" s="35"/>
    </row>
    <row r="27" spans="1:17" ht="27.6" x14ac:dyDescent="0.3">
      <c r="A27" s="5">
        <v>23</v>
      </c>
      <c r="B27" s="19" t="s">
        <v>68</v>
      </c>
      <c r="C27" s="19" t="s">
        <v>69</v>
      </c>
      <c r="D27" s="14" t="s">
        <v>23</v>
      </c>
      <c r="E27" s="57">
        <v>1</v>
      </c>
      <c r="F27" s="51">
        <v>49500</v>
      </c>
      <c r="G27" s="11">
        <v>48700</v>
      </c>
      <c r="H27" s="21">
        <v>42000</v>
      </c>
      <c r="I27" s="10"/>
      <c r="J27" s="20"/>
      <c r="K27" s="49"/>
      <c r="L27" s="60">
        <f>AVERAGE(F27,G27,H27)</f>
        <v>46733.333333333336</v>
      </c>
      <c r="M27" s="6">
        <f>STDEV(F27,G27,H27)</f>
        <v>4118.6567389542588</v>
      </c>
      <c r="N27" s="46">
        <f t="shared" si="4"/>
        <v>8.8131028650947046E-2</v>
      </c>
      <c r="O27" s="34">
        <f t="shared" si="1"/>
        <v>46733.333333333336</v>
      </c>
      <c r="P27" s="7">
        <f t="shared" si="0"/>
        <v>46733.333333333336</v>
      </c>
      <c r="Q27" s="35"/>
    </row>
    <row r="28" spans="1:17" ht="55.2" x14ac:dyDescent="0.3">
      <c r="A28" s="5">
        <v>24</v>
      </c>
      <c r="B28" s="19" t="s">
        <v>70</v>
      </c>
      <c r="C28" s="19" t="s">
        <v>71</v>
      </c>
      <c r="D28" s="14" t="s">
        <v>23</v>
      </c>
      <c r="E28" s="57">
        <v>1</v>
      </c>
      <c r="F28" s="51">
        <v>61908</v>
      </c>
      <c r="G28" s="11">
        <v>60300</v>
      </c>
      <c r="H28" s="21">
        <v>59800</v>
      </c>
      <c r="I28" s="10"/>
      <c r="J28" s="20"/>
      <c r="K28" s="49"/>
      <c r="L28" s="60">
        <f t="shared" ref="L28:L29" si="7">AVERAGE(F28,G28,H28)</f>
        <v>60669.333333333336</v>
      </c>
      <c r="M28" s="6">
        <f t="shared" ref="M28:M29" si="8">STDEV(F28,G28,H28)</f>
        <v>1101.4632691712118</v>
      </c>
      <c r="N28" s="46">
        <f t="shared" si="4"/>
        <v>1.8155189923045333E-2</v>
      </c>
      <c r="O28" s="34">
        <f t="shared" si="1"/>
        <v>60669.333333333336</v>
      </c>
      <c r="P28" s="7">
        <f t="shared" si="0"/>
        <v>60669.333333333336</v>
      </c>
      <c r="Q28" s="35"/>
    </row>
    <row r="29" spans="1:17" ht="75" customHeight="1" x14ac:dyDescent="0.3">
      <c r="A29" s="5">
        <v>25</v>
      </c>
      <c r="B29" s="15" t="s">
        <v>72</v>
      </c>
      <c r="C29" s="15" t="s">
        <v>73</v>
      </c>
      <c r="D29" s="14" t="s">
        <v>23</v>
      </c>
      <c r="E29" s="57">
        <v>1</v>
      </c>
      <c r="F29" s="51">
        <v>467500</v>
      </c>
      <c r="G29" s="11">
        <v>465200</v>
      </c>
      <c r="H29" s="21">
        <v>465300</v>
      </c>
      <c r="I29" s="10"/>
      <c r="J29" s="20"/>
      <c r="K29" s="49"/>
      <c r="L29" s="60">
        <f t="shared" si="7"/>
        <v>466000</v>
      </c>
      <c r="M29" s="6">
        <f t="shared" si="8"/>
        <v>1300</v>
      </c>
      <c r="N29" s="46">
        <f>M29/L29</f>
        <v>2.7896995708154505E-3</v>
      </c>
      <c r="O29" s="34">
        <f t="shared" si="1"/>
        <v>466000</v>
      </c>
      <c r="P29" s="7">
        <f t="shared" si="0"/>
        <v>466000</v>
      </c>
      <c r="Q29" s="35"/>
    </row>
    <row r="30" spans="1:17" ht="65.25" customHeight="1" x14ac:dyDescent="0.3">
      <c r="A30" s="5">
        <v>26</v>
      </c>
      <c r="B30" s="15" t="s">
        <v>74</v>
      </c>
      <c r="C30" s="15" t="s">
        <v>75</v>
      </c>
      <c r="D30" s="14" t="s">
        <v>23</v>
      </c>
      <c r="E30" s="57">
        <v>1</v>
      </c>
      <c r="F30" s="51">
        <v>47500</v>
      </c>
      <c r="G30" s="11">
        <v>45300</v>
      </c>
      <c r="H30" s="21">
        <v>46300</v>
      </c>
      <c r="I30" s="10"/>
      <c r="J30" s="20"/>
      <c r="K30" s="49"/>
      <c r="L30" s="60">
        <f>AVERAGE(F30,G30,H30)</f>
        <v>46366.666666666664</v>
      </c>
      <c r="M30" s="6">
        <f>STDEV(F30,G30,H30)</f>
        <v>1101.5141094572205</v>
      </c>
      <c r="N30" s="46">
        <f t="shared" si="4"/>
        <v>2.375659474027075E-2</v>
      </c>
      <c r="O30" s="34">
        <f t="shared" si="1"/>
        <v>46366.666666666664</v>
      </c>
      <c r="P30" s="7">
        <f t="shared" si="0"/>
        <v>46366.666666666664</v>
      </c>
      <c r="Q30" s="35"/>
    </row>
    <row r="31" spans="1:17" ht="101.25" customHeight="1" x14ac:dyDescent="0.3">
      <c r="A31" s="5">
        <v>27</v>
      </c>
      <c r="B31" s="17" t="s">
        <v>76</v>
      </c>
      <c r="C31" s="17" t="s">
        <v>77</v>
      </c>
      <c r="D31" s="18" t="s">
        <v>23</v>
      </c>
      <c r="E31" s="57">
        <v>1</v>
      </c>
      <c r="F31" s="51">
        <v>82500</v>
      </c>
      <c r="G31" s="11">
        <v>81200</v>
      </c>
      <c r="H31" s="21">
        <v>81300</v>
      </c>
      <c r="I31" s="10"/>
      <c r="J31" s="20"/>
      <c r="K31" s="49"/>
      <c r="L31" s="60">
        <f t="shared" ref="L31" si="9">AVERAGE(F31,G31,H31)</f>
        <v>81666.666666666672</v>
      </c>
      <c r="M31" s="6">
        <f t="shared" ref="M31" si="10">STDEV(F31,G31,H31)</f>
        <v>723.41781380702355</v>
      </c>
      <c r="N31" s="46">
        <f t="shared" si="4"/>
        <v>8.858177311922736E-3</v>
      </c>
      <c r="O31" s="34">
        <f t="shared" si="1"/>
        <v>81666.666666666672</v>
      </c>
      <c r="P31" s="7">
        <f t="shared" si="0"/>
        <v>81666.666666666672</v>
      </c>
      <c r="Q31" s="37"/>
    </row>
    <row r="32" spans="1:17" ht="101.25" customHeight="1" x14ac:dyDescent="0.3">
      <c r="A32" s="5">
        <v>28</v>
      </c>
      <c r="B32" s="13" t="s">
        <v>78</v>
      </c>
      <c r="C32" s="13" t="s">
        <v>79</v>
      </c>
      <c r="D32" s="18" t="s">
        <v>23</v>
      </c>
      <c r="E32" s="57">
        <v>1</v>
      </c>
      <c r="F32" s="51"/>
      <c r="G32" s="11">
        <v>1846880</v>
      </c>
      <c r="H32" s="21">
        <v>2032520</v>
      </c>
      <c r="I32" s="10"/>
      <c r="J32" s="20">
        <v>2120000</v>
      </c>
      <c r="K32" s="49"/>
      <c r="L32" s="60">
        <f>AVERAGE(G32,H32,J32)</f>
        <v>1999800</v>
      </c>
      <c r="M32" s="6">
        <f>STDEV(G32,H32,J32)</f>
        <v>139468.92987328756</v>
      </c>
      <c r="N32" s="46">
        <f>M32/L32</f>
        <v>6.9741439080551831E-2</v>
      </c>
      <c r="O32" s="34">
        <f>L32</f>
        <v>1999800</v>
      </c>
      <c r="P32" s="7">
        <f t="shared" si="0"/>
        <v>1999800</v>
      </c>
      <c r="Q32" s="41"/>
    </row>
    <row r="33" spans="1:17" ht="101.25" customHeight="1" x14ac:dyDescent="0.3">
      <c r="A33" s="5">
        <v>29</v>
      </c>
      <c r="B33" s="13" t="s">
        <v>80</v>
      </c>
      <c r="C33" s="13" t="s">
        <v>81</v>
      </c>
      <c r="D33" s="18" t="s">
        <v>23</v>
      </c>
      <c r="E33" s="57">
        <v>1</v>
      </c>
      <c r="F33" s="51"/>
      <c r="G33" s="11">
        <v>741370</v>
      </c>
      <c r="H33" s="21">
        <v>799680</v>
      </c>
      <c r="I33" s="10"/>
      <c r="J33" s="20">
        <v>780000</v>
      </c>
      <c r="K33" s="49"/>
      <c r="L33" s="60">
        <f>AVERAGE(G33,H33,J33)</f>
        <v>773683.33333333337</v>
      </c>
      <c r="M33" s="6">
        <f>STDEV(G33,H33,J33)</f>
        <v>29663.769708742908</v>
      </c>
      <c r="N33" s="46">
        <f t="shared" si="4"/>
        <v>3.8340970304917482E-2</v>
      </c>
      <c r="O33" s="34">
        <f t="shared" si="1"/>
        <v>773683.33333333337</v>
      </c>
      <c r="P33" s="7">
        <f t="shared" si="0"/>
        <v>773683.33333333337</v>
      </c>
      <c r="Q33" s="41"/>
    </row>
    <row r="34" spans="1:17" ht="101.25" customHeight="1" x14ac:dyDescent="0.3">
      <c r="A34" s="5">
        <v>30</v>
      </c>
      <c r="B34" s="13" t="s">
        <v>82</v>
      </c>
      <c r="C34" s="13" t="s">
        <v>83</v>
      </c>
      <c r="D34" s="18" t="s">
        <v>23</v>
      </c>
      <c r="E34" s="57">
        <v>1</v>
      </c>
      <c r="F34" s="51"/>
      <c r="G34" s="11">
        <v>2502570</v>
      </c>
      <c r="H34" s="21">
        <v>2810780</v>
      </c>
      <c r="I34" s="10"/>
      <c r="J34" s="20">
        <v>3180000</v>
      </c>
      <c r="K34" s="49"/>
      <c r="L34" s="60">
        <f>AVERAGE(G34,H34,J34)</f>
        <v>2831116.6666666665</v>
      </c>
      <c r="M34" s="6">
        <f>STDEV(G34,H34,J34)</f>
        <v>339172.57588627847</v>
      </c>
      <c r="N34" s="46">
        <f>M34/L34</f>
        <v>0.11980169516843595</v>
      </c>
      <c r="O34" s="34">
        <f>L34</f>
        <v>2831116.6666666665</v>
      </c>
      <c r="P34" s="7">
        <f t="shared" si="0"/>
        <v>2831116.6666666665</v>
      </c>
      <c r="Q34" s="41"/>
    </row>
    <row r="35" spans="1:17" ht="101.25" customHeight="1" x14ac:dyDescent="0.3">
      <c r="A35" s="28">
        <v>31</v>
      </c>
      <c r="B35" s="29" t="s">
        <v>84</v>
      </c>
      <c r="C35" s="29" t="s">
        <v>85</v>
      </c>
      <c r="D35" s="30" t="s">
        <v>23</v>
      </c>
      <c r="E35" s="58">
        <v>1</v>
      </c>
      <c r="F35" s="52"/>
      <c r="G35" s="53">
        <v>1053388</v>
      </c>
      <c r="H35" s="54">
        <v>1199520</v>
      </c>
      <c r="I35" s="55"/>
      <c r="J35" s="62">
        <v>1120000</v>
      </c>
      <c r="K35" s="56"/>
      <c r="L35" s="61">
        <f>AVERAGE(G35,H35,J35)</f>
        <v>1124302.6666666667</v>
      </c>
      <c r="M35" s="31">
        <f>STDEV(G35,H35,J35)</f>
        <v>73160.953119360973</v>
      </c>
      <c r="N35" s="47">
        <f>M35/L35</f>
        <v>6.507229350995726E-2</v>
      </c>
      <c r="O35" s="42">
        <f t="shared" si="1"/>
        <v>1124302.6666666667</v>
      </c>
      <c r="P35" s="43">
        <f t="shared" si="0"/>
        <v>1124302.6666666667</v>
      </c>
      <c r="Q35" s="44"/>
    </row>
    <row r="36" spans="1:17" ht="36" customHeight="1" x14ac:dyDescent="0.3">
      <c r="A36" s="88" t="s">
        <v>86</v>
      </c>
      <c r="B36" s="88"/>
      <c r="C36" s="88"/>
      <c r="D36" s="88"/>
      <c r="E36" s="88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63">
        <f>SUM(P5:P35)</f>
        <v>19678093.166666672</v>
      </c>
      <c r="Q36" s="9"/>
    </row>
    <row r="37" spans="1:17" x14ac:dyDescent="0.3">
      <c r="P37" s="8"/>
    </row>
  </sheetData>
  <autoFilter ref="A4:Q36" xr:uid="{A5A2AFEE-2368-4703-ACE7-63F89FF18762}"/>
  <mergeCells count="11">
    <mergeCell ref="A36:O36"/>
    <mergeCell ref="A1:Q1"/>
    <mergeCell ref="A2:E3"/>
    <mergeCell ref="F2:F3"/>
    <mergeCell ref="G2:G3"/>
    <mergeCell ref="H2:H3"/>
    <mergeCell ref="K2:K3"/>
    <mergeCell ref="L2:N3"/>
    <mergeCell ref="O2:Q3"/>
    <mergeCell ref="I2:I3"/>
    <mergeCell ref="J2:J3"/>
  </mergeCells>
  <conditionalFormatting sqref="B29:B35 B7:B20">
    <cfRule type="duplicateValues" dxfId="1" priority="3"/>
  </conditionalFormatting>
  <conditionalFormatting sqref="N5:N35">
    <cfRule type="cellIs" dxfId="0" priority="1" operator="greaterThan">
      <formula>0.3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Alejandro Vela Rodriguez</dc:creator>
  <cp:keywords/>
  <dc:description/>
  <cp:lastModifiedBy>paula herrera</cp:lastModifiedBy>
  <cp:revision/>
  <dcterms:created xsi:type="dcterms:W3CDTF">2025-02-06T22:20:45Z</dcterms:created>
  <dcterms:modified xsi:type="dcterms:W3CDTF">2025-11-22T00:10:11Z</dcterms:modified>
  <cp:category/>
  <cp:contentStatus/>
</cp:coreProperties>
</file>