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go\OneDrive\Escritorio\CESION CONTRATO\OBRA\2. EVALUACION CESION OBRA LP-002\"/>
    </mc:Choice>
  </mc:AlternateContent>
  <xr:revisionPtr revIDLastSave="0" documentId="13_ncr:1_{58898425-290D-4032-B08D-53D3E23656BB}" xr6:coauthVersionLast="47" xr6:coauthVersionMax="47" xr10:uidLastSave="{00000000-0000-0000-0000-000000000000}"/>
  <bookViews>
    <workbookView xWindow="-110" yWindow="-110" windowWidth="19420" windowHeight="10300" tabRatio="670" xr2:uid="{00000000-000D-0000-FFFF-FFFF00000000}"/>
  </bookViews>
  <sheets>
    <sheet name="RESUMEN" sheetId="69" r:id="rId1"/>
    <sheet name="CESION" sheetId="99" r:id="rId2"/>
    <sheet name="Hoja2" sheetId="2" state="hidden" r:id="rId3"/>
  </sheets>
  <externalReferences>
    <externalReference r:id="rId4"/>
  </externalReferences>
  <definedNames>
    <definedName name="apoyo">[1]Hoja2!$N$13:$N$15</definedName>
    <definedName name="_xlnm.Print_Area" localSheetId="1">CESION!$A$1:$J$68</definedName>
    <definedName name="calidad">[1]Hoja2!$M$13:$M$17</definedName>
    <definedName name="codigos">[1]Hoja2!$F$13:$F$17</definedName>
    <definedName name="discapacidad">[1]Hoja2!$O$13:$O$14</definedName>
    <definedName name="expe">[1]Hoja2!$L$13:$L$18</definedName>
    <definedName name="pluralidad">[1]Hoja2!$H$13:$H$15</definedName>
    <definedName name="requisito">[1]Hoja2!$I$13:$I$15</definedName>
    <definedName name="tipo">[1]Hoja2!$G$13:$G$14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69" l="1"/>
  <c r="C47" i="99"/>
  <c r="F47" i="99"/>
  <c r="F36" i="99"/>
  <c r="I47" i="99" l="1"/>
  <c r="H64" i="99"/>
  <c r="I36" i="99"/>
  <c r="H9" i="99"/>
  <c r="L9" i="99" s="1"/>
  <c r="L8" i="99" l="1"/>
  <c r="L10" i="99"/>
</calcChain>
</file>

<file path=xl/sharedStrings.xml><?xml version="1.0" encoding="utf-8"?>
<sst xmlns="http://schemas.openxmlformats.org/spreadsheetml/2006/main" count="225" uniqueCount="167">
  <si>
    <t xml:space="preserve">REPÚBLICA DE COLOMBIA </t>
  </si>
  <si>
    <t>Juridica</t>
  </si>
  <si>
    <t xml:space="preserve">Consorcio </t>
  </si>
  <si>
    <t>Individual</t>
  </si>
  <si>
    <t>Cumple</t>
  </si>
  <si>
    <t xml:space="preserve"> -- --- </t>
  </si>
  <si>
    <t>Certificacion</t>
  </si>
  <si>
    <t>Acta de liquidacion</t>
  </si>
  <si>
    <t xml:space="preserve">  ---   </t>
  </si>
  <si>
    <t>Union temporal</t>
  </si>
  <si>
    <t>No cumple</t>
  </si>
  <si>
    <t>Contrato</t>
  </si>
  <si>
    <t>Apoyo a la industria nacional</t>
  </si>
  <si>
    <t>codigos</t>
  </si>
  <si>
    <t>tipo</t>
  </si>
  <si>
    <t>pluralidad</t>
  </si>
  <si>
    <t>requisito</t>
  </si>
  <si>
    <t>formato</t>
  </si>
  <si>
    <t>exp</t>
  </si>
  <si>
    <t>apoyo</t>
  </si>
  <si>
    <t>discapacidad</t>
  </si>
  <si>
    <t>Natural</t>
  </si>
  <si>
    <t xml:space="preserve">Presenta </t>
  </si>
  <si>
    <t>Acta de union</t>
  </si>
  <si>
    <t>No presenta</t>
  </si>
  <si>
    <t>Consorcio</t>
  </si>
  <si>
    <t>No aplica</t>
  </si>
  <si>
    <t>Acta de entrega y recibo final</t>
  </si>
  <si>
    <t xml:space="preserve">NO CUMPLE </t>
  </si>
  <si>
    <t>CUMPLE</t>
  </si>
  <si>
    <t>Emprendimientos y empresas de mujeres</t>
  </si>
  <si>
    <t>Mipyme</t>
  </si>
  <si>
    <t xml:space="preserve"> E. Mujeres </t>
  </si>
  <si>
    <t>ESTADO</t>
  </si>
  <si>
    <t>HABILITADO</t>
  </si>
  <si>
    <t>INHABILITADO</t>
  </si>
  <si>
    <t xml:space="preserve">DEPARTAMENTEO DE SANTANDER </t>
  </si>
  <si>
    <t xml:space="preserve">FECHA: </t>
  </si>
  <si>
    <t xml:space="preserve">EVALUACIÓN TECNICA </t>
  </si>
  <si>
    <t xml:space="preserve">OBJETO: </t>
  </si>
  <si>
    <t>VALOR:</t>
  </si>
  <si>
    <t xml:space="preserve">PRESUPUESTO OFICIAL: </t>
  </si>
  <si>
    <t>PRESUPUESTO OFICIAL EXPESADO EN SMMLV:</t>
  </si>
  <si>
    <t>DEPENDENDENCIA:</t>
  </si>
  <si>
    <t>RESPONSABLE:</t>
  </si>
  <si>
    <t>NOMBRE DEL PROPONENTE:</t>
  </si>
  <si>
    <t xml:space="preserve">REPRESENTANTE LEGAL: </t>
  </si>
  <si>
    <t>IDENTIFICACIÓN:</t>
  </si>
  <si>
    <t xml:space="preserve">TIPO: </t>
  </si>
  <si>
    <t>INTEGRANTE No. 01:</t>
  </si>
  <si>
    <t>INTEGRANTE No. 02:</t>
  </si>
  <si>
    <t>PARTICIPACIÓN:</t>
  </si>
  <si>
    <t>A. Que hayan contenido la ejecución de:</t>
  </si>
  <si>
    <t xml:space="preserve">Experiencia General: </t>
  </si>
  <si>
    <t xml:space="preserve">Experiencia Especifica: </t>
  </si>
  <si>
    <t>CLASIFICACIÓN UNSPSC:</t>
  </si>
  <si>
    <t>RELACIÓN DE CONTRATOS FRENTE AL PRESUPUESTO OFICIAL:</t>
  </si>
  <si>
    <t xml:space="preserve">INTEGRANTE QUE APORTA LA EXPERIENCIA: </t>
  </si>
  <si>
    <t>CONTRATANTE:</t>
  </si>
  <si>
    <t xml:space="preserve">PARTICIPACIÓN: </t>
  </si>
  <si>
    <t xml:space="preserve">AÑO DE TERMINACIÓN: </t>
  </si>
  <si>
    <t>VALOR EN SMMLV:</t>
  </si>
  <si>
    <t>VALOR ACREDITADO:</t>
  </si>
  <si>
    <t>CONTRATO No. 01</t>
  </si>
  <si>
    <t>CODIGOS UNSPSC:</t>
  </si>
  <si>
    <t xml:space="preserve">DOCUMENTOS APORTADOS: </t>
  </si>
  <si>
    <t>Anexo Acta Final</t>
  </si>
  <si>
    <t>ESTADO:</t>
  </si>
  <si>
    <t>ESTADO REQ.</t>
  </si>
  <si>
    <t xml:space="preserve">OBSERVACIONES: </t>
  </si>
  <si>
    <t xml:space="preserve">3.5. EXPERIENCIA </t>
  </si>
  <si>
    <t>PLAZO:</t>
  </si>
  <si>
    <t xml:space="preserve">RESUMEN DE LA EVALUACIÓN: </t>
  </si>
  <si>
    <t>4. CRITERIOS DE EVALUACIÓN, ASIGNACIÓN DE PUNTAJE Y CRITERIOS DE DESEMPATE</t>
  </si>
  <si>
    <t>NUMERAL</t>
  </si>
  <si>
    <t xml:space="preserve">DESCIPCIÓN </t>
  </si>
  <si>
    <t xml:space="preserve">MAXIMO PUNTAJE A OTORGAR </t>
  </si>
  <si>
    <t xml:space="preserve">PUNTAJE OBTENIDO </t>
  </si>
  <si>
    <t>4.3</t>
  </si>
  <si>
    <t>4.4</t>
  </si>
  <si>
    <t>Implementación del programa de gerencia de proyectos</t>
  </si>
  <si>
    <t>Disponibilidad y condiciones funcionales de la maquinaria de obra</t>
  </si>
  <si>
    <t>FOLIO</t>
  </si>
  <si>
    <t>OBSERVACIONES</t>
  </si>
  <si>
    <t xml:space="preserve">PUNTAJE TOTAL OBTENIDO </t>
  </si>
  <si>
    <t>N/A</t>
  </si>
  <si>
    <t>EXPERIENCIA ESPECIFICA:</t>
  </si>
  <si>
    <t xml:space="preserve">ENCARGADO: </t>
  </si>
  <si>
    <t xml:space="preserve">MUNICIPIO DE PIEDECUESTA </t>
  </si>
  <si>
    <t>NIT. 890.205.383-6</t>
  </si>
  <si>
    <t xml:space="preserve">SECRETARIA DE INFRAESTRUCTURA </t>
  </si>
  <si>
    <t>JUAN PABLO VERA MOGOLLÓN</t>
  </si>
  <si>
    <t>72 10 33</t>
  </si>
  <si>
    <t>FORMATO No. 03:</t>
  </si>
  <si>
    <t>PAGINA RUP:</t>
  </si>
  <si>
    <t>PAGINAS:</t>
  </si>
  <si>
    <t>4.2.1</t>
  </si>
  <si>
    <t>4.2.2</t>
  </si>
  <si>
    <t>No. Proceso Selección</t>
  </si>
  <si>
    <t>Tipo de Proyecto de infraestructura social Principal:</t>
  </si>
  <si>
    <t xml:space="preserve">Actividad Principal: </t>
  </si>
  <si>
    <t>72 10 15</t>
  </si>
  <si>
    <t>Ambientales</t>
  </si>
  <si>
    <t>G.Proyectos</t>
  </si>
  <si>
    <t>Maquinaria</t>
  </si>
  <si>
    <t>4.5</t>
  </si>
  <si>
    <t>4.6</t>
  </si>
  <si>
    <t>MIPYME domiciliada en Colombia</t>
  </si>
  <si>
    <t>Vinculación de personas con discapacidad</t>
  </si>
  <si>
    <t>COMITÉ EVALUADOR 
Secretaría de infraestructura.</t>
  </si>
  <si>
    <t xml:space="preserve">No. </t>
  </si>
  <si>
    <t xml:space="preserve">PROPONENTE </t>
  </si>
  <si>
    <t xml:space="preserve">INTEGRANTES </t>
  </si>
  <si>
    <t>G. PROYECTOS</t>
  </si>
  <si>
    <t xml:space="preserve">MAQUINARIA </t>
  </si>
  <si>
    <t>AMBIENTALES</t>
  </si>
  <si>
    <t>IN. NAL</t>
  </si>
  <si>
    <t>DISCAPACIDAD</t>
  </si>
  <si>
    <t>MUJERES</t>
  </si>
  <si>
    <t xml:space="preserve">MIPYME </t>
  </si>
  <si>
    <t>TOTAL</t>
  </si>
  <si>
    <t>JURIDICO</t>
  </si>
  <si>
    <t>TECNICO</t>
  </si>
  <si>
    <t>FINANCIERO</t>
  </si>
  <si>
    <t>RECHAZADO</t>
  </si>
  <si>
    <t xml:space="preserve">REQUISITO HABILITANTE </t>
  </si>
  <si>
    <t>ASIGNACION DE PUNTAJE</t>
  </si>
  <si>
    <t>MEJORAMIENTO Y/O REHABILITACIÓN DE LAS VIAS URBANAS Y OBRAS
COMPLEMENTARIAS EN EL MUNICIPIO DE PIEDECUESTA, SANTANDER</t>
  </si>
  <si>
    <t xml:space="preserve"> 6.1 PROYECTOS DE CONSTRUCCIÓN O RECONSTRUCCIÓN O MEJORAMIENTO O REHABILITACIÓN O REPAVIMENTACIÓN O PAVIMENTACIÓN DE VÍAS URBANAS</t>
  </si>
  <si>
    <t>Que hayan contenido la ejecución de CONSTRUCCIÓN O RECONSTRUCCIÓN O REHABILITACIÓN O MEJORAMIENTO O REPAVIMENTACIÓN O PAVIMENTACIÓN DE INFRAESTRUCTURA VIAL PARA TRÁFICO VEHICULAR DE VÍAS URBANAS O DE
VÍAS PRIMARIAS O SECUNDARIAS.</t>
  </si>
  <si>
    <t>Nota 1: Se solicita la Experiencia en la Intervención de Vías Urbanas.</t>
  </si>
  <si>
    <t>Nota 2: No se aceptará experiencia en contratos cuyo objeto o alcance sea exclusivamente en cualquiera de las siguientes actividades de obra: componentes de seguridad vial o semaforización o puentes.</t>
  </si>
  <si>
    <t>Nota 4: No se aceptará experiencia cuya ejecución sea exclusivamente en afirmado.</t>
  </si>
  <si>
    <t>Por lo menos uno (1) de los contratos válidos aportados como experiencia general debe acreditar la CONSTRUCCIÓN O RECONSTRUCCIÓN O REHABILITACIÓN O MEJORAMIENTO O REPAVIMENTACIÓN O PAVIMENTACIÓN en pavimento asfáltico para tráfico vehicular.</t>
  </si>
  <si>
    <t>72 14 10</t>
  </si>
  <si>
    <t>72 14 11</t>
  </si>
  <si>
    <t>6. OBRAS DE INFRAESTRUCTURA VIAL URBANA</t>
  </si>
  <si>
    <t>4.2.3</t>
  </si>
  <si>
    <t>Criterios Ambientales y Sociales</t>
  </si>
  <si>
    <t>CONTRATO No. 02</t>
  </si>
  <si>
    <t>SI</t>
  </si>
  <si>
    <t>El oferente acredita el requisito</t>
  </si>
  <si>
    <t>17</t>
  </si>
  <si>
    <t>GOBERNACION DE SANTANDER</t>
  </si>
  <si>
    <t>8</t>
  </si>
  <si>
    <t>EL OFERENTE SE ENCUENTRA HABILITADO DESDE EL PUNTO DE VISTA TÉCNICO</t>
  </si>
  <si>
    <t>OFERENTE CONSORCIO VIAS URBANAS</t>
  </si>
  <si>
    <t>MEJORAMIENTO Y/O REHABILITACION DE LAS VIAS URBANAS Y OBRAS COMPLEMENTARIAS EN EL MUNICIPIO DE PIEDECUESTA, SANTANDER</t>
  </si>
  <si>
    <t>CONSORCIO VIAS URBANAS</t>
  </si>
  <si>
    <t xml:space="preserve">JULIAN ANDRES SERRANO GOMEZ
MAQUINOBRAS DE COLOMBIA SAS </t>
  </si>
  <si>
    <t>JULIAN ANDRES SERRANO GOMEZ</t>
  </si>
  <si>
    <t>13.870.690 de Bucaramanga</t>
  </si>
  <si>
    <t>MAQUINOBRAS DE COLOMBIA SAS</t>
  </si>
  <si>
    <t>ALCALDIA DE BARRANCABERMEJA</t>
  </si>
  <si>
    <t>CONSTRUCCION DE PAVIMENTO Y OBRAS COMPLEMENTARIAS DE LAS VIAS A REALIZAR POR AUTOPAVIMENTACION DE LAS COMUNAS DE BARRANCABERMEJA</t>
  </si>
  <si>
    <t>JULIAN ANDRES SERRANO GOMEZ/ MAQUINOBRAS DE COLOMBIA</t>
  </si>
  <si>
    <t>MEJORAMIENTO Y PAVIMENTACION DE LA TRANSVERSAL MALPASO HASTA LA INTERSECCION CON EL ANILLO VIAL METROPOLITANO FLORIDABLANCA - GIRON</t>
  </si>
  <si>
    <t>37/39</t>
  </si>
  <si>
    <t>ANEXA FORMATO 7</t>
  </si>
  <si>
    <t>ANEXA FORMATO 7B</t>
  </si>
  <si>
    <t>ANEXA FORMATO 8</t>
  </si>
  <si>
    <t>ANEXA FORMTATO 9</t>
  </si>
  <si>
    <t>ANEXA FORMATO 12</t>
  </si>
  <si>
    <t>ANEXA FORMATO 14</t>
  </si>
  <si>
    <t>ANEXA RUP</t>
  </si>
  <si>
    <t>CO1.PCCNTR.8377744</t>
  </si>
  <si>
    <t>INFORME DE EVALUACION CESION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</si>
</sst>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#.0\ &quot;PUNTOS&quot;"/>
    <numFmt numFmtId="165" formatCode="0.0"/>
    <numFmt numFmtId="166" formatCode="#.0\ &quot;Meses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/>
    <xf numFmtId="0" fontId="3" fillId="2" borderId="1" xfId="0" applyFont="1" applyFill="1" applyBorder="1"/>
    <xf numFmtId="0" fontId="3" fillId="2" borderId="3" xfId="0" applyFont="1" applyFill="1" applyBorder="1"/>
    <xf numFmtId="0" fontId="4" fillId="2" borderId="1" xfId="0" applyFont="1" applyFill="1" applyBorder="1"/>
    <xf numFmtId="0" fontId="3" fillId="2" borderId="2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2" borderId="0" xfId="0" applyFont="1" applyFill="1"/>
    <xf numFmtId="14" fontId="3" fillId="2" borderId="4" xfId="0" applyNumberFormat="1" applyFont="1" applyFill="1" applyBorder="1" applyAlignment="1">
      <alignment horizontal="left" vertical="top"/>
    </xf>
    <xf numFmtId="0" fontId="3" fillId="2" borderId="6" xfId="0" applyFont="1" applyFill="1" applyBorder="1"/>
    <xf numFmtId="0" fontId="3" fillId="2" borderId="8" xfId="0" applyFont="1" applyFill="1" applyBorder="1"/>
    <xf numFmtId="14" fontId="3" fillId="2" borderId="6" xfId="0" applyNumberFormat="1" applyFont="1" applyFill="1" applyBorder="1" applyAlignment="1">
      <alignment horizontal="left" vertical="top"/>
    </xf>
    <xf numFmtId="0" fontId="3" fillId="2" borderId="7" xfId="0" applyFont="1" applyFill="1" applyBorder="1"/>
    <xf numFmtId="0" fontId="5" fillId="2" borderId="2" xfId="0" applyFont="1" applyFill="1" applyBorder="1" applyAlignment="1">
      <alignment horizontal="right"/>
    </xf>
    <xf numFmtId="0" fontId="3" fillId="0" borderId="0" xfId="0" applyFont="1" applyAlignment="1">
      <alignment wrapText="1"/>
    </xf>
    <xf numFmtId="0" fontId="3" fillId="0" borderId="10" xfId="0" applyFont="1" applyBorder="1" applyAlignment="1">
      <alignment horizontal="center" vertical="center"/>
    </xf>
    <xf numFmtId="14" fontId="3" fillId="2" borderId="0" xfId="0" applyNumberFormat="1" applyFont="1" applyFill="1" applyAlignment="1">
      <alignment horizontal="left" vertical="center"/>
    </xf>
    <xf numFmtId="0" fontId="4" fillId="2" borderId="29" xfId="0" applyFont="1" applyFill="1" applyBorder="1"/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2" borderId="23" xfId="0" applyFont="1" applyFill="1" applyBorder="1"/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7" fillId="0" borderId="4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4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166" fontId="3" fillId="0" borderId="14" xfId="0" applyNumberFormat="1" applyFont="1" applyBorder="1" applyAlignment="1">
      <alignment horizontal="center" vertical="center" wrapText="1"/>
    </xf>
    <xf numFmtId="0" fontId="3" fillId="0" borderId="10" xfId="0" applyFont="1" applyBorder="1"/>
    <xf numFmtId="14" fontId="4" fillId="0" borderId="3" xfId="0" applyNumberFormat="1" applyFont="1" applyBorder="1" applyAlignment="1">
      <alignment horizontal="center" vertical="center"/>
    </xf>
    <xf numFmtId="9" fontId="3" fillId="0" borderId="0" xfId="2" applyFont="1"/>
    <xf numFmtId="9" fontId="3" fillId="0" borderId="0" xfId="2" applyFont="1" applyAlignment="1">
      <alignment horizontal="center" vertical="center"/>
    </xf>
    <xf numFmtId="9" fontId="3" fillId="0" borderId="0" xfId="2" applyFont="1" applyAlignment="1">
      <alignment horizontal="center" vertical="center" wrapText="1"/>
    </xf>
    <xf numFmtId="165" fontId="3" fillId="0" borderId="10" xfId="0" applyNumberFormat="1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9" fontId="3" fillId="2" borderId="19" xfId="2" applyFont="1" applyFill="1" applyBorder="1" applyAlignment="1">
      <alignment horizontal="center" vertical="center"/>
    </xf>
    <xf numFmtId="9" fontId="3" fillId="2" borderId="30" xfId="2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9" fontId="3" fillId="2" borderId="10" xfId="2" applyFont="1" applyFill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 wrapText="1"/>
    </xf>
    <xf numFmtId="49" fontId="3" fillId="2" borderId="11" xfId="0" applyNumberFormat="1" applyFont="1" applyFill="1" applyBorder="1" applyAlignment="1">
      <alignment horizontal="center" vertical="center"/>
    </xf>
    <xf numFmtId="0" fontId="4" fillId="2" borderId="9" xfId="0" applyFont="1" applyFill="1" applyBorder="1"/>
    <xf numFmtId="0" fontId="4" fillId="2" borderId="10" xfId="0" applyFont="1" applyFill="1" applyBorder="1"/>
    <xf numFmtId="0" fontId="3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left" vertical="center" wrapText="1"/>
    </xf>
    <xf numFmtId="0" fontId="0" fillId="5" borderId="32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44" fontId="3" fillId="0" borderId="10" xfId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0" borderId="12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2" borderId="28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/>
    </xf>
    <xf numFmtId="0" fontId="3" fillId="2" borderId="29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 vertical="top"/>
    </xf>
    <xf numFmtId="0" fontId="4" fillId="2" borderId="10" xfId="0" applyFont="1" applyFill="1" applyBorder="1" applyAlignment="1">
      <alignment horizontal="left" vertical="top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2" borderId="17" xfId="0" applyFont="1" applyFill="1" applyBorder="1" applyAlignment="1">
      <alignment horizontal="left" vertical="top"/>
    </xf>
    <xf numFmtId="0" fontId="4" fillId="2" borderId="41" xfId="0" applyFont="1" applyFill="1" applyBorder="1" applyAlignment="1">
      <alignment horizontal="left" vertical="top"/>
    </xf>
    <xf numFmtId="0" fontId="4" fillId="2" borderId="43" xfId="0" applyFont="1" applyFill="1" applyBorder="1" applyAlignment="1">
      <alignment horizontal="left" vertical="top"/>
    </xf>
    <xf numFmtId="0" fontId="4" fillId="2" borderId="44" xfId="0" applyFont="1" applyFill="1" applyBorder="1" applyAlignment="1">
      <alignment horizontal="left" vertical="top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left" vertical="top" wrapText="1"/>
    </xf>
    <xf numFmtId="0" fontId="4" fillId="2" borderId="14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left" vertical="top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top"/>
    </xf>
    <xf numFmtId="0" fontId="4" fillId="2" borderId="4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top" wrapText="1"/>
    </xf>
    <xf numFmtId="0" fontId="4" fillId="2" borderId="37" xfId="0" applyFont="1" applyFill="1" applyBorder="1" applyAlignment="1">
      <alignment horizontal="left" vertical="top" wrapText="1"/>
    </xf>
    <xf numFmtId="0" fontId="3" fillId="2" borderId="34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3" fontId="3" fillId="2" borderId="10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44" fontId="3" fillId="2" borderId="10" xfId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left" vertical="center"/>
    </xf>
    <xf numFmtId="49" fontId="3" fillId="2" borderId="12" xfId="0" applyNumberFormat="1" applyFont="1" applyFill="1" applyBorder="1" applyAlignment="1">
      <alignment horizontal="left" vertical="center" wrapText="1"/>
    </xf>
    <xf numFmtId="49" fontId="3" fillId="2" borderId="13" xfId="0" applyNumberFormat="1" applyFont="1" applyFill="1" applyBorder="1" applyAlignment="1">
      <alignment horizontal="left" vertical="center" wrapText="1"/>
    </xf>
    <xf numFmtId="49" fontId="3" fillId="2" borderId="15" xfId="0" applyNumberFormat="1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top"/>
    </xf>
    <xf numFmtId="0" fontId="4" fillId="2" borderId="29" xfId="0" applyFont="1" applyFill="1" applyBorder="1" applyAlignment="1">
      <alignment horizontal="left" vertical="top"/>
    </xf>
    <xf numFmtId="0" fontId="3" fillId="2" borderId="34" xfId="0" applyFont="1" applyFill="1" applyBorder="1" applyAlignment="1">
      <alignment horizontal="left" vertical="top" wrapText="1"/>
    </xf>
    <xf numFmtId="0" fontId="3" fillId="2" borderId="26" xfId="0" applyFont="1" applyFill="1" applyBorder="1" applyAlignment="1">
      <alignment horizontal="left" vertical="top" wrapText="1"/>
    </xf>
    <xf numFmtId="0" fontId="3" fillId="2" borderId="27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top"/>
    </xf>
    <xf numFmtId="0" fontId="4" fillId="0" borderId="38" xfId="0" applyFont="1" applyBorder="1" applyAlignment="1">
      <alignment horizontal="center" vertical="top"/>
    </xf>
    <xf numFmtId="0" fontId="4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0" xfId="0" applyFont="1" applyBorder="1" applyAlignment="1">
      <alignment horizontal="left" vertic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164" fontId="6" fillId="0" borderId="31" xfId="0" applyNumberFormat="1" applyFont="1" applyBorder="1" applyAlignment="1">
      <alignment horizontal="center"/>
    </xf>
    <xf numFmtId="164" fontId="6" fillId="0" borderId="33" xfId="0" applyNumberFormat="1" applyFont="1" applyBorder="1" applyAlignment="1">
      <alignment horizont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FFFF"/>
      <color rgb="FFD133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140969</xdr:colOff>
      <xdr:row>1</xdr:row>
      <xdr:rowOff>38100</xdr:rowOff>
    </xdr:from>
    <xdr:to>
      <xdr:col>1</xdr:col>
      <xdr:colOff>706755</xdr:colOff>
      <xdr:row>2</xdr:row>
      <xdr:rowOff>249556</xdr:rowOff>
    </xdr:to>
    <xdr:pic>
      <xdr:nvPicPr>
        <xdr:cNvPr id="2" name="image2.png" descr="escudo piedecuesta">
          <a:extLst>
            <a:ext uri="{FF2B5EF4-FFF2-40B4-BE49-F238E27FC236}">
              <a16:creationId xmlns:a16="http://schemas.microsoft.com/office/drawing/2014/main" id="{2CFFAA84-C273-4A31-B4D5-8981C7E89B8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8629" y="594360"/>
          <a:ext cx="561976" cy="626746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1057035</xdr:colOff>
      <xdr:row>23</xdr:row>
      <xdr:rowOff>45945</xdr:rowOff>
    </xdr:from>
    <xdr:to>
      <xdr:col>7</xdr:col>
      <xdr:colOff>248388</xdr:colOff>
      <xdr:row>23</xdr:row>
      <xdr:rowOff>784640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437638-E8F2-4D97-AB8C-6A63957663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218" t="40064" r="22263" b="35811"/>
        <a:stretch/>
      </xdr:blipFill>
      <xdr:spPr>
        <a:xfrm>
          <a:off x="4981335" y="6020025"/>
          <a:ext cx="2894673" cy="738695"/>
        </a:xfrm>
        <a:prstGeom prst="rect">
          <a:avLst/>
        </a:prstGeom>
      </xdr:spPr>
    </xdr:pic>
    <xdr:clientData/>
  </xdr:twoCellAnchor>
  <xdr:twoCellAnchor editAs="oneCell">
    <xdr:from>
      <xdr:col>1</xdr:col>
      <xdr:colOff>74543</xdr:colOff>
      <xdr:row>1</xdr:row>
      <xdr:rowOff>31225</xdr:rowOff>
    </xdr:from>
    <xdr:to>
      <xdr:col>1</xdr:col>
      <xdr:colOff>891954</xdr:colOff>
      <xdr:row>4</xdr:row>
      <xdr:rowOff>132522</xdr:rowOff>
    </xdr:to>
    <xdr:pic>
      <xdr:nvPicPr>
        <xdr:cNvPr id="3" name="image2.png" descr="escudo piedecuesta">
          <a:extLst>
            <a:ext uri="{FF2B5EF4-FFF2-40B4-BE49-F238E27FC236}">
              <a16:creationId xmlns:a16="http://schemas.microsoft.com/office/drawing/2014/main" id="{1C9FE413-16C9-4BBC-889C-6D115D81D3F7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26003" y="206485"/>
          <a:ext cx="817411" cy="604217"/>
        </a:xfrm>
        <a:prstGeom prst="rect">
          <a:avLst/>
        </a:prstGeom>
        <a:ln/>
      </xdr:spPr>
    </xdr:pic>
    <xdr:clientData/>
  </xdr:twoCellAnchor>
  <xdr:twoCellAnchor editAs="oneCell">
    <xdr:from>
      <xdr:col>1</xdr:col>
      <xdr:colOff>1043608</xdr:colOff>
      <xdr:row>1</xdr:row>
      <xdr:rowOff>74543</xdr:rowOff>
    </xdr:from>
    <xdr:to>
      <xdr:col>2</xdr:col>
      <xdr:colOff>743529</xdr:colOff>
      <xdr:row>4</xdr:row>
      <xdr:rowOff>92604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A8B1CC9-EC3B-465A-A474-093020B40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068" y="249803"/>
          <a:ext cx="797201" cy="520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7318/Documents/6.%20Alcaldia%20Betulia/4.%20Contrataci&#243;n/EVAUACI&#211;N%20T&#201;CNICA%20LP-002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RES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4"/>
      <sheetName val="Proponente No.8"/>
      <sheetName val="Proponente No.9"/>
      <sheetName val="Proponente No.10"/>
      <sheetName val="Proponente No.11"/>
      <sheetName val="Proponente No.12 "/>
      <sheetName val="Proponente No.12-A"/>
      <sheetName val="Proponente "/>
      <sheetName val="Proponente No.13"/>
      <sheetName val="Proponente No.14"/>
      <sheetName val="Proponente No.15"/>
      <sheetName val="Proponente No.16"/>
      <sheetName val="Proponente No.17"/>
      <sheetName val="Proponente No.18"/>
      <sheetName val="Proponente No.19"/>
      <sheetName val="Proponente No.20"/>
      <sheetName val="Proponente No.23"/>
      <sheetName val="Proponente No.24"/>
      <sheetName val="Proponente No. 24 inicial"/>
      <sheetName val="Proponente No.25 INCIAL"/>
      <sheetName val="Proponente No.26"/>
      <sheetName val="Proponente No.27"/>
      <sheetName val="Proponente No.28"/>
      <sheetName val="Proponente No.30"/>
      <sheetName val="Proponente SX"/>
      <sheetName val="Proponente No.33"/>
      <sheetName val="Proponente No.34"/>
      <sheetName val="Proponente No.35"/>
      <sheetName val="Proponente No.37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>
        <row r="13">
          <cell r="F13" t="str">
            <v>72-14-10</v>
          </cell>
          <cell r="G13" t="str">
            <v>Natural</v>
          </cell>
          <cell r="H13" t="str">
            <v xml:space="preserve">Consorcio </v>
          </cell>
          <cell r="I13" t="str">
            <v>Cumple</v>
          </cell>
          <cell r="L13" t="str">
            <v>Acta de union</v>
          </cell>
          <cell r="M13">
            <v>0</v>
          </cell>
          <cell r="N13">
            <v>0</v>
          </cell>
          <cell r="O13">
            <v>0</v>
          </cell>
        </row>
        <row r="14">
          <cell r="F14" t="str">
            <v>72-14-11</v>
          </cell>
          <cell r="G14" t="str">
            <v>Juridica</v>
          </cell>
          <cell r="H14" t="str">
            <v>Union temporal</v>
          </cell>
          <cell r="I14" t="str">
            <v>No cumple</v>
          </cell>
          <cell r="L14" t="str">
            <v>Contrato</v>
          </cell>
          <cell r="M14">
            <v>6</v>
          </cell>
          <cell r="N14">
            <v>5</v>
          </cell>
          <cell r="O14">
            <v>1</v>
          </cell>
        </row>
        <row r="15">
          <cell r="F15" t="str">
            <v>72-14-15</v>
          </cell>
          <cell r="H15" t="str">
            <v>Individual</v>
          </cell>
          <cell r="I15" t="str">
            <v>No aplica</v>
          </cell>
          <cell r="L15" t="str">
            <v>Certificacion</v>
          </cell>
          <cell r="M15">
            <v>7</v>
          </cell>
          <cell r="N15">
            <v>20</v>
          </cell>
        </row>
        <row r="16">
          <cell r="F16" t="str">
            <v>72-10-15</v>
          </cell>
          <cell r="L16" t="str">
            <v>Acta de entrega y recibo final</v>
          </cell>
          <cell r="M16">
            <v>6</v>
          </cell>
        </row>
        <row r="17">
          <cell r="F17" t="str">
            <v xml:space="preserve"> -- --- </v>
          </cell>
          <cell r="L17" t="str">
            <v>Acta de liquidacion</v>
          </cell>
          <cell r="M17">
            <v>19</v>
          </cell>
        </row>
        <row r="18">
          <cell r="L18" t="str">
            <v xml:space="preserve">  ---  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0D0B-2C31-4B8F-B53F-EEA629D97508}">
  <dimension ref="B1:P7"/>
  <sheetViews>
    <sheetView tabSelected="1" zoomScale="85" zoomScaleNormal="85" workbookViewId="0">
      <selection activeCell="B4" sqref="B4:H4"/>
    </sheetView>
  </sheetViews>
  <sheetFormatPr baseColWidth="10" defaultRowHeight="14.5" x14ac:dyDescent="0.35"/>
  <cols>
    <col min="1" max="1" width="4.81640625" customWidth="1"/>
    <col min="2" max="2" width="12.453125" style="40" customWidth="1"/>
    <col min="3" max="3" width="45.54296875" style="44" customWidth="1"/>
    <col min="4" max="4" width="47" style="45" customWidth="1"/>
    <col min="5" max="5" width="15.08984375" style="1" customWidth="1"/>
    <col min="6" max="6" width="14.54296875" style="1" customWidth="1"/>
    <col min="7" max="7" width="14.1796875" style="1" customWidth="1"/>
    <col min="8" max="8" width="19.54296875" style="1" customWidth="1"/>
    <col min="9" max="9" width="18.36328125" customWidth="1"/>
    <col min="10" max="10" width="12.453125" bestFit="1" customWidth="1"/>
    <col min="11" max="11" width="13.90625" bestFit="1" customWidth="1"/>
    <col min="12" max="12" width="9.6328125" customWidth="1"/>
    <col min="13" max="13" width="20.08984375" customWidth="1"/>
    <col min="16" max="16" width="15.08984375" style="1" customWidth="1"/>
    <col min="17" max="17" width="31.36328125" customWidth="1"/>
  </cols>
  <sheetData>
    <row r="1" spans="2:16" ht="15" thickBot="1" x14ac:dyDescent="0.4"/>
    <row r="2" spans="2:16" ht="33" customHeight="1" thickBot="1" x14ac:dyDescent="0.4">
      <c r="B2" s="93"/>
      <c r="C2" s="95" t="s">
        <v>147</v>
      </c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6"/>
    </row>
    <row r="3" spans="2:16" ht="22.75" customHeight="1" thickBot="1" x14ac:dyDescent="0.4">
      <c r="B3" s="94"/>
      <c r="C3" s="97" t="s">
        <v>166</v>
      </c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9"/>
    </row>
    <row r="4" spans="2:16" ht="24.65" customHeight="1" thickBot="1" x14ac:dyDescent="0.4">
      <c r="B4" s="97" t="s">
        <v>125</v>
      </c>
      <c r="C4" s="98"/>
      <c r="D4" s="98"/>
      <c r="E4" s="98"/>
      <c r="F4" s="98"/>
      <c r="G4" s="98"/>
      <c r="H4" s="99"/>
      <c r="I4" s="97" t="s">
        <v>126</v>
      </c>
      <c r="J4" s="98"/>
      <c r="K4" s="98"/>
      <c r="L4" s="98"/>
      <c r="M4" s="98"/>
      <c r="N4" s="98"/>
      <c r="O4" s="98"/>
      <c r="P4" s="99"/>
    </row>
    <row r="5" spans="2:16" ht="15" thickBot="1" x14ac:dyDescent="0.4">
      <c r="B5" s="48"/>
      <c r="H5" s="51"/>
      <c r="I5" s="52"/>
      <c r="P5" s="51"/>
    </row>
    <row r="6" spans="2:16" ht="14.4" customHeight="1" thickBot="1" x14ac:dyDescent="0.4">
      <c r="B6" s="55" t="s">
        <v>110</v>
      </c>
      <c r="C6" s="54" t="s">
        <v>111</v>
      </c>
      <c r="D6" s="54" t="s">
        <v>112</v>
      </c>
      <c r="E6" s="54" t="s">
        <v>121</v>
      </c>
      <c r="F6" s="54" t="s">
        <v>123</v>
      </c>
      <c r="G6" s="54" t="s">
        <v>122</v>
      </c>
      <c r="H6" s="56" t="s">
        <v>33</v>
      </c>
      <c r="I6" s="53" t="s">
        <v>113</v>
      </c>
      <c r="J6" s="50" t="s">
        <v>114</v>
      </c>
      <c r="K6" s="50" t="s">
        <v>115</v>
      </c>
      <c r="L6" s="49" t="s">
        <v>116</v>
      </c>
      <c r="M6" s="49" t="s">
        <v>117</v>
      </c>
      <c r="N6" s="49" t="s">
        <v>118</v>
      </c>
      <c r="O6" s="49" t="s">
        <v>119</v>
      </c>
      <c r="P6" s="64" t="s">
        <v>120</v>
      </c>
    </row>
    <row r="7" spans="2:16" ht="29.5" thickBot="1" x14ac:dyDescent="0.4">
      <c r="B7" s="46">
        <v>1</v>
      </c>
      <c r="C7" s="65" t="s">
        <v>148</v>
      </c>
      <c r="D7" s="89" t="s">
        <v>149</v>
      </c>
      <c r="E7" s="90" t="s">
        <v>34</v>
      </c>
      <c r="F7" s="91" t="s">
        <v>34</v>
      </c>
      <c r="G7" s="91" t="s">
        <v>34</v>
      </c>
      <c r="H7" s="92" t="s">
        <v>34</v>
      </c>
      <c r="I7" s="67">
        <v>5</v>
      </c>
      <c r="J7" s="47">
        <v>5</v>
      </c>
      <c r="K7" s="47">
        <v>20</v>
      </c>
      <c r="L7" s="47">
        <v>20</v>
      </c>
      <c r="M7" s="47">
        <v>1</v>
      </c>
      <c r="N7" s="47">
        <v>0.25</v>
      </c>
      <c r="O7" s="47">
        <v>0.25</v>
      </c>
      <c r="P7" s="66">
        <f>+IF(H7="HABILITADO",SUM(I7:O7),0)</f>
        <v>51.5</v>
      </c>
    </row>
  </sheetData>
  <mergeCells count="5">
    <mergeCell ref="B2:B3"/>
    <mergeCell ref="C2:P2"/>
    <mergeCell ref="C3:P3"/>
    <mergeCell ref="B4:H4"/>
    <mergeCell ref="I4:P4"/>
  </mergeCells>
  <conditionalFormatting sqref="E7:H7">
    <cfRule type="colorScale" priority="12">
      <colorScale>
        <cfvo type="min"/>
        <cfvo type="max"/>
        <color theme="9"/>
        <color rgb="FFFF0000"/>
      </colorScale>
    </cfRule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54682001-48CD-482F-9993-A4981C83461B}">
          <x14:formula1>
            <xm:f>Hoja2!$Q$13:$Q$15</xm:f>
          </x14:formula1>
          <xm:sqref>L7</xm:sqref>
        </x14:dataValidation>
        <x14:dataValidation type="list" allowBlank="1" showInputMessage="1" showErrorMessage="1" xr:uid="{D4493B2D-47E4-41DA-B545-A3C182420887}">
          <x14:formula1>
            <xm:f>Hoja2!$O$13:$O$14</xm:f>
          </x14:formula1>
          <xm:sqref>J7</xm:sqref>
        </x14:dataValidation>
        <x14:dataValidation type="list" allowBlank="1" showInputMessage="1" showErrorMessage="1" xr:uid="{07D05AC2-7297-41B6-915F-7426EAC935E2}">
          <x14:formula1>
            <xm:f>Hoja2!$N$13:$N$14</xm:f>
          </x14:formula1>
          <xm:sqref>I7</xm:sqref>
        </x14:dataValidation>
        <x14:dataValidation type="list" allowBlank="1" showInputMessage="1" showErrorMessage="1" xr:uid="{27A772B7-94F3-4865-BCE3-E9D9639E5214}">
          <x14:formula1>
            <xm:f>Hoja2!$T$13:$T$14</xm:f>
          </x14:formula1>
          <xm:sqref>O7</xm:sqref>
        </x14:dataValidation>
        <x14:dataValidation type="list" allowBlank="1" showInputMessage="1" showErrorMessage="1" xr:uid="{67CC98A2-414E-4EB2-B7C0-A726874E1182}">
          <x14:formula1>
            <xm:f>Hoja2!$S$13:$S$14</xm:f>
          </x14:formula1>
          <xm:sqref>N7</xm:sqref>
        </x14:dataValidation>
        <x14:dataValidation type="list" allowBlank="1" showInputMessage="1" showErrorMessage="1" xr:uid="{D0CF0037-C3C6-4EE1-BBAD-74BA8C57A907}">
          <x14:formula1>
            <xm:f>Hoja2!$R$13:$R$14</xm:f>
          </x14:formula1>
          <xm:sqref>M7</xm:sqref>
        </x14:dataValidation>
        <x14:dataValidation type="list" allowBlank="1" showInputMessage="1" showErrorMessage="1" xr:uid="{9B6CA9C1-6B0E-467C-B94F-BB651B00A3EE}">
          <x14:formula1>
            <xm:f>Hoja2!$P$13:$P$14</xm:f>
          </x14:formula1>
          <xm:sqref>K7</xm:sqref>
        </x14:dataValidation>
        <x14:dataValidation type="list" allowBlank="1" showInputMessage="1" showErrorMessage="1" xr:uid="{35DA68F3-DD70-4184-B228-B66D57A78A32}">
          <x14:formula1>
            <xm:f>Hoja2!$E$13:$E$15</xm:f>
          </x14:formula1>
          <xm:sqref>E7:G7 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103F-ECF5-4945-B64A-58595C0392D2}">
  <sheetPr>
    <tabColor theme="0"/>
  </sheetPr>
  <dimension ref="B1:M67"/>
  <sheetViews>
    <sheetView view="pageBreakPreview" topLeftCell="A66" zoomScaleNormal="120" zoomScaleSheetLayoutView="100" workbookViewId="0">
      <selection activeCell="H10" sqref="H10:I10"/>
    </sheetView>
  </sheetViews>
  <sheetFormatPr baseColWidth="10" defaultColWidth="11.54296875" defaultRowHeight="12.5" x14ac:dyDescent="0.25"/>
  <cols>
    <col min="1" max="1" width="3.6328125" style="3" customWidth="1"/>
    <col min="2" max="2" width="16" style="3" customWidth="1"/>
    <col min="3" max="3" width="16.90625" style="3" customWidth="1"/>
    <col min="4" max="4" width="20.6328125" style="3" customWidth="1"/>
    <col min="5" max="5" width="17.90625" style="3" customWidth="1"/>
    <col min="6" max="6" width="18.08984375" style="3" customWidth="1"/>
    <col min="7" max="7" width="18" style="3" customWidth="1"/>
    <col min="8" max="8" width="17.90625" style="3" customWidth="1"/>
    <col min="9" max="9" width="18.36328125" style="3" customWidth="1"/>
    <col min="10" max="10" width="2.1796875" style="3" customWidth="1"/>
    <col min="11" max="16384" width="11.54296875" style="3"/>
  </cols>
  <sheetData>
    <row r="1" spans="2:13" ht="13" thickBot="1" x14ac:dyDescent="0.3"/>
    <row r="2" spans="2:13" ht="13" x14ac:dyDescent="0.3">
      <c r="B2" s="4"/>
      <c r="C2" s="5"/>
      <c r="D2" s="6" t="s">
        <v>0</v>
      </c>
      <c r="E2" s="7"/>
      <c r="F2" s="7"/>
      <c r="G2" s="7"/>
      <c r="H2" s="16" t="s">
        <v>37</v>
      </c>
      <c r="I2" s="59">
        <v>45962</v>
      </c>
    </row>
    <row r="3" spans="2:13" x14ac:dyDescent="0.25">
      <c r="B3" s="8"/>
      <c r="C3" s="9"/>
      <c r="D3" s="8" t="s">
        <v>36</v>
      </c>
      <c r="E3" s="10"/>
      <c r="F3" s="10"/>
      <c r="G3" s="10"/>
      <c r="H3" s="10"/>
      <c r="I3" s="9"/>
    </row>
    <row r="4" spans="2:13" x14ac:dyDescent="0.25">
      <c r="B4" s="8"/>
      <c r="C4" s="9"/>
      <c r="D4" s="11" t="s">
        <v>88</v>
      </c>
      <c r="E4" s="10"/>
      <c r="F4" s="10"/>
      <c r="G4" s="10"/>
      <c r="H4" s="10"/>
      <c r="I4" s="9"/>
    </row>
    <row r="5" spans="2:13" ht="13" thickBot="1" x14ac:dyDescent="0.3">
      <c r="B5" s="12"/>
      <c r="C5" s="13"/>
      <c r="D5" s="14" t="s">
        <v>89</v>
      </c>
      <c r="E5" s="15"/>
      <c r="F5" s="15"/>
      <c r="G5" s="15"/>
      <c r="H5" s="15"/>
      <c r="I5" s="13"/>
    </row>
    <row r="6" spans="2:13" ht="13" thickBot="1" x14ac:dyDescent="0.3">
      <c r="B6" s="10"/>
      <c r="C6" s="10"/>
      <c r="D6" s="10"/>
      <c r="E6" s="10"/>
      <c r="F6" s="10"/>
      <c r="G6" s="10"/>
      <c r="H6" s="10"/>
      <c r="I6" s="10"/>
    </row>
    <row r="7" spans="2:13" ht="13" x14ac:dyDescent="0.3">
      <c r="B7" s="100" t="s">
        <v>38</v>
      </c>
      <c r="C7" s="101"/>
      <c r="D7" s="101"/>
      <c r="E7" s="101"/>
      <c r="F7" s="101"/>
      <c r="G7" s="101"/>
      <c r="H7" s="101"/>
      <c r="I7" s="102"/>
    </row>
    <row r="8" spans="2:13" ht="33" customHeight="1" x14ac:dyDescent="0.35">
      <c r="B8" s="103" t="s">
        <v>39</v>
      </c>
      <c r="C8" s="104"/>
      <c r="D8" s="105" t="s">
        <v>127</v>
      </c>
      <c r="E8" s="106"/>
      <c r="F8" s="106"/>
      <c r="G8" s="106"/>
      <c r="H8" s="25" t="s">
        <v>71</v>
      </c>
      <c r="I8" s="57">
        <v>46022</v>
      </c>
      <c r="J8"/>
      <c r="L8" s="42">
        <f>+H9*0.75</f>
        <v>2413.6125000000002</v>
      </c>
      <c r="M8" s="61">
        <v>0.75</v>
      </c>
    </row>
    <row r="9" spans="2:13" s="17" customFormat="1" ht="31.25" customHeight="1" x14ac:dyDescent="0.25">
      <c r="B9" s="107" t="s">
        <v>41</v>
      </c>
      <c r="C9" s="108"/>
      <c r="D9" s="109">
        <v>4581032078.8100004</v>
      </c>
      <c r="E9" s="109"/>
      <c r="F9" s="110" t="s">
        <v>42</v>
      </c>
      <c r="G9" s="110"/>
      <c r="H9" s="111">
        <f>+ROUND(D9/1423500,2)</f>
        <v>3218.15</v>
      </c>
      <c r="I9" s="112"/>
      <c r="L9" s="43">
        <f>+H9*1.2</f>
        <v>3861.7799999999997</v>
      </c>
      <c r="M9" s="62">
        <v>1.2</v>
      </c>
    </row>
    <row r="10" spans="2:13" ht="13" x14ac:dyDescent="0.3">
      <c r="B10" s="113" t="s">
        <v>43</v>
      </c>
      <c r="C10" s="114"/>
      <c r="D10" s="58" t="s">
        <v>90</v>
      </c>
      <c r="E10" s="58"/>
      <c r="F10" s="115" t="s">
        <v>98</v>
      </c>
      <c r="G10" s="116"/>
      <c r="H10" s="117" t="s">
        <v>165</v>
      </c>
      <c r="I10" s="118"/>
      <c r="L10" s="43">
        <f>+H9*1.5</f>
        <v>4827.2250000000004</v>
      </c>
      <c r="M10" s="61">
        <v>1.5</v>
      </c>
    </row>
    <row r="11" spans="2:13" ht="13.5" thickBot="1" x14ac:dyDescent="0.35">
      <c r="B11" s="119" t="s">
        <v>44</v>
      </c>
      <c r="C11" s="120"/>
      <c r="D11" s="121" t="s">
        <v>91</v>
      </c>
      <c r="E11" s="121"/>
      <c r="F11" s="121"/>
      <c r="G11" s="121"/>
      <c r="H11" s="121"/>
      <c r="I11" s="122"/>
      <c r="M11" s="60"/>
    </row>
    <row r="12" spans="2:13" ht="13" thickBot="1" x14ac:dyDescent="0.3">
      <c r="B12" s="10"/>
      <c r="C12" s="19"/>
      <c r="D12" s="10"/>
      <c r="E12" s="10"/>
      <c r="F12" s="10"/>
      <c r="G12" s="10"/>
      <c r="H12" s="10"/>
      <c r="I12" s="10"/>
    </row>
    <row r="13" spans="2:13" ht="13" x14ac:dyDescent="0.3">
      <c r="B13" s="100" t="s">
        <v>70</v>
      </c>
      <c r="C13" s="101"/>
      <c r="D13" s="101"/>
      <c r="E13" s="101"/>
      <c r="F13" s="101"/>
      <c r="G13" s="101"/>
      <c r="H13" s="101"/>
      <c r="I13" s="102"/>
    </row>
    <row r="14" spans="2:13" ht="13.25" customHeight="1" x14ac:dyDescent="0.25">
      <c r="B14" s="137" t="s">
        <v>52</v>
      </c>
      <c r="C14" s="138"/>
      <c r="D14" s="138"/>
      <c r="E14" s="138"/>
      <c r="F14" s="138"/>
      <c r="G14" s="138"/>
      <c r="H14" s="138"/>
      <c r="I14" s="139"/>
    </row>
    <row r="15" spans="2:13" ht="30" customHeight="1" x14ac:dyDescent="0.25">
      <c r="B15" s="137" t="s">
        <v>99</v>
      </c>
      <c r="C15" s="140"/>
      <c r="D15" s="141" t="s">
        <v>136</v>
      </c>
      <c r="E15" s="142"/>
      <c r="F15" s="142"/>
      <c r="G15" s="142"/>
      <c r="H15" s="142"/>
      <c r="I15" s="143"/>
    </row>
    <row r="16" spans="2:13" ht="43.25" customHeight="1" x14ac:dyDescent="0.25">
      <c r="B16" s="137" t="s">
        <v>100</v>
      </c>
      <c r="C16" s="140"/>
      <c r="D16" s="141" t="s">
        <v>128</v>
      </c>
      <c r="E16" s="142"/>
      <c r="F16" s="142"/>
      <c r="G16" s="142"/>
      <c r="H16" s="142"/>
      <c r="I16" s="143"/>
    </row>
    <row r="17" spans="2:9" ht="42" customHeight="1" x14ac:dyDescent="0.25">
      <c r="B17" s="128" t="s">
        <v>53</v>
      </c>
      <c r="C17" s="129"/>
      <c r="D17" s="146" t="s">
        <v>129</v>
      </c>
      <c r="E17" s="146"/>
      <c r="F17" s="146"/>
      <c r="G17" s="146"/>
      <c r="H17" s="146"/>
      <c r="I17" s="147"/>
    </row>
    <row r="18" spans="2:9" x14ac:dyDescent="0.25">
      <c r="B18" s="144"/>
      <c r="C18" s="145"/>
      <c r="D18" s="141" t="s">
        <v>130</v>
      </c>
      <c r="E18" s="142"/>
      <c r="F18" s="142"/>
      <c r="G18" s="142"/>
      <c r="H18" s="142"/>
      <c r="I18" s="143"/>
    </row>
    <row r="19" spans="2:9" ht="31.75" customHeight="1" x14ac:dyDescent="0.25">
      <c r="B19" s="144"/>
      <c r="C19" s="145"/>
      <c r="D19" s="141" t="s">
        <v>131</v>
      </c>
      <c r="E19" s="142"/>
      <c r="F19" s="142"/>
      <c r="G19" s="142"/>
      <c r="H19" s="142"/>
      <c r="I19" s="143"/>
    </row>
    <row r="20" spans="2:9" x14ac:dyDescent="0.25">
      <c r="B20" s="130"/>
      <c r="C20" s="131"/>
      <c r="D20" s="141" t="s">
        <v>132</v>
      </c>
      <c r="E20" s="142"/>
      <c r="F20" s="142"/>
      <c r="G20" s="142"/>
      <c r="H20" s="142"/>
      <c r="I20" s="143"/>
    </row>
    <row r="21" spans="2:9" ht="45" customHeight="1" x14ac:dyDescent="0.25">
      <c r="B21" s="123" t="s">
        <v>54</v>
      </c>
      <c r="C21" s="124"/>
      <c r="D21" s="125" t="s">
        <v>133</v>
      </c>
      <c r="E21" s="126"/>
      <c r="F21" s="126"/>
      <c r="G21" s="126"/>
      <c r="H21" s="126"/>
      <c r="I21" s="127"/>
    </row>
    <row r="22" spans="2:9" x14ac:dyDescent="0.25">
      <c r="B22" s="128" t="s">
        <v>55</v>
      </c>
      <c r="C22" s="129"/>
      <c r="D22" s="132" t="s">
        <v>101</v>
      </c>
      <c r="E22" s="132"/>
      <c r="F22" s="132" t="s">
        <v>92</v>
      </c>
      <c r="G22" s="132"/>
      <c r="H22" s="132" t="s">
        <v>134</v>
      </c>
      <c r="I22" s="133"/>
    </row>
    <row r="23" spans="2:9" x14ac:dyDescent="0.25">
      <c r="B23" s="130"/>
      <c r="C23" s="131"/>
      <c r="D23" s="134" t="s">
        <v>135</v>
      </c>
      <c r="E23" s="135"/>
      <c r="F23" s="135"/>
      <c r="G23" s="135"/>
      <c r="H23" s="135"/>
      <c r="I23" s="136"/>
    </row>
    <row r="24" spans="2:9" ht="68.400000000000006" customHeight="1" thickBot="1" x14ac:dyDescent="0.3">
      <c r="B24" s="148" t="s">
        <v>56</v>
      </c>
      <c r="C24" s="149"/>
      <c r="D24" s="150"/>
      <c r="E24" s="151"/>
      <c r="F24" s="151"/>
      <c r="G24" s="151"/>
      <c r="H24" s="151"/>
      <c r="I24" s="152"/>
    </row>
    <row r="25" spans="2:9" ht="13" thickBot="1" x14ac:dyDescent="0.3">
      <c r="B25" s="10"/>
      <c r="C25" s="10"/>
      <c r="D25" s="10"/>
      <c r="E25" s="10"/>
      <c r="F25" s="10"/>
      <c r="G25" s="10"/>
      <c r="H25" s="10"/>
      <c r="I25" s="10"/>
    </row>
    <row r="26" spans="2:9" ht="13" x14ac:dyDescent="0.3">
      <c r="B26" s="100" t="s">
        <v>146</v>
      </c>
      <c r="C26" s="101"/>
      <c r="D26" s="101"/>
      <c r="E26" s="101"/>
      <c r="F26" s="101"/>
      <c r="G26" s="101"/>
      <c r="H26" s="101"/>
      <c r="I26" s="102"/>
    </row>
    <row r="27" spans="2:9" ht="13" x14ac:dyDescent="0.3">
      <c r="B27" s="113" t="s">
        <v>45</v>
      </c>
      <c r="C27" s="114"/>
      <c r="D27" s="153" t="s">
        <v>148</v>
      </c>
      <c r="E27" s="153"/>
      <c r="F27" s="153"/>
      <c r="G27" s="153"/>
      <c r="H27" s="153"/>
      <c r="I27" s="154"/>
    </row>
    <row r="28" spans="2:9" ht="13" x14ac:dyDescent="0.3">
      <c r="B28" s="113" t="s">
        <v>46</v>
      </c>
      <c r="C28" s="114"/>
      <c r="D28" s="153" t="s">
        <v>150</v>
      </c>
      <c r="E28" s="153"/>
      <c r="F28" s="155" t="s">
        <v>47</v>
      </c>
      <c r="G28" s="155"/>
      <c r="H28" s="156" t="s">
        <v>151</v>
      </c>
      <c r="I28" s="154"/>
    </row>
    <row r="29" spans="2:9" ht="13" x14ac:dyDescent="0.3">
      <c r="B29" s="157" t="s">
        <v>48</v>
      </c>
      <c r="C29" s="159" t="s">
        <v>1</v>
      </c>
      <c r="D29" s="30" t="s">
        <v>49</v>
      </c>
      <c r="E29" s="161" t="s">
        <v>150</v>
      </c>
      <c r="F29" s="161"/>
      <c r="G29" s="162" t="s">
        <v>51</v>
      </c>
      <c r="H29" s="162"/>
      <c r="I29" s="72">
        <v>0.9</v>
      </c>
    </row>
    <row r="30" spans="2:9" ht="15" customHeight="1" thickBot="1" x14ac:dyDescent="0.35">
      <c r="B30" s="158"/>
      <c r="C30" s="160"/>
      <c r="D30" s="20" t="s">
        <v>50</v>
      </c>
      <c r="E30" s="163" t="s">
        <v>152</v>
      </c>
      <c r="F30" s="163"/>
      <c r="G30" s="164" t="s">
        <v>51</v>
      </c>
      <c r="H30" s="164"/>
      <c r="I30" s="73">
        <v>0.1</v>
      </c>
    </row>
    <row r="31" spans="2:9" ht="13" thickBot="1" x14ac:dyDescent="0.3">
      <c r="B31" s="10"/>
      <c r="C31" s="10"/>
      <c r="D31" s="10"/>
      <c r="E31" s="10"/>
      <c r="F31" s="10"/>
      <c r="G31" s="10"/>
      <c r="H31" s="10"/>
      <c r="I31" s="10"/>
    </row>
    <row r="32" spans="2:9" ht="13" x14ac:dyDescent="0.3">
      <c r="B32" s="100" t="s">
        <v>63</v>
      </c>
      <c r="C32" s="101"/>
      <c r="D32" s="101"/>
      <c r="E32" s="101"/>
      <c r="F32" s="101"/>
      <c r="G32" s="101"/>
      <c r="H32" s="101"/>
      <c r="I32" s="102"/>
    </row>
    <row r="33" spans="2:9" ht="24.65" customHeight="1" x14ac:dyDescent="0.25">
      <c r="B33" s="107" t="s">
        <v>57</v>
      </c>
      <c r="C33" s="108"/>
      <c r="D33" s="165" t="s">
        <v>150</v>
      </c>
      <c r="E33" s="166"/>
      <c r="F33" s="167"/>
      <c r="G33" s="108" t="s">
        <v>93</v>
      </c>
      <c r="H33" s="168"/>
      <c r="I33" s="75" t="s">
        <v>140</v>
      </c>
    </row>
    <row r="34" spans="2:9" ht="18" customHeight="1" x14ac:dyDescent="0.25">
      <c r="B34" s="76" t="s">
        <v>58</v>
      </c>
      <c r="C34" s="169" t="s">
        <v>153</v>
      </c>
      <c r="D34" s="170"/>
      <c r="E34" s="74" t="s">
        <v>59</v>
      </c>
      <c r="F34" s="77">
        <v>0.99</v>
      </c>
      <c r="G34" s="171" t="s">
        <v>94</v>
      </c>
      <c r="H34" s="104"/>
      <c r="I34" s="75">
        <v>38</v>
      </c>
    </row>
    <row r="35" spans="2:9" ht="55.75" customHeight="1" x14ac:dyDescent="0.25">
      <c r="B35" s="68" t="s">
        <v>60</v>
      </c>
      <c r="C35" s="78">
        <v>43795</v>
      </c>
      <c r="D35" s="79" t="s">
        <v>39</v>
      </c>
      <c r="E35" s="172" t="s">
        <v>154</v>
      </c>
      <c r="F35" s="173"/>
      <c r="G35" s="174"/>
      <c r="H35" s="80" t="s">
        <v>95</v>
      </c>
      <c r="I35" s="81" t="s">
        <v>144</v>
      </c>
    </row>
    <row r="36" spans="2:9" ht="13" x14ac:dyDescent="0.3">
      <c r="B36" s="82" t="s">
        <v>40</v>
      </c>
      <c r="C36" s="175">
        <v>18839361924.75</v>
      </c>
      <c r="D36" s="175"/>
      <c r="E36" s="83" t="s">
        <v>61</v>
      </c>
      <c r="F36" s="84">
        <f>+ROUND(C36/828116,2)</f>
        <v>22749.67</v>
      </c>
      <c r="G36" s="114" t="s">
        <v>62</v>
      </c>
      <c r="H36" s="114"/>
      <c r="I36" s="75">
        <f>+ROUND(F36*F34,2)</f>
        <v>22522.17</v>
      </c>
    </row>
    <row r="37" spans="2:9" x14ac:dyDescent="0.25">
      <c r="B37" s="128" t="s">
        <v>64</v>
      </c>
      <c r="C37" s="129"/>
      <c r="D37" s="153" t="s">
        <v>101</v>
      </c>
      <c r="E37" s="153"/>
      <c r="F37" s="153" t="s">
        <v>92</v>
      </c>
      <c r="G37" s="153"/>
      <c r="H37" s="153" t="s">
        <v>134</v>
      </c>
      <c r="I37" s="154"/>
    </row>
    <row r="38" spans="2:9" x14ac:dyDescent="0.25">
      <c r="B38" s="130"/>
      <c r="C38" s="131"/>
      <c r="D38" s="153" t="s">
        <v>135</v>
      </c>
      <c r="E38" s="153"/>
      <c r="F38" s="176" t="s">
        <v>5</v>
      </c>
      <c r="G38" s="177"/>
      <c r="H38" s="177"/>
      <c r="I38" s="178"/>
    </row>
    <row r="39" spans="2:9" ht="15.5" x14ac:dyDescent="0.25">
      <c r="B39" s="179" t="s">
        <v>65</v>
      </c>
      <c r="C39" s="168"/>
      <c r="D39" s="88" t="s">
        <v>6</v>
      </c>
      <c r="E39" s="84" t="s">
        <v>8</v>
      </c>
      <c r="F39" s="84" t="s">
        <v>8</v>
      </c>
      <c r="G39" s="84" t="s">
        <v>8</v>
      </c>
      <c r="H39" s="74" t="s">
        <v>67</v>
      </c>
      <c r="I39" s="85" t="s">
        <v>29</v>
      </c>
    </row>
    <row r="40" spans="2:9" ht="15.5" x14ac:dyDescent="0.25">
      <c r="B40" s="103" t="s">
        <v>86</v>
      </c>
      <c r="C40" s="104"/>
      <c r="D40" s="180"/>
      <c r="E40" s="181"/>
      <c r="F40" s="181"/>
      <c r="G40" s="182"/>
      <c r="H40" s="74" t="s">
        <v>67</v>
      </c>
      <c r="I40" s="85" t="s">
        <v>85</v>
      </c>
    </row>
    <row r="41" spans="2:9" ht="13.5" thickBot="1" x14ac:dyDescent="0.3">
      <c r="B41" s="183" t="s">
        <v>69</v>
      </c>
      <c r="C41" s="184"/>
      <c r="D41" s="185"/>
      <c r="E41" s="186"/>
      <c r="F41" s="186"/>
      <c r="G41" s="186"/>
      <c r="H41" s="186"/>
      <c r="I41" s="187"/>
    </row>
    <row r="42" spans="2:9" ht="13" thickBot="1" x14ac:dyDescent="0.3">
      <c r="B42" s="10"/>
      <c r="C42" s="10"/>
      <c r="D42" s="10"/>
      <c r="E42" s="10"/>
      <c r="F42" s="10"/>
      <c r="G42" s="10"/>
      <c r="H42" s="10"/>
      <c r="I42" s="10"/>
    </row>
    <row r="43" spans="2:9" ht="13" x14ac:dyDescent="0.3">
      <c r="B43" s="100" t="s">
        <v>139</v>
      </c>
      <c r="C43" s="101"/>
      <c r="D43" s="101"/>
      <c r="E43" s="101"/>
      <c r="F43" s="101"/>
      <c r="G43" s="101"/>
      <c r="H43" s="101"/>
      <c r="I43" s="102"/>
    </row>
    <row r="44" spans="2:9" ht="27" customHeight="1" x14ac:dyDescent="0.25">
      <c r="B44" s="107" t="s">
        <v>57</v>
      </c>
      <c r="C44" s="108"/>
      <c r="D44" s="169" t="s">
        <v>155</v>
      </c>
      <c r="E44" s="188"/>
      <c r="F44" s="170"/>
      <c r="G44" s="108" t="s">
        <v>93</v>
      </c>
      <c r="H44" s="168"/>
      <c r="I44" s="75" t="s">
        <v>140</v>
      </c>
    </row>
    <row r="45" spans="2:9" ht="13" x14ac:dyDescent="0.25">
      <c r="B45" s="76" t="s">
        <v>58</v>
      </c>
      <c r="C45" s="165" t="s">
        <v>143</v>
      </c>
      <c r="D45" s="167"/>
      <c r="E45" s="74" t="s">
        <v>59</v>
      </c>
      <c r="F45" s="77">
        <v>1</v>
      </c>
      <c r="G45" s="171" t="s">
        <v>94</v>
      </c>
      <c r="H45" s="104"/>
      <c r="I45" s="75" t="s">
        <v>157</v>
      </c>
    </row>
    <row r="46" spans="2:9" ht="43.75" customHeight="1" x14ac:dyDescent="0.25">
      <c r="B46" s="68" t="s">
        <v>60</v>
      </c>
      <c r="C46" s="78">
        <v>43806</v>
      </c>
      <c r="D46" s="79" t="s">
        <v>39</v>
      </c>
      <c r="E46" s="172" t="s">
        <v>156</v>
      </c>
      <c r="F46" s="173"/>
      <c r="G46" s="174"/>
      <c r="H46" s="80" t="s">
        <v>95</v>
      </c>
      <c r="I46" s="81" t="s">
        <v>142</v>
      </c>
    </row>
    <row r="47" spans="2:9" ht="13" x14ac:dyDescent="0.3">
      <c r="B47" s="82" t="s">
        <v>40</v>
      </c>
      <c r="C47" s="175">
        <f>29039163881.72-3713403.55</f>
        <v>29035450478.170002</v>
      </c>
      <c r="D47" s="175"/>
      <c r="E47" s="83" t="s">
        <v>61</v>
      </c>
      <c r="F47" s="84">
        <f>+ROUND(C47/828116,2)</f>
        <v>35062.06</v>
      </c>
      <c r="G47" s="114" t="s">
        <v>62</v>
      </c>
      <c r="H47" s="114"/>
      <c r="I47" s="75">
        <f>+ROUND(F47*F45,2)</f>
        <v>35062.06</v>
      </c>
    </row>
    <row r="48" spans="2:9" x14ac:dyDescent="0.25">
      <c r="B48" s="128" t="s">
        <v>64</v>
      </c>
      <c r="C48" s="129"/>
      <c r="D48" s="153" t="s">
        <v>101</v>
      </c>
      <c r="E48" s="153"/>
      <c r="F48" s="153" t="s">
        <v>92</v>
      </c>
      <c r="G48" s="153"/>
      <c r="H48" s="153" t="s">
        <v>134</v>
      </c>
      <c r="I48" s="154"/>
    </row>
    <row r="49" spans="2:9" x14ac:dyDescent="0.25">
      <c r="B49" s="130"/>
      <c r="C49" s="131"/>
      <c r="D49" s="153" t="s">
        <v>135</v>
      </c>
      <c r="E49" s="153"/>
      <c r="F49" s="176" t="s">
        <v>5</v>
      </c>
      <c r="G49" s="177"/>
      <c r="H49" s="177"/>
      <c r="I49" s="178"/>
    </row>
    <row r="50" spans="2:9" ht="25" x14ac:dyDescent="0.25">
      <c r="B50" s="179" t="s">
        <v>65</v>
      </c>
      <c r="C50" s="168"/>
      <c r="D50" s="84" t="s">
        <v>23</v>
      </c>
      <c r="E50" s="88" t="s">
        <v>27</v>
      </c>
      <c r="F50" s="84" t="s">
        <v>7</v>
      </c>
      <c r="G50" s="84"/>
      <c r="H50" s="74" t="s">
        <v>67</v>
      </c>
      <c r="I50" s="85" t="s">
        <v>29</v>
      </c>
    </row>
    <row r="51" spans="2:9" ht="15.5" x14ac:dyDescent="0.25">
      <c r="B51" s="103" t="s">
        <v>86</v>
      </c>
      <c r="C51" s="104"/>
      <c r="D51" s="180" t="s">
        <v>141</v>
      </c>
      <c r="E51" s="181"/>
      <c r="F51" s="181"/>
      <c r="G51" s="182"/>
      <c r="H51" s="74" t="s">
        <v>67</v>
      </c>
      <c r="I51" s="85" t="s">
        <v>29</v>
      </c>
    </row>
    <row r="52" spans="2:9" ht="13.5" thickBot="1" x14ac:dyDescent="0.3">
      <c r="B52" s="183" t="s">
        <v>69</v>
      </c>
      <c r="C52" s="184"/>
      <c r="D52" s="185"/>
      <c r="E52" s="186"/>
      <c r="F52" s="186"/>
      <c r="G52" s="186"/>
      <c r="H52" s="186"/>
      <c r="I52" s="187"/>
    </row>
    <row r="53" spans="2:9" ht="13.5" thickBot="1" x14ac:dyDescent="0.3">
      <c r="B53" s="86"/>
      <c r="C53" s="86"/>
      <c r="D53" s="87"/>
      <c r="E53" s="87"/>
      <c r="F53" s="87"/>
      <c r="G53" s="87"/>
      <c r="H53" s="87"/>
      <c r="I53" s="87"/>
    </row>
    <row r="54" spans="2:9" ht="13.25" customHeight="1" x14ac:dyDescent="0.25">
      <c r="B54" s="189" t="s">
        <v>73</v>
      </c>
      <c r="C54" s="190"/>
      <c r="D54" s="190"/>
      <c r="E54" s="190"/>
      <c r="F54" s="190"/>
      <c r="G54" s="190"/>
      <c r="H54" s="190"/>
      <c r="I54" s="191"/>
    </row>
    <row r="55" spans="2:9" ht="27.65" customHeight="1" x14ac:dyDescent="0.25">
      <c r="B55" s="22" t="s">
        <v>74</v>
      </c>
      <c r="C55" s="206" t="s">
        <v>75</v>
      </c>
      <c r="D55" s="206"/>
      <c r="E55" s="206"/>
      <c r="F55" s="21" t="s">
        <v>76</v>
      </c>
      <c r="G55" s="41" t="s">
        <v>82</v>
      </c>
      <c r="H55" s="41" t="s">
        <v>83</v>
      </c>
      <c r="I55" s="23" t="s">
        <v>77</v>
      </c>
    </row>
    <row r="56" spans="2:9" x14ac:dyDescent="0.25">
      <c r="B56" s="33" t="s">
        <v>96</v>
      </c>
      <c r="C56" s="126" t="s">
        <v>80</v>
      </c>
      <c r="D56" s="126"/>
      <c r="E56" s="126"/>
      <c r="F56" s="63">
        <v>5</v>
      </c>
      <c r="G56" s="70" t="s">
        <v>158</v>
      </c>
      <c r="H56" s="31"/>
      <c r="I56" s="24">
        <v>5</v>
      </c>
    </row>
    <row r="57" spans="2:9" x14ac:dyDescent="0.25">
      <c r="B57" s="33" t="s">
        <v>97</v>
      </c>
      <c r="C57" s="125" t="s">
        <v>81</v>
      </c>
      <c r="D57" s="126"/>
      <c r="E57" s="126"/>
      <c r="F57" s="63">
        <v>5</v>
      </c>
      <c r="G57" s="70" t="s">
        <v>159</v>
      </c>
      <c r="H57" s="27"/>
      <c r="I57" s="24">
        <v>5</v>
      </c>
    </row>
    <row r="58" spans="2:9" x14ac:dyDescent="0.25">
      <c r="B58" s="33" t="s">
        <v>137</v>
      </c>
      <c r="C58" s="141" t="s">
        <v>138</v>
      </c>
      <c r="D58" s="142"/>
      <c r="E58" s="207"/>
      <c r="F58" s="63">
        <v>20</v>
      </c>
      <c r="G58" s="71" t="s">
        <v>163</v>
      </c>
      <c r="H58" s="29"/>
      <c r="I58" s="26">
        <v>20</v>
      </c>
    </row>
    <row r="59" spans="2:9" x14ac:dyDescent="0.25">
      <c r="B59" s="33" t="s">
        <v>78</v>
      </c>
      <c r="C59" s="126" t="s">
        <v>12</v>
      </c>
      <c r="D59" s="126"/>
      <c r="E59" s="126"/>
      <c r="F59" s="63">
        <v>20</v>
      </c>
      <c r="G59" s="71" t="s">
        <v>161</v>
      </c>
      <c r="H59" s="29"/>
      <c r="I59" s="26">
        <v>20</v>
      </c>
    </row>
    <row r="60" spans="2:9" x14ac:dyDescent="0.25">
      <c r="B60" s="33" t="s">
        <v>79</v>
      </c>
      <c r="C60" s="208" t="s">
        <v>108</v>
      </c>
      <c r="D60" s="209"/>
      <c r="E60" s="210"/>
      <c r="F60" s="63">
        <v>1</v>
      </c>
      <c r="G60" s="71" t="s">
        <v>160</v>
      </c>
      <c r="H60" s="39"/>
      <c r="I60" s="26">
        <v>1</v>
      </c>
    </row>
    <row r="61" spans="2:9" x14ac:dyDescent="0.25">
      <c r="B61" s="33" t="s">
        <v>105</v>
      </c>
      <c r="C61" s="126" t="s">
        <v>30</v>
      </c>
      <c r="D61" s="126"/>
      <c r="E61" s="126"/>
      <c r="F61" s="18">
        <v>0.25</v>
      </c>
      <c r="G61" s="71" t="s">
        <v>162</v>
      </c>
      <c r="H61" s="28"/>
      <c r="I61" s="24">
        <v>0.25</v>
      </c>
    </row>
    <row r="62" spans="2:9" x14ac:dyDescent="0.25">
      <c r="B62" s="32" t="s">
        <v>106</v>
      </c>
      <c r="C62" s="197" t="s">
        <v>107</v>
      </c>
      <c r="D62" s="197"/>
      <c r="E62" s="197"/>
      <c r="F62" s="18">
        <v>0.25</v>
      </c>
      <c r="G62" s="69"/>
      <c r="H62" s="31" t="s">
        <v>164</v>
      </c>
      <c r="I62" s="24">
        <v>0.25</v>
      </c>
    </row>
    <row r="63" spans="2:9" ht="13" thickBot="1" x14ac:dyDescent="0.3">
      <c r="B63" s="34"/>
      <c r="C63" s="35"/>
      <c r="D63" s="35"/>
      <c r="E63" s="35"/>
      <c r="F63" s="36"/>
      <c r="G63" s="36"/>
      <c r="H63" s="37"/>
      <c r="I63" s="38"/>
    </row>
    <row r="64" spans="2:9" ht="14.5" thickBot="1" x14ac:dyDescent="0.35">
      <c r="B64" s="198" t="s">
        <v>84</v>
      </c>
      <c r="C64" s="199"/>
      <c r="D64" s="199"/>
      <c r="E64" s="199"/>
      <c r="F64" s="199"/>
      <c r="G64" s="200"/>
      <c r="H64" s="201">
        <f>+SUM(I56:I62)</f>
        <v>51.5</v>
      </c>
      <c r="I64" s="202"/>
    </row>
    <row r="65" spans="2:9" ht="13" thickBot="1" x14ac:dyDescent="0.3"/>
    <row r="66" spans="2:9" ht="29.4" customHeight="1" thickBot="1" x14ac:dyDescent="0.3">
      <c r="B66" s="192" t="s">
        <v>72</v>
      </c>
      <c r="C66" s="193"/>
      <c r="D66" s="203" t="s">
        <v>145</v>
      </c>
      <c r="E66" s="204"/>
      <c r="F66" s="204"/>
      <c r="G66" s="204"/>
      <c r="H66" s="204"/>
      <c r="I66" s="205"/>
    </row>
    <row r="67" spans="2:9" ht="57" customHeight="1" thickBot="1" x14ac:dyDescent="0.35">
      <c r="B67" s="192" t="s">
        <v>87</v>
      </c>
      <c r="C67" s="193"/>
      <c r="D67" s="194" t="s">
        <v>109</v>
      </c>
      <c r="E67" s="195"/>
      <c r="F67" s="195"/>
      <c r="G67" s="195"/>
      <c r="H67" s="195"/>
      <c r="I67" s="196"/>
    </row>
  </sheetData>
  <mergeCells count="100">
    <mergeCell ref="B54:I54"/>
    <mergeCell ref="B67:C67"/>
    <mergeCell ref="D67:I67"/>
    <mergeCell ref="C61:E61"/>
    <mergeCell ref="C62:E62"/>
    <mergeCell ref="B64:G64"/>
    <mergeCell ref="H64:I64"/>
    <mergeCell ref="B66:C66"/>
    <mergeCell ref="D66:I66"/>
    <mergeCell ref="C55:E55"/>
    <mergeCell ref="C56:E56"/>
    <mergeCell ref="C57:E57"/>
    <mergeCell ref="C58:E58"/>
    <mergeCell ref="C59:E59"/>
    <mergeCell ref="C60:E60"/>
    <mergeCell ref="E46:G46"/>
    <mergeCell ref="B50:C50"/>
    <mergeCell ref="B51:C51"/>
    <mergeCell ref="D51:G51"/>
    <mergeCell ref="B52:C52"/>
    <mergeCell ref="D52:I52"/>
    <mergeCell ref="C47:D47"/>
    <mergeCell ref="G47:H47"/>
    <mergeCell ref="B48:C49"/>
    <mergeCell ref="D48:E48"/>
    <mergeCell ref="F48:G48"/>
    <mergeCell ref="H48:I48"/>
    <mergeCell ref="D49:E49"/>
    <mergeCell ref="F49:I49"/>
    <mergeCell ref="B44:C44"/>
    <mergeCell ref="D44:F44"/>
    <mergeCell ref="G44:H44"/>
    <mergeCell ref="C45:D45"/>
    <mergeCell ref="G45:H45"/>
    <mergeCell ref="B43:I43"/>
    <mergeCell ref="E35:G35"/>
    <mergeCell ref="C36:D36"/>
    <mergeCell ref="G36:H36"/>
    <mergeCell ref="B37:C38"/>
    <mergeCell ref="D37:E37"/>
    <mergeCell ref="F37:G37"/>
    <mergeCell ref="H37:I37"/>
    <mergeCell ref="D38:E38"/>
    <mergeCell ref="F38:I38"/>
    <mergeCell ref="B39:C39"/>
    <mergeCell ref="B40:C40"/>
    <mergeCell ref="D40:G40"/>
    <mergeCell ref="B41:C41"/>
    <mergeCell ref="D41:I41"/>
    <mergeCell ref="B33:C33"/>
    <mergeCell ref="D33:F33"/>
    <mergeCell ref="G33:H33"/>
    <mergeCell ref="C34:D34"/>
    <mergeCell ref="G34:H34"/>
    <mergeCell ref="B28:C28"/>
    <mergeCell ref="D28:E28"/>
    <mergeCell ref="F28:G28"/>
    <mergeCell ref="H28:I28"/>
    <mergeCell ref="B32:I32"/>
    <mergeCell ref="B29:B30"/>
    <mergeCell ref="C29:C30"/>
    <mergeCell ref="E29:F29"/>
    <mergeCell ref="G29:H29"/>
    <mergeCell ref="E30:F30"/>
    <mergeCell ref="G30:H30"/>
    <mergeCell ref="B24:C24"/>
    <mergeCell ref="D24:I24"/>
    <mergeCell ref="B26:I26"/>
    <mergeCell ref="B27:C27"/>
    <mergeCell ref="D27:I27"/>
    <mergeCell ref="B17:C20"/>
    <mergeCell ref="D17:I17"/>
    <mergeCell ref="D18:I18"/>
    <mergeCell ref="D19:I19"/>
    <mergeCell ref="D20:I20"/>
    <mergeCell ref="B14:I14"/>
    <mergeCell ref="B15:C15"/>
    <mergeCell ref="D15:I15"/>
    <mergeCell ref="B16:C16"/>
    <mergeCell ref="D16:I16"/>
    <mergeCell ref="B21:C21"/>
    <mergeCell ref="D21:I21"/>
    <mergeCell ref="B22:C23"/>
    <mergeCell ref="D22:E22"/>
    <mergeCell ref="F22:G22"/>
    <mergeCell ref="H22:I22"/>
    <mergeCell ref="D23:I23"/>
    <mergeCell ref="B13:I13"/>
    <mergeCell ref="B7:I7"/>
    <mergeCell ref="B8:C8"/>
    <mergeCell ref="D8:G8"/>
    <mergeCell ref="B9:C9"/>
    <mergeCell ref="D9:E9"/>
    <mergeCell ref="F9:G9"/>
    <mergeCell ref="H9:I9"/>
    <mergeCell ref="B10:C10"/>
    <mergeCell ref="F10:G10"/>
    <mergeCell ref="H10:I10"/>
    <mergeCell ref="B11:C11"/>
    <mergeCell ref="D11:I11"/>
  </mergeCells>
  <pageMargins left="0.7" right="0.7" top="0.75" bottom="0.75" header="0.3" footer="0.3"/>
  <pageSetup scale="6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58C74FE0-9424-40D9-8E4C-EC4F5BC5263E}">
          <x14:formula1>
            <xm:f>Hoja2!$H$13:$H$14</xm:f>
          </x14:formula1>
          <xm:sqref>C29</xm:sqref>
        </x14:dataValidation>
        <x14:dataValidation type="list" allowBlank="1" showInputMessage="1" showErrorMessage="1" xr:uid="{8CB25535-8299-4F8F-A43C-D0AE41FC91B7}">
          <x14:formula1>
            <xm:f>Hoja2!$F$13:$F$15</xm:f>
          </x14:formula1>
          <xm:sqref>I39:I40 I50:I51</xm:sqref>
        </x14:dataValidation>
        <x14:dataValidation type="list" allowBlank="1" showInputMessage="1" showErrorMessage="1" xr:uid="{61A3214F-F6C4-4E17-8C0D-98F4EE76297F}">
          <x14:formula1>
            <xm:f>Hoja2!$M$13:$M$19</xm:f>
          </x14:formula1>
          <xm:sqref>D39:G39 D50:G50</xm:sqref>
        </x14:dataValidation>
        <x14:dataValidation type="list" allowBlank="1" showInputMessage="1" showErrorMessage="1" xr:uid="{F356D1DD-B018-483A-83F6-B35A9364DE47}">
          <x14:formula1>
            <xm:f>Hoja2!$P$13:$P$14</xm:f>
          </x14:formula1>
          <xm:sqref>I58</xm:sqref>
        </x14:dataValidation>
        <x14:dataValidation type="list" allowBlank="1" showInputMessage="1" showErrorMessage="1" xr:uid="{E5C74937-8519-42BF-A1A3-1995E4ECEAF6}">
          <x14:formula1>
            <xm:f>Hoja2!$R$13:$R$14</xm:f>
          </x14:formula1>
          <xm:sqref>I60</xm:sqref>
        </x14:dataValidation>
        <x14:dataValidation type="list" allowBlank="1" showInputMessage="1" showErrorMessage="1" xr:uid="{8963ECB6-6C9E-4F9F-BA50-D1E7CA9BC4AB}">
          <x14:formula1>
            <xm:f>Hoja2!$S$13:$S$14</xm:f>
          </x14:formula1>
          <xm:sqref>I61</xm:sqref>
        </x14:dataValidation>
        <x14:dataValidation type="list" allowBlank="1" showInputMessage="1" showErrorMessage="1" xr:uid="{150FA65D-A78E-41AC-8F71-5B1AF817C326}">
          <x14:formula1>
            <xm:f>Hoja2!$T$13:$T$14</xm:f>
          </x14:formula1>
          <xm:sqref>I62:I63</xm:sqref>
        </x14:dataValidation>
        <x14:dataValidation type="list" allowBlank="1" showInputMessage="1" showErrorMessage="1" xr:uid="{6B4B0981-C920-4ABD-AA39-A88E311D93BE}">
          <x14:formula1>
            <xm:f>Hoja2!$N$13:$N$14</xm:f>
          </x14:formula1>
          <xm:sqref>I56</xm:sqref>
        </x14:dataValidation>
        <x14:dataValidation type="list" allowBlank="1" showInputMessage="1" showErrorMessage="1" xr:uid="{475A931F-D9CD-4A2F-808A-0723F904F696}">
          <x14:formula1>
            <xm:f>Hoja2!$O$13:$O$14</xm:f>
          </x14:formula1>
          <xm:sqref>I57</xm:sqref>
        </x14:dataValidation>
        <x14:dataValidation type="list" allowBlank="1" showInputMessage="1" showErrorMessage="1" xr:uid="{B882C3AD-598D-40D2-8814-F13FFDC49CB4}">
          <x14:formula1>
            <xm:f>Hoja2!$Q$13:$Q$15</xm:f>
          </x14:formula1>
          <xm:sqref>I59</xm:sqref>
        </x14:dataValidation>
        <x14:dataValidation type="list" allowBlank="1" showInputMessage="1" showErrorMessage="1" xr:uid="{DAF58A9E-2133-4719-B1BD-486C9902099A}">
          <x14:formula1>
            <xm:f>Hoja2!$G$13:$G$17</xm:f>
          </x14:formula1>
          <xm:sqref>F37:I37 F48:I48 D37:E38 D48:E49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E12:T19"/>
  <sheetViews>
    <sheetView workbookViewId="0">
      <selection activeCell="G17" sqref="G17"/>
    </sheetView>
  </sheetViews>
  <sheetFormatPr baseColWidth="10" defaultRowHeight="14.5" x14ac:dyDescent="0.35"/>
  <cols>
    <col min="5" max="5" width="13" bestFit="1" customWidth="1"/>
    <col min="6" max="6" width="13" customWidth="1"/>
    <col min="9" max="9" width="16.08984375" customWidth="1"/>
    <col min="13" max="13" width="27.453125" customWidth="1"/>
  </cols>
  <sheetData>
    <row r="12" spans="5:20" x14ac:dyDescent="0.35">
      <c r="E12" s="1" t="s">
        <v>33</v>
      </c>
      <c r="F12" s="1" t="s">
        <v>68</v>
      </c>
      <c r="G12" s="1" t="s">
        <v>13</v>
      </c>
      <c r="H12" s="1" t="s">
        <v>14</v>
      </c>
      <c r="I12" s="1" t="s">
        <v>15</v>
      </c>
      <c r="J12" s="1" t="s">
        <v>16</v>
      </c>
      <c r="K12" s="1" t="s">
        <v>17</v>
      </c>
      <c r="L12" s="1"/>
      <c r="M12" s="1" t="s">
        <v>18</v>
      </c>
      <c r="N12" s="1" t="s">
        <v>103</v>
      </c>
      <c r="O12" s="1" t="s">
        <v>104</v>
      </c>
      <c r="P12" s="1" t="s">
        <v>102</v>
      </c>
      <c r="Q12" s="1" t="s">
        <v>19</v>
      </c>
      <c r="R12" s="1" t="s">
        <v>20</v>
      </c>
      <c r="S12" s="1" t="s">
        <v>32</v>
      </c>
      <c r="T12" s="1" t="s">
        <v>31</v>
      </c>
    </row>
    <row r="13" spans="5:20" x14ac:dyDescent="0.35">
      <c r="E13" s="1" t="s">
        <v>34</v>
      </c>
      <c r="F13" s="1" t="s">
        <v>29</v>
      </c>
      <c r="G13" s="1" t="s">
        <v>101</v>
      </c>
      <c r="H13" s="1" t="s">
        <v>21</v>
      </c>
      <c r="I13" s="1" t="s">
        <v>2</v>
      </c>
      <c r="J13" s="1" t="s">
        <v>4</v>
      </c>
      <c r="K13" s="1" t="s">
        <v>22</v>
      </c>
      <c r="L13" s="1" t="s">
        <v>3</v>
      </c>
      <c r="M13" s="1" t="s">
        <v>23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</row>
    <row r="14" spans="5:20" x14ac:dyDescent="0.35">
      <c r="E14" s="1" t="s">
        <v>35</v>
      </c>
      <c r="F14" s="1" t="s">
        <v>28</v>
      </c>
      <c r="G14" s="1" t="s">
        <v>92</v>
      </c>
      <c r="H14" s="1" t="s">
        <v>1</v>
      </c>
      <c r="I14" s="1" t="s">
        <v>9</v>
      </c>
      <c r="J14" s="1" t="s">
        <v>10</v>
      </c>
      <c r="K14" s="1" t="s">
        <v>24</v>
      </c>
      <c r="L14" s="1" t="s">
        <v>25</v>
      </c>
      <c r="M14" s="1" t="s">
        <v>11</v>
      </c>
      <c r="N14" s="1">
        <v>5</v>
      </c>
      <c r="O14" s="1">
        <v>5</v>
      </c>
      <c r="P14" s="1">
        <v>20</v>
      </c>
      <c r="Q14" s="1">
        <v>5</v>
      </c>
      <c r="R14" s="1">
        <v>1</v>
      </c>
      <c r="S14" s="1">
        <v>0.25</v>
      </c>
      <c r="T14" s="1">
        <v>0.25</v>
      </c>
    </row>
    <row r="15" spans="5:20" x14ac:dyDescent="0.35">
      <c r="E15" s="1" t="s">
        <v>124</v>
      </c>
      <c r="F15" s="1" t="s">
        <v>85</v>
      </c>
      <c r="G15" s="1" t="s">
        <v>134</v>
      </c>
      <c r="H15" s="1" t="s">
        <v>26</v>
      </c>
      <c r="I15" s="1" t="s">
        <v>3</v>
      </c>
      <c r="J15" s="1" t="s">
        <v>26</v>
      </c>
      <c r="K15" s="1"/>
      <c r="L15" s="1"/>
      <c r="M15" s="1" t="s">
        <v>6</v>
      </c>
      <c r="N15" s="1"/>
      <c r="O15" s="1"/>
      <c r="P15" s="1"/>
      <c r="Q15" s="1">
        <v>20</v>
      </c>
      <c r="R15" s="1"/>
    </row>
    <row r="16" spans="5:20" x14ac:dyDescent="0.35">
      <c r="G16" s="1" t="s">
        <v>135</v>
      </c>
      <c r="H16" s="1"/>
      <c r="I16" s="1"/>
      <c r="J16" s="2"/>
      <c r="K16" s="1"/>
      <c r="L16" s="1"/>
      <c r="M16" s="1" t="s">
        <v>27</v>
      </c>
      <c r="N16" s="1" t="s">
        <v>5</v>
      </c>
      <c r="O16" s="1"/>
      <c r="P16" s="1"/>
      <c r="Q16" s="1"/>
      <c r="R16" s="1"/>
    </row>
    <row r="17" spans="7:18" x14ac:dyDescent="0.35">
      <c r="G17" s="1" t="s">
        <v>5</v>
      </c>
      <c r="H17" s="1"/>
      <c r="I17" s="1"/>
      <c r="J17" s="1"/>
      <c r="K17" s="1"/>
      <c r="L17" s="1"/>
      <c r="M17" s="1" t="s">
        <v>7</v>
      </c>
      <c r="N17" s="1"/>
      <c r="O17" s="1"/>
      <c r="P17" s="1"/>
      <c r="Q17" s="1"/>
      <c r="R17" s="1"/>
    </row>
    <row r="18" spans="7:18" x14ac:dyDescent="0.35">
      <c r="H18" s="1"/>
      <c r="I18" s="1"/>
      <c r="J18" s="1"/>
      <c r="K18" s="1"/>
      <c r="L18" s="1"/>
      <c r="M18" s="1" t="s">
        <v>66</v>
      </c>
      <c r="N18" s="1"/>
      <c r="O18" s="1"/>
      <c r="P18" s="1"/>
      <c r="Q18" s="1"/>
      <c r="R18" s="1"/>
    </row>
    <row r="19" spans="7:18" x14ac:dyDescent="0.35">
      <c r="H19" s="1"/>
      <c r="I19" s="1"/>
      <c r="J19" s="1"/>
      <c r="K19" s="1"/>
      <c r="L19" s="1"/>
      <c r="M19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RESUMEN</vt:lpstr>
      <vt:lpstr>CESION</vt:lpstr>
      <vt:lpstr>Hoja2</vt:lpstr>
      <vt:lpstr>CESION!Área_de_impresión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57318</dc:creator>
  <cp:lastModifiedBy>flor smith gonzalez franco</cp:lastModifiedBy>
  <cp:lastPrinted>2025-01-23T22:59:52Z</cp:lastPrinted>
  <dcterms:created xsi:type="dcterms:W3CDTF">2022-05-12T15:28:39Z</dcterms:created>
  <dcterms:modified xsi:type="dcterms:W3CDTF">2025-12-01T21:28:53Z</dcterms:modified>
</cp:coreProperties>
</file>